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A:\St_RMI\StatsTabs\FY22\Preliminary_Published\"/>
    </mc:Choice>
  </mc:AlternateContent>
  <xr:revisionPtr revIDLastSave="0" documentId="13_ncr:1_{8CCCA1B3-8568-4023-B601-F924F1FCB1E7}" xr6:coauthVersionLast="47" xr6:coauthVersionMax="47" xr10:uidLastSave="{00000000-0000-0000-0000-000000000000}"/>
  <bookViews>
    <workbookView xWindow="-110" yWindow="-110" windowWidth="38620" windowHeight="21100" tabRatio="892" activeTab="2" xr2:uid="{00000000-000D-0000-FFFF-FFFF00000000}"/>
  </bookViews>
  <sheets>
    <sheet name="Title" sheetId="63" r:id="rId1"/>
    <sheet name="Aknw" sheetId="55" r:id="rId2"/>
    <sheet name="Index" sheetId="30" r:id="rId3"/>
    <sheet name="SumInd" sheetId="58" r:id="rId4"/>
    <sheet name="Census" sheetId="2" r:id="rId5"/>
    <sheet name="Mig" sheetId="9" r:id="rId6"/>
    <sheet name="GNI" sheetId="43" r:id="rId7"/>
    <sheet name="NApc" sheetId="14" r:id="rId8"/>
    <sheet name="NAInd" sheetId="59" r:id="rId9"/>
    <sheet name="NAInst" sheetId="60" r:id="rId10"/>
    <sheet name="NAInc" sheetId="61" r:id="rId11"/>
    <sheet name="NAexp" sheetId="56" r:id="rId12"/>
    <sheet name="EmpInst" sheetId="26" r:id="rId13"/>
    <sheet name="EmpInd" sheetId="27" r:id="rId14"/>
    <sheet name="EmpPriv" sheetId="34" r:id="rId15"/>
    <sheet name="PayRoll" sheetId="62" r:id="rId16"/>
    <sheet name="Real_Cp&amp;Fsh" sheetId="19" r:id="rId17"/>
    <sheet name="Real_trsm" sheetId="28" r:id="rId18"/>
    <sheet name="M&amp;Ba" sheetId="21" r:id="rId19"/>
    <sheet name="M&amp;Bbc" sheetId="22" r:id="rId20"/>
    <sheet name="CpiMajOld" sheetId="10" r:id="rId21"/>
    <sheet name="CpiMaj" sheetId="11" r:id="rId22"/>
    <sheet name="CpiEbeye" sheetId="41" r:id="rId23"/>
    <sheet name="BOPsum" sheetId="45" r:id="rId24"/>
    <sheet name="BOPdet" sheetId="38" r:id="rId25"/>
    <sheet name="IIP" sheetId="46" r:id="rId26"/>
    <sheet name="ExtD_out" sheetId="16" r:id="rId27"/>
    <sheet name="ExtD_Hist" sheetId="29" r:id="rId28"/>
    <sheet name="ExtD_Prj" sheetId="18" r:id="rId29"/>
    <sheet name="GFSsum" sheetId="50" r:id="rId30"/>
    <sheet name="GFSdet" sheetId="51" r:id="rId31"/>
    <sheet name="FPse" sheetId="24" r:id="rId32"/>
    <sheet name="CII" sheetId="44" r:id="rId33"/>
    <sheet name="CTF" sheetId="53" r:id="rId34"/>
    <sheet name="DBlinks" sheetId="66" r:id="rId35"/>
    <sheet name="Sys" sheetId="52" state="hidden" r:id="rId36"/>
  </sheets>
  <definedNames>
    <definedName name="__123Graph_A" localSheetId="34" hidden="1">#REF!</definedName>
    <definedName name="__123Graph_A" hidden="1">#REF!</definedName>
    <definedName name="__123Graph_AGRAPH1" localSheetId="34" hidden="1">#REF!</definedName>
    <definedName name="__123Graph_AGRAPH1" hidden="1">#REF!</definedName>
    <definedName name="__123Graph_AGRAPH2" localSheetId="34" hidden="1">#REF!</definedName>
    <definedName name="__123Graph_AGRAPH2" hidden="1">#REF!</definedName>
    <definedName name="__123Graph_AGRAPH3" localSheetId="34" hidden="1">#REF!</definedName>
    <definedName name="__123Graph_AGRAPH3" hidden="1">#REF!</definedName>
    <definedName name="__123Graph_AIBRD_LEND" hidden="1">#REF!</definedName>
    <definedName name="__123Graph_APIPELINE" hidden="1">#REF!</definedName>
    <definedName name="__123Graph_BIBRD_LEND" hidden="1">#REF!</definedName>
    <definedName name="__123Graph_BPIPELINE" hidden="1">#REF!</definedName>
    <definedName name="__123Graph_X" localSheetId="34" hidden="1">#REF!</definedName>
    <definedName name="__123Graph_X" localSheetId="11" hidden="1">#REF!</definedName>
    <definedName name="__123Graph_X" hidden="1">#REF!</definedName>
    <definedName name="__123Graph_XGRAPH1" localSheetId="34" hidden="1">#REF!</definedName>
    <definedName name="__123Graph_XGRAPH1" hidden="1">#REF!</definedName>
    <definedName name="__123Graph_XGRAPH2" localSheetId="34" hidden="1">#REF!</definedName>
    <definedName name="__123Graph_XGRAPH2" hidden="1">#REF!</definedName>
    <definedName name="__123Graph_XGRAPH3" localSheetId="34" hidden="1">#REF!</definedName>
    <definedName name="__123Graph_XGRAPH3" hidden="1">#REF!</definedName>
    <definedName name="__123Graph_XIBRD_LEND" hidden="1">#REF!</definedName>
    <definedName name="_3__123Graph_AIBA_IBRD" hidden="1">#REF!</definedName>
    <definedName name="_4__123Graph_AWB_ADJ_PRJ" hidden="1">#REF!</definedName>
    <definedName name="_9__123Graph_BWB_ADJ_PRJ" hidden="1">#REF!</definedName>
    <definedName name="_Filler" hidden="1">#REF!</definedName>
    <definedName name="_xlnm._FilterDatabase" localSheetId="30" hidden="1">GFSdet!$A$1:$B$377</definedName>
    <definedName name="_Order1" hidden="1">255</definedName>
    <definedName name="_Order2" hidden="1">255</definedName>
    <definedName name="anscount" hidden="1">1</definedName>
    <definedName name="Cwvu.Print." localSheetId="3" hidden="1">#REF!,#REF!,#REF!,#REF!</definedName>
    <definedName name="Cwvu.Print." hidden="1">#REF!,#REF!,#REF!,#REF!</definedName>
    <definedName name="DBDef_BS_Bint">DBlinks!$AC$8:$AE$16</definedName>
    <definedName name="DBDef_BS_BPL">DBlinks!$Y$8:$AA$16</definedName>
    <definedName name="DBDef_BS_leg">DBlinks!$U$8:$W$16</definedName>
    <definedName name="DBDef0">DBlinks!$O$3:$P$5</definedName>
    <definedName name="DBDefGFS">DBlinks!$Q$8:$S$16</definedName>
    <definedName name="DBDefPRcofog">DBlinks!$AO$8:$AQ$16</definedName>
    <definedName name="DBDefPRdept">DBlinks!$AG$8:$AI$16</definedName>
    <definedName name="DBDefPRfund">DBlinks!$AK$8:$AM$16</definedName>
    <definedName name="DBDefStatTab">DBlinks!$M$8:$O$16</definedName>
    <definedName name="DBLinks">DBlinks!$C$3:$J$29</definedName>
    <definedName name="Descriptions">DBlinks!$K$3:$K$30</definedName>
    <definedName name="GDPIcpDet">NAInc!$F$35:$AM$60</definedName>
    <definedName name="GDPIcpSum">NAInc!$F$3:$AM$15</definedName>
    <definedName name="GDPPcpInd">NAInd!$F$61:$AL$85</definedName>
    <definedName name="GDPPcpInst">NAInst!$F$47:$AL$64</definedName>
    <definedName name="GDPPcvInd">NAInd!$F$3:$AL$27</definedName>
    <definedName name="GDPPcvInst">NAInst!$F$3:$AL$21</definedName>
    <definedName name="GetDB">DBlinks!$E$177:$AI$216</definedName>
    <definedName name="Gfs_codes">#REF!</definedName>
    <definedName name="Gfs_codes_AL">#REF!</definedName>
    <definedName name="Gfs_codes_AL_descr">#REF!</definedName>
    <definedName name="Gfs_codes_descr">#REF!</definedName>
    <definedName name="Gfs_codes_holdingGains">#REF!</definedName>
    <definedName name="Gfs_codes_volumeChange">#REF!</definedName>
    <definedName name="HTML_CodePage" hidden="1">1252</definedName>
    <definedName name="HTML_Control" localSheetId="34" hidden="1">{"'Sheet1'!$A$1:$I$48"}</definedName>
    <definedName name="HTML_Control" localSheetId="11" hidden="1">{"'Sheet1'!$A$1:$I$48"}</definedName>
    <definedName name="HTML_Control" localSheetId="15" hidden="1">{"'Sheet1'!$A$1:$I$48"}</definedName>
    <definedName name="HTML_Control" localSheetId="3" hidden="1">{"'Sheet1'!$A$1:$I$48"}</definedName>
    <definedName name="HTML_Control" hidden="1">{"'Sheet1'!$A$1:$I$48"}</definedName>
    <definedName name="HTML_Description" hidden="1">"statistics"</definedName>
    <definedName name="HTML_Email" hidden="1">""</definedName>
    <definedName name="HTML_Header" hidden="1">"Sheet1"</definedName>
    <definedName name="HTML_LastUpdate" hidden="1">"8/22/2000"</definedName>
    <definedName name="HTML_LineAfter" hidden="1">FALSE</definedName>
    <definedName name="HTML_LineBefore" hidden="1">FALSE</definedName>
    <definedName name="HTML_Name" hidden="1">"windowsNT"</definedName>
    <definedName name="HTML_OBDlg2" hidden="1">TRUE</definedName>
    <definedName name="HTML_OBDlg4" hidden="1">TRUE</definedName>
    <definedName name="HTML_OS" hidden="1">0</definedName>
    <definedName name="HTML_PathFile" hidden="1">"A:\statsjuly.htm"</definedName>
    <definedName name="HTML_Title" hidden="1">"JULY SUMMARY"</definedName>
    <definedName name="_xlnm.Print_Area" localSheetId="24">BOPdet!$A$1:$AC$96</definedName>
    <definedName name="_xlnm.Print_Area" localSheetId="23">BOPsum!$A$1:$AD$62</definedName>
    <definedName name="_xlnm.Print_Area" localSheetId="32">CII!$A$1:$U$19</definedName>
    <definedName name="_xlnm.Print_Area" localSheetId="22">CpiEbeye!$A$1:$L$194</definedName>
    <definedName name="_xlnm.Print_Area" localSheetId="21">CpiMaj!$A$1:$K$202</definedName>
    <definedName name="_xlnm.Print_Area" localSheetId="33">CTF!$A$1:$U$21</definedName>
    <definedName name="_xlnm.Print_Area" localSheetId="13">EmpInd!$A$1:$AB$111</definedName>
    <definedName name="_xlnm.Print_Area" localSheetId="12">EmpInst!$A$1:$AB$72</definedName>
    <definedName name="_xlnm.Print_Area" localSheetId="14">EmpPriv!$A$1:$AB$80</definedName>
    <definedName name="_xlnm.Print_Area" localSheetId="27">ExtD_Hist!$A$1:$AD$22</definedName>
    <definedName name="_xlnm.Print_Area" localSheetId="26">ExtD_out!$A$1:$F$20</definedName>
    <definedName name="_xlnm.Print_Area" localSheetId="28">ExtD_Prj!$A$1:$K$26</definedName>
    <definedName name="_xlnm.Print_Area" localSheetId="31">FPse!$A$1:$AF$70</definedName>
    <definedName name="_xlnm.Print_Area" localSheetId="30">GFSdet!$D$1:$W$376</definedName>
    <definedName name="_xlnm.Print_Area" localSheetId="29">GFSsum!$A$1:$T$49</definedName>
    <definedName name="_xlnm.Print_Area" localSheetId="6">GNI!$A$1:$AB$64</definedName>
    <definedName name="_xlnm.Print_Area" localSheetId="25">IIP!$A$1:$AD$25</definedName>
    <definedName name="_xlnm.Print_Area" localSheetId="2">Index!$A$1:$D$90</definedName>
    <definedName name="_xlnm.Print_Area" localSheetId="18">'M&amp;Ba'!$A$1:$AF$129</definedName>
    <definedName name="_xlnm.Print_Area" localSheetId="19">'M&amp;Bbc'!$A$1:$AA$54</definedName>
    <definedName name="_xlnm.Print_Area" localSheetId="5">Mig!$A$1:$S$55</definedName>
    <definedName name="_xlnm.Print_Area" localSheetId="11">NAexp!$A$1:$T$248</definedName>
    <definedName name="_xlnm.Print_Area" localSheetId="10">NAInc!$A$1:$AB$61</definedName>
    <definedName name="_xlnm.Print_Area" localSheetId="8">NAInd!$A$1:$AB$174</definedName>
    <definedName name="_xlnm.Print_Area" localSheetId="9">NAInst!$A$1:$AB$128</definedName>
    <definedName name="_xlnm.Print_Area" localSheetId="7">NApc!$A$1:$I$60</definedName>
    <definedName name="_xlnm.Print_Area" localSheetId="15">PayRoll!$A$1:$U$150</definedName>
    <definedName name="_xlnm.Print_Area" localSheetId="16">'Real_Cp&amp;Fsh'!$A$1:$O$123</definedName>
    <definedName name="_xlnm.Print_Area" localSheetId="17">Real_trsm!$A$1:$V$37</definedName>
    <definedName name="_xlnm.Print_Area" localSheetId="3">SumInd!$A$1:$V$88</definedName>
    <definedName name="Print_Area_MI">#REF!</definedName>
    <definedName name="ProdAcc_COE">#REF!</definedName>
    <definedName name="ProdAcc_GO">#REF!</definedName>
    <definedName name="ProdAcc_IC">#REF!</definedName>
    <definedName name="ProdAcc_OS">#REF!</definedName>
    <definedName name="ProdAcc_VA">#REF!</definedName>
    <definedName name="PubGrf" localSheetId="34">#REF!</definedName>
    <definedName name="PubGrf">Sys!$A$2</definedName>
    <definedName name="Rwvu.Print." hidden="1">#N/A</definedName>
    <definedName name="sencount" hidden="1">2</definedName>
    <definedName name="SUT">#REF!</definedName>
    <definedName name="Sys">DBlinks!$M$3</definedName>
    <definedName name="Tab_Bint">'M&amp;Bbc'!$S$42:$AL$49</definedName>
    <definedName name="Tab_BopDet">BOPdet!$B$3:$AN$93</definedName>
    <definedName name="Tab_BopSum">BOPsum!$C$3:$AO$58</definedName>
    <definedName name="Tab_BPL">'M&amp;Bbc'!$S$4:$AL$25</definedName>
    <definedName name="Tab_BS_leg">'M&amp;Ba'!$X$3:$AQ$19</definedName>
    <definedName name="Tab_CBSDep">'M&amp;Ba'!$X$87:$AQ$128</definedName>
    <definedName name="Tab_CBSurv">'M&amp;Ba'!$X$33:$AQ$82</definedName>
    <definedName name="Tab_EarnPriv">EmpPriv!$C$3:$AM$51</definedName>
    <definedName name="Tab_EmpInd">EmpInd!$C$3:$AM$53</definedName>
    <definedName name="Tab_EmpInst">EmpInst!$C$3:$AM$35</definedName>
    <definedName name="Tab_ExtDebt">ExtD_Hist!$C$4:$AS$20</definedName>
    <definedName name="Tab_GDPE_cp">NAexp!$B$127:$AE$165</definedName>
    <definedName name="Tab_GDPE_kp">NAexp!$B$3:$AE$41</definedName>
    <definedName name="Tab_GDPIcpDet">NAInc!$C$35:$AM$60</definedName>
    <definedName name="Tab_GDPIcpSum">NAInc!$C$3:$AM$15</definedName>
    <definedName name="Tab_GDPPcpInd">NAInd!$C$61:$AM$86</definedName>
    <definedName name="Tab_GDPPcpInst">NAInst!$C$47:$AM$64</definedName>
    <definedName name="Tab_GDPPkpInd">NAInd!$C$3:$AM$28</definedName>
    <definedName name="Tab_GDPPkpInst">NAInst!$C$3:$AM$20</definedName>
    <definedName name="Tab_GFSdet">GFSdet!$E$3:$AH$374</definedName>
    <definedName name="Tab_GFSsum">GFSsum!$B$3:$AE$48</definedName>
    <definedName name="Tab_GNI">GNI!$C$3:$AM$55</definedName>
    <definedName name="Tab_IIP">IIP!$C$3:$AO$20</definedName>
    <definedName name="Tab_PRcofog">PayRoll!$C$115:$AF$137</definedName>
    <definedName name="Tab_PRdept">PayRoll!$C$3:$AF$47</definedName>
    <definedName name="Tab_PRfund">PayRoll!$C$76:$AF$98</definedName>
    <definedName name="TabDef0">DBlinks!$R$3:$S$4</definedName>
    <definedName name="TabDef41a">DBlinks!$E$32:$AP$58</definedName>
    <definedName name="TabDef41b">DBlinks!$E$61:$AP$79</definedName>
    <definedName name="TabDef42a">DBlinks!$E$82:$AP$108</definedName>
    <definedName name="TabDef42b">DBlinks!$E$111:$AP$129</definedName>
    <definedName name="TabDef44">DBlinks!$E$132:$AP$145</definedName>
    <definedName name="TabDef45">DBlinks!$E$148:$AP$174</definedName>
    <definedName name="TbDef_Bint">DBlinks!$E$980:$Y$988</definedName>
    <definedName name="TbDef_BPL">DBlinks!$E$955:$Y$977</definedName>
    <definedName name="TbDef_BS_leg">DBlinks!$E$935:$Y$952</definedName>
    <definedName name="TbDef_CBDep">DBlinks!$E$1044:$Y$1086</definedName>
    <definedName name="TbDef_CBS">DBlinks!$E$991:$Y$1041</definedName>
    <definedName name="TbDef_EarnPriv">DBlinks!$E$1279:$AP$1328</definedName>
    <definedName name="TbDef_EmpInd">DBlinks!$E$1225:$AP$1276</definedName>
    <definedName name="TbDef_EmpInst">DBlinks!$E$1189:$AP$1222</definedName>
    <definedName name="TbDef_PRcofog">DBlinks!$E$1163:$AK$1186</definedName>
    <definedName name="TbDef_PRdept">DBlinks!$E$1089:$AK$1134</definedName>
    <definedName name="TbDef_PRfund">DBlinks!$E$1137:$AK$1160</definedName>
    <definedName name="Tdef_BopDet">DBlinks!$E$376:$AR$467</definedName>
    <definedName name="Tdef_BopSum">DBlinks!$E$317:$AR$373</definedName>
    <definedName name="Tdef_ExtDebt1">DBlinks!$E$491:$AV$508</definedName>
    <definedName name="Tdef_GDPE_cp">DBlinks!$E$219:$AI$258</definedName>
    <definedName name="Tdef_GDPE_kp">DBlinks!$E$177:$AI$216</definedName>
    <definedName name="Tdef_GFSdet">DBlinks!$E$511:$AI$883</definedName>
    <definedName name="Tdef_GFSsum">DBlinks!$E$886:$AI$932</definedName>
    <definedName name="Tdef_GNI">DBlinks!$E$261:$AP$314</definedName>
    <definedName name="Tdef_IIP">DBlinks!$E$470:$AR$488</definedName>
    <definedName name="temp1" localSheetId="15" hidden="1">{"'Sheet1'!$A$1:$I$48"}</definedName>
    <definedName name="temp1" localSheetId="3" hidden="1">{"'Sheet1'!$A$1:$I$48"}</definedName>
    <definedName name="temp1" hidden="1">{"'Sheet1'!$A$1:$I$48"}</definedName>
    <definedName name="Year">#REF!</definedName>
    <definedName name="yyy" localSheetId="34" hidden="1">{"'Sheet1'!$A$1:$I$48"}</definedName>
    <definedName name="yyy" localSheetId="11" hidden="1">{"'Sheet1'!$A$1:$I$48"}</definedName>
    <definedName name="yyy" localSheetId="15" hidden="1">{"'Sheet1'!$A$1:$I$48"}</definedName>
    <definedName name="yyy" localSheetId="3" hidden="1">{"'Sheet1'!$A$1:$I$48"}</definedName>
    <definedName name="yyy" hidden="1">{"'Sheet1'!$A$1:$I$48"}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28" i="66" l="1"/>
  <c r="E1327" i="66"/>
  <c r="E1326" i="66"/>
  <c r="E1325" i="66"/>
  <c r="E1324" i="66"/>
  <c r="E1323" i="66"/>
  <c r="E1322" i="66"/>
  <c r="E1321" i="66"/>
  <c r="E1320" i="66"/>
  <c r="E1319" i="66"/>
  <c r="E1318" i="66"/>
  <c r="E1317" i="66"/>
  <c r="E1316" i="66"/>
  <c r="E1315" i="66"/>
  <c r="E1314" i="66"/>
  <c r="E1313" i="66"/>
  <c r="E1312" i="66"/>
  <c r="E1311" i="66"/>
  <c r="E1310" i="66"/>
  <c r="E1309" i="66"/>
  <c r="E1308" i="66"/>
  <c r="E1307" i="66"/>
  <c r="E1301" i="66"/>
  <c r="E1300" i="66"/>
  <c r="E1299" i="66"/>
  <c r="E1298" i="66"/>
  <c r="E1297" i="66"/>
  <c r="E1296" i="66"/>
  <c r="E1295" i="66"/>
  <c r="E1294" i="66"/>
  <c r="E1293" i="66"/>
  <c r="E1292" i="66"/>
  <c r="E1291" i="66"/>
  <c r="E1290" i="66"/>
  <c r="E1289" i="66"/>
  <c r="E1288" i="66"/>
  <c r="E1287" i="66"/>
  <c r="E1286" i="66"/>
  <c r="E1285" i="66"/>
  <c r="E1284" i="66"/>
  <c r="E1283" i="66"/>
  <c r="E1282" i="66"/>
  <c r="E1281" i="66"/>
  <c r="E1280" i="66"/>
  <c r="E1276" i="66"/>
  <c r="E1275" i="66"/>
  <c r="E1274" i="66"/>
  <c r="E1273" i="66"/>
  <c r="E1272" i="66"/>
  <c r="E1271" i="66"/>
  <c r="E1270" i="66"/>
  <c r="E1269" i="66"/>
  <c r="E1268" i="66"/>
  <c r="E1267" i="66"/>
  <c r="E1266" i="66"/>
  <c r="E1265" i="66"/>
  <c r="E1264" i="66"/>
  <c r="E1263" i="66"/>
  <c r="E1262" i="66"/>
  <c r="E1261" i="66"/>
  <c r="E1260" i="66"/>
  <c r="E1259" i="66"/>
  <c r="E1258" i="66"/>
  <c r="E1257" i="66"/>
  <c r="E1256" i="66"/>
  <c r="E1255" i="66"/>
  <c r="E1254" i="66"/>
  <c r="E1248" i="66"/>
  <c r="E1247" i="66"/>
  <c r="E1246" i="66"/>
  <c r="E1245" i="66"/>
  <c r="E1244" i="66"/>
  <c r="E1243" i="66"/>
  <c r="E1242" i="66"/>
  <c r="E1241" i="66"/>
  <c r="E1240" i="66"/>
  <c r="E1239" i="66"/>
  <c r="E1238" i="66"/>
  <c r="E1237" i="66"/>
  <c r="E1236" i="66"/>
  <c r="E1235" i="66"/>
  <c r="E1234" i="66"/>
  <c r="E1233" i="66"/>
  <c r="E1232" i="66"/>
  <c r="E1231" i="66"/>
  <c r="E1230" i="66"/>
  <c r="E1229" i="66"/>
  <c r="E1228" i="66"/>
  <c r="E1227" i="66"/>
  <c r="E1226" i="66"/>
  <c r="E1222" i="66"/>
  <c r="E1221" i="66"/>
  <c r="E1220" i="66"/>
  <c r="E1219" i="66"/>
  <c r="E1218" i="66"/>
  <c r="E1217" i="66"/>
  <c r="E1216" i="66"/>
  <c r="E1215" i="66"/>
  <c r="E1214" i="66"/>
  <c r="E1213" i="66"/>
  <c r="E1212" i="66"/>
  <c r="E1211" i="66"/>
  <c r="E1210" i="66"/>
  <c r="E1209" i="66"/>
  <c r="E1208" i="66"/>
  <c r="E1204" i="66"/>
  <c r="E1203" i="66"/>
  <c r="E1202" i="66"/>
  <c r="E1201" i="66"/>
  <c r="E1200" i="66"/>
  <c r="E1199" i="66"/>
  <c r="E1198" i="66"/>
  <c r="E1197" i="66"/>
  <c r="E1196" i="66"/>
  <c r="E1195" i="66"/>
  <c r="E1194" i="66"/>
  <c r="E1193" i="66"/>
  <c r="E1192" i="66"/>
  <c r="E1191" i="66"/>
  <c r="E1190" i="66"/>
  <c r="U20" i="53"/>
  <c r="B20" i="53"/>
  <c r="U19" i="53"/>
  <c r="B19" i="53"/>
  <c r="U18" i="53"/>
  <c r="U16" i="53"/>
  <c r="B16" i="53"/>
  <c r="U15" i="53"/>
  <c r="B15" i="53"/>
  <c r="U14" i="53"/>
  <c r="U13" i="53"/>
  <c r="K13" i="53"/>
  <c r="U12" i="53"/>
  <c r="K12" i="53"/>
  <c r="U11" i="53"/>
  <c r="U9" i="53"/>
  <c r="B9" i="53"/>
  <c r="U8" i="53"/>
  <c r="U7" i="53"/>
  <c r="U6" i="53"/>
  <c r="K6" i="53"/>
  <c r="T3" i="53"/>
  <c r="S3" i="53"/>
  <c r="R3" i="53"/>
  <c r="Q3" i="53"/>
  <c r="P3" i="53"/>
  <c r="O3" i="53"/>
  <c r="A1" i="53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U17" i="44"/>
  <c r="U16" i="44"/>
  <c r="U15" i="44"/>
  <c r="U14" i="44"/>
  <c r="U13" i="44"/>
  <c r="U12" i="44"/>
  <c r="U11" i="44"/>
  <c r="U10" i="44"/>
  <c r="M10" i="44"/>
  <c r="U9" i="44"/>
  <c r="U8" i="44"/>
  <c r="U7" i="44"/>
  <c r="U6" i="44"/>
  <c r="U5" i="44"/>
  <c r="U4" i="44"/>
  <c r="U3" i="44"/>
  <c r="O2" i="44"/>
  <c r="M2" i="44"/>
  <c r="K2" i="44"/>
  <c r="J2" i="44"/>
  <c r="I2" i="44"/>
  <c r="H2" i="44"/>
  <c r="G2" i="44"/>
  <c r="F2" i="44"/>
  <c r="E2" i="44"/>
  <c r="D2" i="44"/>
  <c r="C2" i="44"/>
  <c r="B2" i="44"/>
  <c r="A1" i="4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B56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B40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B2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AF2" i="24"/>
  <c r="AE2" i="24"/>
  <c r="AD2" i="24"/>
  <c r="AC2" i="24"/>
  <c r="AB2" i="24"/>
  <c r="AA2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H2" i="24"/>
  <c r="G2" i="24"/>
  <c r="F2" i="24"/>
  <c r="E2" i="24"/>
  <c r="D2" i="24"/>
  <c r="C2" i="24"/>
  <c r="B1" i="24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V253" i="51"/>
  <c r="U253" i="51"/>
  <c r="T253" i="51"/>
  <c r="S253" i="51"/>
  <c r="R253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E253" i="51"/>
  <c r="D252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V178" i="51"/>
  <c r="U178" i="51"/>
  <c r="T178" i="51"/>
  <c r="S178" i="51"/>
  <c r="R178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E178" i="51"/>
  <c r="D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W114" i="51"/>
  <c r="V114" i="51"/>
  <c r="U114" i="51"/>
  <c r="T114" i="51"/>
  <c r="S114" i="51"/>
  <c r="R114" i="51"/>
  <c r="Q114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D113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W2" i="51"/>
  <c r="V2" i="51"/>
  <c r="U2" i="51"/>
  <c r="T2" i="51"/>
  <c r="S2" i="51"/>
  <c r="R2" i="51"/>
  <c r="Q2" i="51"/>
  <c r="P2" i="51"/>
  <c r="O2" i="51"/>
  <c r="N2" i="51"/>
  <c r="M2" i="51"/>
  <c r="L2" i="51"/>
  <c r="K2" i="51"/>
  <c r="J2" i="51"/>
  <c r="I2" i="51"/>
  <c r="H2" i="51"/>
  <c r="G2" i="51"/>
  <c r="F2" i="51"/>
  <c r="E2" i="51"/>
  <c r="D1" i="51"/>
  <c r="T46" i="50"/>
  <c r="S46" i="50"/>
  <c r="R46" i="50"/>
  <c r="Q46" i="50"/>
  <c r="P46" i="50"/>
  <c r="O46" i="50"/>
  <c r="N46" i="50"/>
  <c r="M46" i="50"/>
  <c r="L46" i="50"/>
  <c r="K46" i="50"/>
  <c r="J46" i="50"/>
  <c r="I46" i="50"/>
  <c r="H46" i="50"/>
  <c r="G46" i="50"/>
  <c r="F46" i="50"/>
  <c r="E46" i="50"/>
  <c r="D46" i="50"/>
  <c r="C46" i="50"/>
  <c r="B46" i="50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B45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E44" i="50"/>
  <c r="D44" i="50"/>
  <c r="C44" i="50"/>
  <c r="B44" i="50"/>
  <c r="S43" i="50"/>
  <c r="R43" i="50"/>
  <c r="Q43" i="50"/>
  <c r="P43" i="50"/>
  <c r="O43" i="50"/>
  <c r="N43" i="50"/>
  <c r="M43" i="50"/>
  <c r="L43" i="50"/>
  <c r="K43" i="50"/>
  <c r="J43" i="50"/>
  <c r="I43" i="50"/>
  <c r="H43" i="50"/>
  <c r="G43" i="50"/>
  <c r="F43" i="50"/>
  <c r="E43" i="50"/>
  <c r="D43" i="50"/>
  <c r="C43" i="50"/>
  <c r="B43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T34" i="50"/>
  <c r="S34" i="50"/>
  <c r="R34" i="50"/>
  <c r="Q34" i="50"/>
  <c r="P34" i="50"/>
  <c r="O34" i="50"/>
  <c r="N34" i="50"/>
  <c r="M34" i="50"/>
  <c r="L34" i="50"/>
  <c r="K34" i="50"/>
  <c r="J34" i="50"/>
  <c r="I34" i="50"/>
  <c r="H34" i="50"/>
  <c r="G34" i="50"/>
  <c r="F34" i="50"/>
  <c r="E34" i="50"/>
  <c r="D34" i="50"/>
  <c r="C34" i="50"/>
  <c r="B34" i="50"/>
  <c r="T33" i="50"/>
  <c r="S33" i="50"/>
  <c r="R33" i="50"/>
  <c r="Q33" i="50"/>
  <c r="P33" i="50"/>
  <c r="O33" i="50"/>
  <c r="N33" i="50"/>
  <c r="M33" i="50"/>
  <c r="L33" i="50"/>
  <c r="K33" i="50"/>
  <c r="J33" i="50"/>
  <c r="I33" i="50"/>
  <c r="H33" i="50"/>
  <c r="G33" i="50"/>
  <c r="F33" i="50"/>
  <c r="E33" i="50"/>
  <c r="D33" i="50"/>
  <c r="C33" i="50"/>
  <c r="B33" i="50"/>
  <c r="T32" i="50"/>
  <c r="S32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E32" i="50"/>
  <c r="D32" i="50"/>
  <c r="C32" i="50"/>
  <c r="B32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B31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D30" i="50"/>
  <c r="C30" i="50"/>
  <c r="B30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D29" i="50"/>
  <c r="C29" i="50"/>
  <c r="B29" i="50"/>
  <c r="T28" i="50"/>
  <c r="S28" i="50"/>
  <c r="R28" i="50"/>
  <c r="Q28" i="50"/>
  <c r="P28" i="50"/>
  <c r="O28" i="50"/>
  <c r="N28" i="50"/>
  <c r="M28" i="50"/>
  <c r="L28" i="50"/>
  <c r="K28" i="50"/>
  <c r="J28" i="50"/>
  <c r="I28" i="50"/>
  <c r="H28" i="50"/>
  <c r="G28" i="50"/>
  <c r="F28" i="50"/>
  <c r="E28" i="50"/>
  <c r="D28" i="50"/>
  <c r="C28" i="50"/>
  <c r="B28" i="50"/>
  <c r="T27" i="50"/>
  <c r="S27" i="50"/>
  <c r="R27" i="50"/>
  <c r="Q27" i="50"/>
  <c r="P27" i="50"/>
  <c r="O27" i="50"/>
  <c r="N27" i="50"/>
  <c r="M27" i="50"/>
  <c r="L27" i="50"/>
  <c r="K27" i="50"/>
  <c r="J27" i="50"/>
  <c r="I27" i="50"/>
  <c r="H27" i="50"/>
  <c r="G27" i="50"/>
  <c r="F27" i="50"/>
  <c r="E27" i="50"/>
  <c r="D27" i="50"/>
  <c r="C27" i="50"/>
  <c r="B27" i="50"/>
  <c r="T2" i="50"/>
  <c r="S2" i="50"/>
  <c r="R2" i="50"/>
  <c r="Q2" i="50"/>
  <c r="P2" i="50"/>
  <c r="O2" i="50"/>
  <c r="N2" i="50"/>
  <c r="M2" i="50"/>
  <c r="L2" i="50"/>
  <c r="K2" i="50"/>
  <c r="J2" i="50"/>
  <c r="I2" i="50"/>
  <c r="H2" i="50"/>
  <c r="G2" i="50"/>
  <c r="F2" i="50"/>
  <c r="E2" i="50"/>
  <c r="D2" i="50"/>
  <c r="C2" i="50"/>
  <c r="B2" i="50"/>
  <c r="A1" i="50"/>
  <c r="A1" i="18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C2" i="29"/>
  <c r="A1" i="29"/>
  <c r="A1" i="1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A1" i="46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B64" i="38"/>
  <c r="A63" i="38"/>
  <c r="AC2" i="38"/>
  <c r="AB2" i="38"/>
  <c r="AA2" i="38"/>
  <c r="Z2" i="38"/>
  <c r="Y2" i="38"/>
  <c r="X2" i="38"/>
  <c r="W2" i="38"/>
  <c r="V2" i="38"/>
  <c r="U2" i="38"/>
  <c r="T2" i="38"/>
  <c r="S2" i="38"/>
  <c r="R2" i="38"/>
  <c r="Q2" i="38"/>
  <c r="P2" i="38"/>
  <c r="O2" i="38"/>
  <c r="N2" i="38"/>
  <c r="M2" i="38"/>
  <c r="L2" i="38"/>
  <c r="K2" i="38"/>
  <c r="J2" i="38"/>
  <c r="I2" i="38"/>
  <c r="H2" i="38"/>
  <c r="G2" i="38"/>
  <c r="F2" i="38"/>
  <c r="E2" i="38"/>
  <c r="D2" i="38"/>
  <c r="C2" i="38"/>
  <c r="B2" i="38"/>
  <c r="A1" i="38"/>
  <c r="AD2" i="45"/>
  <c r="AC2" i="45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A1" i="45"/>
  <c r="K190" i="41"/>
  <c r="J190" i="41"/>
  <c r="I190" i="41"/>
  <c r="H190" i="41"/>
  <c r="G190" i="41"/>
  <c r="F190" i="41"/>
  <c r="E190" i="41"/>
  <c r="D190" i="41"/>
  <c r="C190" i="41"/>
  <c r="B190" i="41"/>
  <c r="K189" i="41"/>
  <c r="J189" i="41"/>
  <c r="I189" i="41"/>
  <c r="H189" i="41"/>
  <c r="G189" i="41"/>
  <c r="F189" i="41"/>
  <c r="E189" i="41"/>
  <c r="D189" i="41"/>
  <c r="C189" i="41"/>
  <c r="B189" i="41"/>
  <c r="K188" i="41"/>
  <c r="J188" i="41"/>
  <c r="I188" i="41"/>
  <c r="H188" i="41"/>
  <c r="G188" i="41"/>
  <c r="F188" i="41"/>
  <c r="E188" i="41"/>
  <c r="D188" i="41"/>
  <c r="C188" i="41"/>
  <c r="B188" i="41"/>
  <c r="K187" i="41"/>
  <c r="J187" i="41"/>
  <c r="I187" i="41"/>
  <c r="H187" i="41"/>
  <c r="G187" i="41"/>
  <c r="F187" i="41"/>
  <c r="E187" i="41"/>
  <c r="D187" i="41"/>
  <c r="C187" i="41"/>
  <c r="B187" i="41"/>
  <c r="K186" i="41"/>
  <c r="J186" i="41"/>
  <c r="I186" i="41"/>
  <c r="H186" i="41"/>
  <c r="G186" i="41"/>
  <c r="F186" i="41"/>
  <c r="E186" i="41"/>
  <c r="D186" i="41"/>
  <c r="C186" i="41"/>
  <c r="B186" i="41"/>
  <c r="K185" i="41"/>
  <c r="J185" i="41"/>
  <c r="I185" i="41"/>
  <c r="H185" i="41"/>
  <c r="G185" i="41"/>
  <c r="F185" i="41"/>
  <c r="E185" i="41"/>
  <c r="D185" i="41"/>
  <c r="C185" i="41"/>
  <c r="B185" i="41"/>
  <c r="K184" i="41"/>
  <c r="J184" i="41"/>
  <c r="I184" i="41"/>
  <c r="H184" i="41"/>
  <c r="G184" i="41"/>
  <c r="F184" i="41"/>
  <c r="E184" i="41"/>
  <c r="D184" i="41"/>
  <c r="C184" i="41"/>
  <c r="B184" i="41"/>
  <c r="K183" i="41"/>
  <c r="J183" i="41"/>
  <c r="I183" i="41"/>
  <c r="H183" i="41"/>
  <c r="G183" i="41"/>
  <c r="F183" i="41"/>
  <c r="E183" i="41"/>
  <c r="D183" i="41"/>
  <c r="C183" i="41"/>
  <c r="B183" i="41"/>
  <c r="K182" i="41"/>
  <c r="J182" i="41"/>
  <c r="I182" i="41"/>
  <c r="H182" i="41"/>
  <c r="G182" i="41"/>
  <c r="F182" i="41"/>
  <c r="E182" i="41"/>
  <c r="D182" i="41"/>
  <c r="C182" i="41"/>
  <c r="B182" i="41"/>
  <c r="K181" i="41"/>
  <c r="J181" i="41"/>
  <c r="I181" i="41"/>
  <c r="H181" i="41"/>
  <c r="G181" i="41"/>
  <c r="F181" i="41"/>
  <c r="E181" i="41"/>
  <c r="D181" i="41"/>
  <c r="C181" i="41"/>
  <c r="B181" i="41"/>
  <c r="K180" i="41"/>
  <c r="J180" i="41"/>
  <c r="I180" i="41"/>
  <c r="H180" i="41"/>
  <c r="G180" i="41"/>
  <c r="F180" i="41"/>
  <c r="E180" i="41"/>
  <c r="D180" i="41"/>
  <c r="C180" i="41"/>
  <c r="B180" i="41"/>
  <c r="K179" i="41"/>
  <c r="J179" i="41"/>
  <c r="I179" i="41"/>
  <c r="H179" i="41"/>
  <c r="G179" i="41"/>
  <c r="F179" i="41"/>
  <c r="E179" i="41"/>
  <c r="D179" i="41"/>
  <c r="C179" i="41"/>
  <c r="B179" i="41"/>
  <c r="K178" i="41"/>
  <c r="J178" i="41"/>
  <c r="I178" i="41"/>
  <c r="H178" i="41"/>
  <c r="G178" i="41"/>
  <c r="F178" i="41"/>
  <c r="E178" i="41"/>
  <c r="D178" i="41"/>
  <c r="C178" i="41"/>
  <c r="B178" i="41"/>
  <c r="G177" i="41"/>
  <c r="F177" i="41"/>
  <c r="E177" i="41"/>
  <c r="C177" i="41"/>
  <c r="B177" i="41"/>
  <c r="K176" i="41"/>
  <c r="J176" i="41"/>
  <c r="I176" i="41"/>
  <c r="H176" i="41"/>
  <c r="G176" i="41"/>
  <c r="F176" i="41"/>
  <c r="E176" i="41"/>
  <c r="D176" i="41"/>
  <c r="C176" i="41"/>
  <c r="B176" i="41"/>
  <c r="K175" i="41"/>
  <c r="J175" i="41"/>
  <c r="I175" i="41"/>
  <c r="H175" i="41"/>
  <c r="G175" i="41"/>
  <c r="F175" i="41"/>
  <c r="E175" i="41"/>
  <c r="D175" i="41"/>
  <c r="C175" i="41"/>
  <c r="B175" i="41"/>
  <c r="K174" i="41"/>
  <c r="J174" i="41"/>
  <c r="I174" i="41"/>
  <c r="H174" i="41"/>
  <c r="G174" i="41"/>
  <c r="F174" i="41"/>
  <c r="E174" i="41"/>
  <c r="D174" i="41"/>
  <c r="C174" i="41"/>
  <c r="B174" i="41"/>
  <c r="K173" i="41"/>
  <c r="J173" i="41"/>
  <c r="I173" i="41"/>
  <c r="H173" i="41"/>
  <c r="G173" i="41"/>
  <c r="F173" i="41"/>
  <c r="E173" i="41"/>
  <c r="D173" i="41"/>
  <c r="C173" i="41"/>
  <c r="B173" i="41"/>
  <c r="K172" i="41"/>
  <c r="J172" i="41"/>
  <c r="I172" i="41"/>
  <c r="H172" i="41"/>
  <c r="G172" i="41"/>
  <c r="F172" i="41"/>
  <c r="E172" i="41"/>
  <c r="D172" i="41"/>
  <c r="C172" i="41"/>
  <c r="B172" i="41"/>
  <c r="K170" i="41"/>
  <c r="J170" i="41"/>
  <c r="I170" i="41"/>
  <c r="H170" i="41"/>
  <c r="G170" i="41"/>
  <c r="F170" i="41"/>
  <c r="E170" i="41"/>
  <c r="D170" i="41"/>
  <c r="C170" i="41"/>
  <c r="B170" i="41"/>
  <c r="K169" i="41"/>
  <c r="J169" i="41"/>
  <c r="I169" i="41"/>
  <c r="H169" i="41"/>
  <c r="G169" i="41"/>
  <c r="F169" i="41"/>
  <c r="E169" i="41"/>
  <c r="D169" i="41"/>
  <c r="C169" i="41"/>
  <c r="B169" i="41"/>
  <c r="K168" i="41"/>
  <c r="J168" i="41"/>
  <c r="I168" i="41"/>
  <c r="H168" i="41"/>
  <c r="G168" i="41"/>
  <c r="F168" i="41"/>
  <c r="E168" i="41"/>
  <c r="D168" i="41"/>
  <c r="C168" i="41"/>
  <c r="B168" i="41"/>
  <c r="K165" i="41"/>
  <c r="J165" i="41"/>
  <c r="I165" i="41"/>
  <c r="H165" i="41"/>
  <c r="G165" i="41"/>
  <c r="F165" i="41"/>
  <c r="E165" i="41"/>
  <c r="D165" i="41"/>
  <c r="C165" i="41"/>
  <c r="B165" i="41"/>
  <c r="K164" i="41"/>
  <c r="J164" i="41"/>
  <c r="I164" i="41"/>
  <c r="H164" i="41"/>
  <c r="G164" i="41"/>
  <c r="F164" i="41"/>
  <c r="E164" i="41"/>
  <c r="D164" i="41"/>
  <c r="C164" i="41"/>
  <c r="B164" i="41"/>
  <c r="K163" i="41"/>
  <c r="J163" i="41"/>
  <c r="I163" i="41"/>
  <c r="H163" i="41"/>
  <c r="G163" i="41"/>
  <c r="F163" i="41"/>
  <c r="E163" i="41"/>
  <c r="D163" i="41"/>
  <c r="C163" i="41"/>
  <c r="B163" i="41"/>
  <c r="K161" i="41"/>
  <c r="J161" i="41"/>
  <c r="I161" i="41"/>
  <c r="H161" i="41"/>
  <c r="G161" i="41"/>
  <c r="F161" i="41"/>
  <c r="E161" i="41"/>
  <c r="D161" i="41"/>
  <c r="C161" i="41"/>
  <c r="B161" i="41"/>
  <c r="K160" i="41"/>
  <c r="J160" i="41"/>
  <c r="I160" i="41"/>
  <c r="H160" i="41"/>
  <c r="G160" i="41"/>
  <c r="F160" i="41"/>
  <c r="E160" i="41"/>
  <c r="D160" i="41"/>
  <c r="C160" i="41"/>
  <c r="B160" i="41"/>
  <c r="K159" i="41"/>
  <c r="J159" i="41"/>
  <c r="I159" i="41"/>
  <c r="H159" i="41"/>
  <c r="G159" i="41"/>
  <c r="F159" i="41"/>
  <c r="E159" i="41"/>
  <c r="D159" i="41"/>
  <c r="C159" i="41"/>
  <c r="B159" i="41"/>
  <c r="K158" i="41"/>
  <c r="J158" i="41"/>
  <c r="I158" i="41"/>
  <c r="H158" i="41"/>
  <c r="G158" i="41"/>
  <c r="F158" i="41"/>
  <c r="E158" i="41"/>
  <c r="D158" i="41"/>
  <c r="C158" i="41"/>
  <c r="B158" i="41"/>
  <c r="K157" i="41"/>
  <c r="J157" i="41"/>
  <c r="I157" i="41"/>
  <c r="H157" i="41"/>
  <c r="G157" i="41"/>
  <c r="F157" i="41"/>
  <c r="E157" i="41"/>
  <c r="D157" i="41"/>
  <c r="C157" i="41"/>
  <c r="B157" i="41"/>
  <c r="K156" i="41"/>
  <c r="J156" i="41"/>
  <c r="I156" i="41"/>
  <c r="H156" i="41"/>
  <c r="G156" i="41"/>
  <c r="F156" i="41"/>
  <c r="E156" i="41"/>
  <c r="D156" i="41"/>
  <c r="C156" i="41"/>
  <c r="B156" i="41"/>
  <c r="K154" i="41"/>
  <c r="J154" i="41"/>
  <c r="I154" i="41"/>
  <c r="H154" i="41"/>
  <c r="G154" i="41"/>
  <c r="F154" i="41"/>
  <c r="E154" i="41"/>
  <c r="D154" i="41"/>
  <c r="C154" i="41"/>
  <c r="B154" i="41"/>
  <c r="K153" i="41"/>
  <c r="J153" i="41"/>
  <c r="I153" i="41"/>
  <c r="H153" i="41"/>
  <c r="G153" i="41"/>
  <c r="F153" i="41"/>
  <c r="E153" i="41"/>
  <c r="D153" i="41"/>
  <c r="C153" i="41"/>
  <c r="B153" i="41"/>
  <c r="K152" i="41"/>
  <c r="J152" i="41"/>
  <c r="I152" i="41"/>
  <c r="H152" i="41"/>
  <c r="G152" i="41"/>
  <c r="F152" i="41"/>
  <c r="E152" i="41"/>
  <c r="D152" i="41"/>
  <c r="C152" i="41"/>
  <c r="B152" i="41"/>
  <c r="K150" i="41"/>
  <c r="J150" i="41"/>
  <c r="I150" i="41"/>
  <c r="H150" i="41"/>
  <c r="G150" i="41"/>
  <c r="F150" i="41"/>
  <c r="E150" i="41"/>
  <c r="D150" i="41"/>
  <c r="C150" i="41"/>
  <c r="B150" i="41"/>
  <c r="K147" i="41"/>
  <c r="J147" i="41"/>
  <c r="I147" i="41"/>
  <c r="H147" i="41"/>
  <c r="G147" i="41"/>
  <c r="F147" i="41"/>
  <c r="E147" i="41"/>
  <c r="D147" i="41"/>
  <c r="C147" i="41"/>
  <c r="B147" i="41"/>
  <c r="K146" i="41"/>
  <c r="J146" i="41"/>
  <c r="I146" i="41"/>
  <c r="H146" i="41"/>
  <c r="G146" i="41"/>
  <c r="F146" i="41"/>
  <c r="E146" i="41"/>
  <c r="D146" i="41"/>
  <c r="C146" i="41"/>
  <c r="B146" i="41"/>
  <c r="K143" i="41"/>
  <c r="J143" i="41"/>
  <c r="I143" i="41"/>
  <c r="H143" i="41"/>
  <c r="G143" i="41"/>
  <c r="F143" i="41"/>
  <c r="E143" i="41"/>
  <c r="D143" i="41"/>
  <c r="C143" i="41"/>
  <c r="B143" i="41"/>
  <c r="K142" i="41"/>
  <c r="J142" i="41"/>
  <c r="I142" i="41"/>
  <c r="H142" i="41"/>
  <c r="G142" i="41"/>
  <c r="F142" i="41"/>
  <c r="E142" i="41"/>
  <c r="D142" i="41"/>
  <c r="C142" i="41"/>
  <c r="B142" i="41"/>
  <c r="K141" i="41"/>
  <c r="J141" i="41"/>
  <c r="I141" i="41"/>
  <c r="H141" i="41"/>
  <c r="G141" i="41"/>
  <c r="F141" i="41"/>
  <c r="E141" i="41"/>
  <c r="D141" i="41"/>
  <c r="C141" i="41"/>
  <c r="B141" i="41"/>
  <c r="K140" i="41"/>
  <c r="J140" i="41"/>
  <c r="I140" i="41"/>
  <c r="H140" i="41"/>
  <c r="G140" i="41"/>
  <c r="F140" i="41"/>
  <c r="E140" i="41"/>
  <c r="D140" i="41"/>
  <c r="C140" i="41"/>
  <c r="B140" i="41"/>
  <c r="K137" i="41"/>
  <c r="J137" i="41"/>
  <c r="I137" i="41"/>
  <c r="H137" i="41"/>
  <c r="G137" i="41"/>
  <c r="F137" i="41"/>
  <c r="E137" i="41"/>
  <c r="D137" i="41"/>
  <c r="C137" i="41"/>
  <c r="B137" i="41"/>
  <c r="K136" i="41"/>
  <c r="J136" i="41"/>
  <c r="I136" i="41"/>
  <c r="H136" i="41"/>
  <c r="G136" i="41"/>
  <c r="F136" i="41"/>
  <c r="E136" i="41"/>
  <c r="D136" i="41"/>
  <c r="C136" i="41"/>
  <c r="B136" i="41"/>
  <c r="K123" i="41"/>
  <c r="J123" i="41"/>
  <c r="I123" i="41"/>
  <c r="H123" i="41"/>
  <c r="G123" i="41"/>
  <c r="F123" i="41"/>
  <c r="E123" i="41"/>
  <c r="D123" i="41"/>
  <c r="C123" i="41"/>
  <c r="B123" i="41"/>
  <c r="K122" i="41"/>
  <c r="J122" i="41"/>
  <c r="I122" i="41"/>
  <c r="H122" i="41"/>
  <c r="G122" i="41"/>
  <c r="F122" i="41"/>
  <c r="E122" i="41"/>
  <c r="D122" i="41"/>
  <c r="C122" i="41"/>
  <c r="B122" i="41"/>
  <c r="K121" i="41"/>
  <c r="J121" i="41"/>
  <c r="I121" i="41"/>
  <c r="H121" i="41"/>
  <c r="G121" i="41"/>
  <c r="F121" i="41"/>
  <c r="E121" i="41"/>
  <c r="D121" i="41"/>
  <c r="C121" i="41"/>
  <c r="B121" i="41"/>
  <c r="K120" i="41"/>
  <c r="J120" i="41"/>
  <c r="I120" i="41"/>
  <c r="H120" i="41"/>
  <c r="G120" i="41"/>
  <c r="F120" i="41"/>
  <c r="E120" i="41"/>
  <c r="D120" i="41"/>
  <c r="C120" i="41"/>
  <c r="B120" i="41"/>
  <c r="K119" i="41"/>
  <c r="J119" i="41"/>
  <c r="I119" i="41"/>
  <c r="H119" i="41"/>
  <c r="G119" i="41"/>
  <c r="F119" i="41"/>
  <c r="E119" i="41"/>
  <c r="D119" i="41"/>
  <c r="C119" i="41"/>
  <c r="B119" i="41"/>
  <c r="K118" i="41"/>
  <c r="J118" i="41"/>
  <c r="I118" i="41"/>
  <c r="H118" i="41"/>
  <c r="G118" i="41"/>
  <c r="F118" i="41"/>
  <c r="E118" i="41"/>
  <c r="D118" i="41"/>
  <c r="C118" i="41"/>
  <c r="B118" i="41"/>
  <c r="K117" i="41"/>
  <c r="J117" i="41"/>
  <c r="I117" i="41"/>
  <c r="H117" i="41"/>
  <c r="G117" i="41"/>
  <c r="F117" i="41"/>
  <c r="E117" i="41"/>
  <c r="D117" i="41"/>
  <c r="C117" i="41"/>
  <c r="B117" i="41"/>
  <c r="K116" i="41"/>
  <c r="J116" i="41"/>
  <c r="I116" i="41"/>
  <c r="H116" i="41"/>
  <c r="G116" i="41"/>
  <c r="F116" i="41"/>
  <c r="E116" i="41"/>
  <c r="D116" i="41"/>
  <c r="C116" i="41"/>
  <c r="B116" i="41"/>
  <c r="K115" i="41"/>
  <c r="J115" i="41"/>
  <c r="I115" i="41"/>
  <c r="H115" i="41"/>
  <c r="G115" i="41"/>
  <c r="F115" i="41"/>
  <c r="E115" i="41"/>
  <c r="D115" i="41"/>
  <c r="C115" i="41"/>
  <c r="B115" i="41"/>
  <c r="G114" i="41"/>
  <c r="F114" i="41"/>
  <c r="E114" i="41"/>
  <c r="C114" i="41"/>
  <c r="B114" i="41"/>
  <c r="G113" i="41"/>
  <c r="F113" i="41"/>
  <c r="E113" i="41"/>
  <c r="C113" i="41"/>
  <c r="B113" i="41"/>
  <c r="G112" i="41"/>
  <c r="F112" i="41"/>
  <c r="E112" i="41"/>
  <c r="C112" i="41"/>
  <c r="B112" i="41"/>
  <c r="G111" i="41"/>
  <c r="F111" i="41"/>
  <c r="E111" i="41"/>
  <c r="C111" i="41"/>
  <c r="B111" i="41"/>
  <c r="G110" i="41"/>
  <c r="F110" i="41"/>
  <c r="E110" i="41"/>
  <c r="C110" i="41"/>
  <c r="B110" i="41"/>
  <c r="G109" i="41"/>
  <c r="F109" i="41"/>
  <c r="E109" i="41"/>
  <c r="C109" i="41"/>
  <c r="B109" i="41"/>
  <c r="G108" i="41"/>
  <c r="F108" i="41"/>
  <c r="E108" i="41"/>
  <c r="C108" i="41"/>
  <c r="B108" i="41"/>
  <c r="K105" i="41"/>
  <c r="J105" i="41"/>
  <c r="I105" i="41"/>
  <c r="H105" i="41"/>
  <c r="G105" i="41"/>
  <c r="F105" i="41"/>
  <c r="E105" i="41"/>
  <c r="D105" i="41"/>
  <c r="C105" i="41"/>
  <c r="B105" i="41"/>
  <c r="K104" i="41"/>
  <c r="J104" i="41"/>
  <c r="I104" i="41"/>
  <c r="H104" i="41"/>
  <c r="G104" i="41"/>
  <c r="F104" i="41"/>
  <c r="E104" i="41"/>
  <c r="D104" i="41"/>
  <c r="C104" i="41"/>
  <c r="B104" i="41"/>
  <c r="K103" i="41"/>
  <c r="J103" i="41"/>
  <c r="I103" i="41"/>
  <c r="H103" i="41"/>
  <c r="G103" i="41"/>
  <c r="F103" i="41"/>
  <c r="E103" i="41"/>
  <c r="D103" i="41"/>
  <c r="C103" i="41"/>
  <c r="B103" i="41"/>
  <c r="K102" i="41"/>
  <c r="J102" i="41"/>
  <c r="I102" i="41"/>
  <c r="H102" i="41"/>
  <c r="G102" i="41"/>
  <c r="F102" i="41"/>
  <c r="E102" i="41"/>
  <c r="D102" i="41"/>
  <c r="C102" i="41"/>
  <c r="B102" i="41"/>
  <c r="K101" i="41"/>
  <c r="J101" i="41"/>
  <c r="I101" i="41"/>
  <c r="H101" i="41"/>
  <c r="G101" i="41"/>
  <c r="F101" i="41"/>
  <c r="E101" i="41"/>
  <c r="D101" i="41"/>
  <c r="C101" i="41"/>
  <c r="B101" i="41"/>
  <c r="K100" i="41"/>
  <c r="J100" i="41"/>
  <c r="I100" i="41"/>
  <c r="H100" i="41"/>
  <c r="G100" i="41"/>
  <c r="F100" i="41"/>
  <c r="E100" i="41"/>
  <c r="D100" i="41"/>
  <c r="C100" i="41"/>
  <c r="B100" i="41"/>
  <c r="K99" i="41"/>
  <c r="J99" i="41"/>
  <c r="I99" i="41"/>
  <c r="H99" i="41"/>
  <c r="G99" i="41"/>
  <c r="F99" i="41"/>
  <c r="E99" i="41"/>
  <c r="D99" i="41"/>
  <c r="C99" i="41"/>
  <c r="B99" i="41"/>
  <c r="K98" i="41"/>
  <c r="J98" i="41"/>
  <c r="I98" i="41"/>
  <c r="H98" i="41"/>
  <c r="G98" i="41"/>
  <c r="F98" i="41"/>
  <c r="E98" i="41"/>
  <c r="D98" i="41"/>
  <c r="C98" i="41"/>
  <c r="B98" i="41"/>
  <c r="K97" i="41"/>
  <c r="J97" i="41"/>
  <c r="I97" i="41"/>
  <c r="H97" i="41"/>
  <c r="G97" i="41"/>
  <c r="F97" i="41"/>
  <c r="E97" i="41"/>
  <c r="D97" i="41"/>
  <c r="C97" i="41"/>
  <c r="B97" i="41"/>
  <c r="K96" i="41"/>
  <c r="J96" i="41"/>
  <c r="I96" i="41"/>
  <c r="H96" i="41"/>
  <c r="G96" i="41"/>
  <c r="F96" i="41"/>
  <c r="E96" i="41"/>
  <c r="D96" i="41"/>
  <c r="C96" i="41"/>
  <c r="B96" i="41"/>
  <c r="K95" i="41"/>
  <c r="J95" i="41"/>
  <c r="I95" i="41"/>
  <c r="H95" i="41"/>
  <c r="G95" i="41"/>
  <c r="F95" i="41"/>
  <c r="E95" i="41"/>
  <c r="D95" i="41"/>
  <c r="C95" i="41"/>
  <c r="B95" i="41"/>
  <c r="K94" i="41"/>
  <c r="J94" i="41"/>
  <c r="I94" i="41"/>
  <c r="H94" i="41"/>
  <c r="G94" i="41"/>
  <c r="F94" i="41"/>
  <c r="E94" i="41"/>
  <c r="D94" i="41"/>
  <c r="C94" i="41"/>
  <c r="B94" i="41"/>
  <c r="K93" i="41"/>
  <c r="J93" i="41"/>
  <c r="I93" i="41"/>
  <c r="H93" i="41"/>
  <c r="G93" i="41"/>
  <c r="F93" i="41"/>
  <c r="E93" i="41"/>
  <c r="D93" i="41"/>
  <c r="C93" i="41"/>
  <c r="B93" i="41"/>
  <c r="K92" i="41"/>
  <c r="J92" i="41"/>
  <c r="I92" i="41"/>
  <c r="H92" i="41"/>
  <c r="G92" i="41"/>
  <c r="F92" i="41"/>
  <c r="E92" i="41"/>
  <c r="D92" i="41"/>
  <c r="C92" i="41"/>
  <c r="B92" i="41"/>
  <c r="G91" i="41"/>
  <c r="F91" i="41"/>
  <c r="E91" i="41"/>
  <c r="C91" i="41"/>
  <c r="B91" i="41"/>
  <c r="L23" i="41"/>
  <c r="G23" i="41"/>
  <c r="F23" i="41"/>
  <c r="E23" i="41"/>
  <c r="C23" i="41"/>
  <c r="B23" i="41"/>
  <c r="L22" i="41"/>
  <c r="G22" i="41"/>
  <c r="F22" i="41"/>
  <c r="E22" i="41"/>
  <c r="C22" i="41"/>
  <c r="B22" i="41"/>
  <c r="L21" i="41"/>
  <c r="G21" i="41"/>
  <c r="F21" i="41"/>
  <c r="E21" i="41"/>
  <c r="C21" i="41"/>
  <c r="B21" i="41"/>
  <c r="L20" i="41"/>
  <c r="G20" i="41"/>
  <c r="F20" i="41"/>
  <c r="E20" i="41"/>
  <c r="C20" i="41"/>
  <c r="B20" i="41"/>
  <c r="L19" i="41"/>
  <c r="G19" i="41"/>
  <c r="F19" i="41"/>
  <c r="E19" i="41"/>
  <c r="C19" i="41"/>
  <c r="B19" i="41"/>
  <c r="L18" i="41"/>
  <c r="G18" i="41"/>
  <c r="F18" i="41"/>
  <c r="E18" i="41"/>
  <c r="C18" i="41"/>
  <c r="B18" i="41"/>
  <c r="L17" i="41"/>
  <c r="G17" i="41"/>
  <c r="F17" i="41"/>
  <c r="E17" i="41"/>
  <c r="C17" i="41"/>
  <c r="B17" i="41"/>
  <c r="L15" i="41"/>
  <c r="B15" i="41"/>
  <c r="B4" i="41"/>
  <c r="A1" i="41"/>
  <c r="K201" i="11"/>
  <c r="J201" i="11"/>
  <c r="I201" i="11"/>
  <c r="H201" i="11"/>
  <c r="G201" i="11"/>
  <c r="F201" i="11"/>
  <c r="E201" i="11"/>
  <c r="D201" i="11"/>
  <c r="C201" i="11"/>
  <c r="B201" i="11"/>
  <c r="K200" i="11"/>
  <c r="J200" i="11"/>
  <c r="I200" i="11"/>
  <c r="H200" i="11"/>
  <c r="G200" i="11"/>
  <c r="F200" i="11"/>
  <c r="E200" i="11"/>
  <c r="D200" i="11"/>
  <c r="C200" i="11"/>
  <c r="B200" i="11"/>
  <c r="K199" i="11"/>
  <c r="J199" i="11"/>
  <c r="I199" i="11"/>
  <c r="H199" i="11"/>
  <c r="G199" i="11"/>
  <c r="F199" i="11"/>
  <c r="E199" i="11"/>
  <c r="D199" i="11"/>
  <c r="C199" i="11"/>
  <c r="B199" i="11"/>
  <c r="K198" i="11"/>
  <c r="J198" i="11"/>
  <c r="I198" i="11"/>
  <c r="H198" i="11"/>
  <c r="G198" i="11"/>
  <c r="F198" i="11"/>
  <c r="E198" i="11"/>
  <c r="D198" i="11"/>
  <c r="C198" i="11"/>
  <c r="B198" i="11"/>
  <c r="K197" i="11"/>
  <c r="J197" i="11"/>
  <c r="I197" i="11"/>
  <c r="H197" i="11"/>
  <c r="G197" i="11"/>
  <c r="F197" i="11"/>
  <c r="E197" i="11"/>
  <c r="D197" i="11"/>
  <c r="C197" i="11"/>
  <c r="B197" i="11"/>
  <c r="K196" i="11"/>
  <c r="J196" i="11"/>
  <c r="I196" i="11"/>
  <c r="H196" i="11"/>
  <c r="G196" i="11"/>
  <c r="F196" i="11"/>
  <c r="E196" i="11"/>
  <c r="D196" i="11"/>
  <c r="C196" i="11"/>
  <c r="B196" i="11"/>
  <c r="K195" i="11"/>
  <c r="J195" i="11"/>
  <c r="I195" i="11"/>
  <c r="H195" i="11"/>
  <c r="G195" i="11"/>
  <c r="F195" i="11"/>
  <c r="E195" i="11"/>
  <c r="D195" i="11"/>
  <c r="C195" i="11"/>
  <c r="B195" i="11"/>
  <c r="K194" i="11"/>
  <c r="J194" i="11"/>
  <c r="I194" i="11"/>
  <c r="H194" i="11"/>
  <c r="G194" i="11"/>
  <c r="F194" i="11"/>
  <c r="E194" i="11"/>
  <c r="D194" i="11"/>
  <c r="C194" i="11"/>
  <c r="B194" i="11"/>
  <c r="K193" i="11"/>
  <c r="J193" i="11"/>
  <c r="I193" i="11"/>
  <c r="H193" i="11"/>
  <c r="G193" i="11"/>
  <c r="F193" i="11"/>
  <c r="E193" i="11"/>
  <c r="D193" i="11"/>
  <c r="C193" i="11"/>
  <c r="B193" i="11"/>
  <c r="K192" i="11"/>
  <c r="J192" i="11"/>
  <c r="I192" i="11"/>
  <c r="H192" i="11"/>
  <c r="G192" i="11"/>
  <c r="F192" i="11"/>
  <c r="E192" i="11"/>
  <c r="D192" i="11"/>
  <c r="C192" i="11"/>
  <c r="B192" i="11"/>
  <c r="K191" i="11"/>
  <c r="J191" i="11"/>
  <c r="I191" i="11"/>
  <c r="H191" i="11"/>
  <c r="G191" i="11"/>
  <c r="F191" i="11"/>
  <c r="E191" i="11"/>
  <c r="D191" i="11"/>
  <c r="C191" i="11"/>
  <c r="B191" i="11"/>
  <c r="K190" i="11"/>
  <c r="J190" i="11"/>
  <c r="I190" i="11"/>
  <c r="H190" i="11"/>
  <c r="G190" i="11"/>
  <c r="F190" i="11"/>
  <c r="E190" i="11"/>
  <c r="D190" i="11"/>
  <c r="C190" i="11"/>
  <c r="B190" i="11"/>
  <c r="K189" i="11"/>
  <c r="J189" i="11"/>
  <c r="I189" i="11"/>
  <c r="H189" i="11"/>
  <c r="G189" i="11"/>
  <c r="F189" i="11"/>
  <c r="E189" i="11"/>
  <c r="D189" i="11"/>
  <c r="C189" i="11"/>
  <c r="B189" i="11"/>
  <c r="K188" i="11"/>
  <c r="J188" i="11"/>
  <c r="I188" i="11"/>
  <c r="H188" i="11"/>
  <c r="G188" i="11"/>
  <c r="F188" i="11"/>
  <c r="E188" i="11"/>
  <c r="D188" i="11"/>
  <c r="C188" i="11"/>
  <c r="B188" i="11"/>
  <c r="K187" i="11"/>
  <c r="J187" i="11"/>
  <c r="I187" i="11"/>
  <c r="H187" i="11"/>
  <c r="G187" i="11"/>
  <c r="F187" i="11"/>
  <c r="E187" i="11"/>
  <c r="D187" i="11"/>
  <c r="C187" i="11"/>
  <c r="B187" i="11"/>
  <c r="K186" i="11"/>
  <c r="J186" i="11"/>
  <c r="I186" i="11"/>
  <c r="H186" i="11"/>
  <c r="G186" i="11"/>
  <c r="F186" i="11"/>
  <c r="E186" i="11"/>
  <c r="D186" i="11"/>
  <c r="C186" i="11"/>
  <c r="B186" i="11"/>
  <c r="K185" i="11"/>
  <c r="J185" i="11"/>
  <c r="I185" i="11"/>
  <c r="H185" i="11"/>
  <c r="G185" i="11"/>
  <c r="F185" i="11"/>
  <c r="E185" i="11"/>
  <c r="D185" i="11"/>
  <c r="C185" i="11"/>
  <c r="B185" i="11"/>
  <c r="K184" i="11"/>
  <c r="J184" i="11"/>
  <c r="I184" i="11"/>
  <c r="H184" i="11"/>
  <c r="G184" i="11"/>
  <c r="F184" i="11"/>
  <c r="E184" i="11"/>
  <c r="D184" i="11"/>
  <c r="C184" i="11"/>
  <c r="B184" i="11"/>
  <c r="K183" i="11"/>
  <c r="J183" i="11"/>
  <c r="I183" i="11"/>
  <c r="H183" i="11"/>
  <c r="G183" i="11"/>
  <c r="F183" i="11"/>
  <c r="E183" i="11"/>
  <c r="D183" i="11"/>
  <c r="C183" i="11"/>
  <c r="B183" i="11"/>
  <c r="K182" i="11"/>
  <c r="J182" i="11"/>
  <c r="I182" i="11"/>
  <c r="H182" i="11"/>
  <c r="G182" i="11"/>
  <c r="F182" i="11"/>
  <c r="E182" i="11"/>
  <c r="D182" i="11"/>
  <c r="C182" i="11"/>
  <c r="B182" i="11"/>
  <c r="K181" i="11"/>
  <c r="J181" i="11"/>
  <c r="I181" i="11"/>
  <c r="H181" i="11"/>
  <c r="G181" i="11"/>
  <c r="F181" i="11"/>
  <c r="E181" i="11"/>
  <c r="D181" i="11"/>
  <c r="C181" i="11"/>
  <c r="B181" i="11"/>
  <c r="K180" i="11"/>
  <c r="J180" i="11"/>
  <c r="I180" i="11"/>
  <c r="H180" i="11"/>
  <c r="G180" i="11"/>
  <c r="F180" i="11"/>
  <c r="E180" i="11"/>
  <c r="D180" i="11"/>
  <c r="C180" i="11"/>
  <c r="B180" i="11"/>
  <c r="K179" i="11"/>
  <c r="J179" i="11"/>
  <c r="I179" i="11"/>
  <c r="H179" i="11"/>
  <c r="G179" i="11"/>
  <c r="F179" i="11"/>
  <c r="E179" i="11"/>
  <c r="D179" i="11"/>
  <c r="C179" i="11"/>
  <c r="B179" i="11"/>
  <c r="K178" i="11"/>
  <c r="J178" i="11"/>
  <c r="I178" i="11"/>
  <c r="H178" i="11"/>
  <c r="G178" i="11"/>
  <c r="F178" i="11"/>
  <c r="E178" i="11"/>
  <c r="D178" i="11"/>
  <c r="C178" i="11"/>
  <c r="B178" i="11"/>
  <c r="K177" i="11"/>
  <c r="J177" i="11"/>
  <c r="I177" i="11"/>
  <c r="H177" i="11"/>
  <c r="G177" i="11"/>
  <c r="F177" i="11"/>
  <c r="E177" i="11"/>
  <c r="D177" i="11"/>
  <c r="C177" i="11"/>
  <c r="B177" i="11"/>
  <c r="K176" i="11"/>
  <c r="J176" i="11"/>
  <c r="I176" i="11"/>
  <c r="H176" i="11"/>
  <c r="G176" i="11"/>
  <c r="F176" i="11"/>
  <c r="E176" i="11"/>
  <c r="D176" i="11"/>
  <c r="C176" i="11"/>
  <c r="B176" i="11"/>
  <c r="K175" i="11"/>
  <c r="J175" i="11"/>
  <c r="I175" i="11"/>
  <c r="H175" i="11"/>
  <c r="G175" i="11"/>
  <c r="F175" i="11"/>
  <c r="E175" i="11"/>
  <c r="D175" i="11"/>
  <c r="C175" i="11"/>
  <c r="B175" i="11"/>
  <c r="K174" i="11"/>
  <c r="J174" i="11"/>
  <c r="I174" i="11"/>
  <c r="H174" i="11"/>
  <c r="G174" i="11"/>
  <c r="F174" i="11"/>
  <c r="E174" i="11"/>
  <c r="D174" i="11"/>
  <c r="C174" i="11"/>
  <c r="B174" i="11"/>
  <c r="K173" i="11"/>
  <c r="J173" i="11"/>
  <c r="I173" i="11"/>
  <c r="H173" i="11"/>
  <c r="G173" i="11"/>
  <c r="F173" i="11"/>
  <c r="E173" i="11"/>
  <c r="D173" i="11"/>
  <c r="C173" i="11"/>
  <c r="B173" i="11"/>
  <c r="K172" i="11"/>
  <c r="J172" i="11"/>
  <c r="I172" i="11"/>
  <c r="H172" i="11"/>
  <c r="G172" i="11"/>
  <c r="F172" i="11"/>
  <c r="E172" i="11"/>
  <c r="D172" i="11"/>
  <c r="C172" i="11"/>
  <c r="B172" i="11"/>
  <c r="K171" i="11"/>
  <c r="J171" i="11"/>
  <c r="I171" i="11"/>
  <c r="H171" i="11"/>
  <c r="G171" i="11"/>
  <c r="F171" i="11"/>
  <c r="E171" i="11"/>
  <c r="D171" i="11"/>
  <c r="C171" i="11"/>
  <c r="B171" i="11"/>
  <c r="K170" i="11"/>
  <c r="J170" i="11"/>
  <c r="I170" i="11"/>
  <c r="H170" i="11"/>
  <c r="G170" i="11"/>
  <c r="F170" i="11"/>
  <c r="E170" i="11"/>
  <c r="D170" i="11"/>
  <c r="C170" i="11"/>
  <c r="B170" i="11"/>
  <c r="K169" i="11"/>
  <c r="J169" i="11"/>
  <c r="I169" i="11"/>
  <c r="H169" i="11"/>
  <c r="G169" i="11"/>
  <c r="F169" i="11"/>
  <c r="E169" i="11"/>
  <c r="D169" i="11"/>
  <c r="C169" i="11"/>
  <c r="B169" i="11"/>
  <c r="K168" i="11"/>
  <c r="J168" i="11"/>
  <c r="I168" i="11"/>
  <c r="H168" i="11"/>
  <c r="G168" i="11"/>
  <c r="F168" i="11"/>
  <c r="E168" i="11"/>
  <c r="D168" i="11"/>
  <c r="C168" i="11"/>
  <c r="B168" i="11"/>
  <c r="K167" i="11"/>
  <c r="J167" i="11"/>
  <c r="I167" i="11"/>
  <c r="H167" i="11"/>
  <c r="G167" i="11"/>
  <c r="F167" i="11"/>
  <c r="E167" i="11"/>
  <c r="D167" i="11"/>
  <c r="C167" i="11"/>
  <c r="B167" i="11"/>
  <c r="K166" i="11"/>
  <c r="J166" i="11"/>
  <c r="I166" i="11"/>
  <c r="H166" i="11"/>
  <c r="G166" i="11"/>
  <c r="F166" i="11"/>
  <c r="E166" i="11"/>
  <c r="D166" i="11"/>
  <c r="C166" i="11"/>
  <c r="B166" i="11"/>
  <c r="K165" i="11"/>
  <c r="J165" i="11"/>
  <c r="I165" i="11"/>
  <c r="H165" i="11"/>
  <c r="G165" i="11"/>
  <c r="F165" i="11"/>
  <c r="E165" i="11"/>
  <c r="D165" i="11"/>
  <c r="C165" i="11"/>
  <c r="B165" i="11"/>
  <c r="K164" i="11"/>
  <c r="J164" i="11"/>
  <c r="I164" i="11"/>
  <c r="H164" i="11"/>
  <c r="G164" i="11"/>
  <c r="F164" i="11"/>
  <c r="E164" i="11"/>
  <c r="D164" i="11"/>
  <c r="C164" i="11"/>
  <c r="B164" i="11"/>
  <c r="K163" i="11"/>
  <c r="J163" i="11"/>
  <c r="I163" i="11"/>
  <c r="H163" i="11"/>
  <c r="G163" i="11"/>
  <c r="F163" i="11"/>
  <c r="E163" i="11"/>
  <c r="D163" i="11"/>
  <c r="C163" i="11"/>
  <c r="B163" i="11"/>
  <c r="K162" i="11"/>
  <c r="J162" i="11"/>
  <c r="I162" i="11"/>
  <c r="H162" i="11"/>
  <c r="G162" i="11"/>
  <c r="F162" i="11"/>
  <c r="E162" i="11"/>
  <c r="D162" i="11"/>
  <c r="C162" i="11"/>
  <c r="B162" i="11"/>
  <c r="K161" i="11"/>
  <c r="J161" i="11"/>
  <c r="I161" i="11"/>
  <c r="H161" i="11"/>
  <c r="G161" i="11"/>
  <c r="F161" i="11"/>
  <c r="E161" i="11"/>
  <c r="D161" i="11"/>
  <c r="C161" i="11"/>
  <c r="B161" i="11"/>
  <c r="K160" i="11"/>
  <c r="J160" i="11"/>
  <c r="I160" i="11"/>
  <c r="H160" i="11"/>
  <c r="G160" i="11"/>
  <c r="F160" i="11"/>
  <c r="E160" i="11"/>
  <c r="D160" i="11"/>
  <c r="C160" i="11"/>
  <c r="B160" i="11"/>
  <c r="K159" i="11"/>
  <c r="J159" i="11"/>
  <c r="I159" i="11"/>
  <c r="H159" i="11"/>
  <c r="G159" i="11"/>
  <c r="F159" i="11"/>
  <c r="E159" i="11"/>
  <c r="D159" i="11"/>
  <c r="C159" i="11"/>
  <c r="B159" i="11"/>
  <c r="K158" i="11"/>
  <c r="J158" i="11"/>
  <c r="I158" i="11"/>
  <c r="H158" i="11"/>
  <c r="G158" i="11"/>
  <c r="F158" i="11"/>
  <c r="E158" i="11"/>
  <c r="D158" i="11"/>
  <c r="C158" i="11"/>
  <c r="B158" i="11"/>
  <c r="K157" i="11"/>
  <c r="J157" i="11"/>
  <c r="I157" i="11"/>
  <c r="H157" i="11"/>
  <c r="G157" i="11"/>
  <c r="F157" i="11"/>
  <c r="E157" i="11"/>
  <c r="D157" i="11"/>
  <c r="C157" i="11"/>
  <c r="B157" i="11"/>
  <c r="K156" i="11"/>
  <c r="J156" i="11"/>
  <c r="I156" i="11"/>
  <c r="H156" i="11"/>
  <c r="G156" i="11"/>
  <c r="F156" i="11"/>
  <c r="E156" i="11"/>
  <c r="D156" i="11"/>
  <c r="C156" i="11"/>
  <c r="B156" i="11"/>
  <c r="K155" i="11"/>
  <c r="J155" i="11"/>
  <c r="I155" i="11"/>
  <c r="H155" i="11"/>
  <c r="G155" i="11"/>
  <c r="F155" i="11"/>
  <c r="E155" i="11"/>
  <c r="D155" i="11"/>
  <c r="C155" i="11"/>
  <c r="B155" i="11"/>
  <c r="K154" i="11"/>
  <c r="J154" i="11"/>
  <c r="I154" i="11"/>
  <c r="H154" i="11"/>
  <c r="G154" i="11"/>
  <c r="F154" i="11"/>
  <c r="E154" i="11"/>
  <c r="D154" i="11"/>
  <c r="C154" i="11"/>
  <c r="B154" i="11"/>
  <c r="K153" i="11"/>
  <c r="J153" i="11"/>
  <c r="I153" i="11"/>
  <c r="H153" i="11"/>
  <c r="G153" i="11"/>
  <c r="F153" i="11"/>
  <c r="E153" i="11"/>
  <c r="D153" i="11"/>
  <c r="C153" i="11"/>
  <c r="B153" i="11"/>
  <c r="K152" i="11"/>
  <c r="J152" i="11"/>
  <c r="I152" i="11"/>
  <c r="H152" i="11"/>
  <c r="G152" i="11"/>
  <c r="F152" i="11"/>
  <c r="E152" i="11"/>
  <c r="D152" i="11"/>
  <c r="C152" i="11"/>
  <c r="B152" i="11"/>
  <c r="K151" i="11"/>
  <c r="J151" i="11"/>
  <c r="I151" i="11"/>
  <c r="H151" i="11"/>
  <c r="G151" i="11"/>
  <c r="F151" i="11"/>
  <c r="E151" i="11"/>
  <c r="D151" i="11"/>
  <c r="C151" i="11"/>
  <c r="B151" i="11"/>
  <c r="K150" i="11"/>
  <c r="J150" i="11"/>
  <c r="I150" i="11"/>
  <c r="H150" i="11"/>
  <c r="G150" i="11"/>
  <c r="F150" i="11"/>
  <c r="E150" i="11"/>
  <c r="D150" i="11"/>
  <c r="C150" i="11"/>
  <c r="B150" i="11"/>
  <c r="K149" i="11"/>
  <c r="J149" i="11"/>
  <c r="I149" i="11"/>
  <c r="H149" i="11"/>
  <c r="G149" i="11"/>
  <c r="F149" i="11"/>
  <c r="E149" i="11"/>
  <c r="D149" i="11"/>
  <c r="C149" i="11"/>
  <c r="B149" i="11"/>
  <c r="K148" i="11"/>
  <c r="J148" i="11"/>
  <c r="I148" i="11"/>
  <c r="H148" i="11"/>
  <c r="G148" i="11"/>
  <c r="F148" i="11"/>
  <c r="E148" i="11"/>
  <c r="D148" i="11"/>
  <c r="C148" i="11"/>
  <c r="B148" i="11"/>
  <c r="K147" i="11"/>
  <c r="J147" i="11"/>
  <c r="I147" i="11"/>
  <c r="H147" i="11"/>
  <c r="G147" i="11"/>
  <c r="F147" i="11"/>
  <c r="E147" i="11"/>
  <c r="D147" i="11"/>
  <c r="C147" i="11"/>
  <c r="B147" i="11"/>
  <c r="K146" i="11"/>
  <c r="J146" i="11"/>
  <c r="I146" i="11"/>
  <c r="H146" i="11"/>
  <c r="G146" i="11"/>
  <c r="F146" i="11"/>
  <c r="E146" i="11"/>
  <c r="D146" i="11"/>
  <c r="C146" i="11"/>
  <c r="B146" i="11"/>
  <c r="K145" i="11"/>
  <c r="J145" i="11"/>
  <c r="I145" i="11"/>
  <c r="H145" i="11"/>
  <c r="G145" i="11"/>
  <c r="F145" i="11"/>
  <c r="E145" i="11"/>
  <c r="D145" i="11"/>
  <c r="C145" i="11"/>
  <c r="B145" i="11"/>
  <c r="K144" i="11"/>
  <c r="J144" i="11"/>
  <c r="I144" i="11"/>
  <c r="H144" i="11"/>
  <c r="G144" i="11"/>
  <c r="F144" i="11"/>
  <c r="E144" i="11"/>
  <c r="D144" i="11"/>
  <c r="C144" i="11"/>
  <c r="B144" i="11"/>
  <c r="K143" i="11"/>
  <c r="J143" i="11"/>
  <c r="I143" i="11"/>
  <c r="H143" i="11"/>
  <c r="G143" i="11"/>
  <c r="F143" i="11"/>
  <c r="E143" i="11"/>
  <c r="D143" i="11"/>
  <c r="C143" i="11"/>
  <c r="B143" i="11"/>
  <c r="K142" i="11"/>
  <c r="J142" i="11"/>
  <c r="I142" i="11"/>
  <c r="H142" i="11"/>
  <c r="G142" i="11"/>
  <c r="F142" i="11"/>
  <c r="E142" i="11"/>
  <c r="D142" i="11"/>
  <c r="C142" i="11"/>
  <c r="B142" i="11"/>
  <c r="K141" i="11"/>
  <c r="J141" i="11"/>
  <c r="I141" i="11"/>
  <c r="H141" i="11"/>
  <c r="G141" i="11"/>
  <c r="F141" i="11"/>
  <c r="E141" i="11"/>
  <c r="D141" i="11"/>
  <c r="C141" i="11"/>
  <c r="B141" i="11"/>
  <c r="K140" i="11"/>
  <c r="J140" i="11"/>
  <c r="I140" i="11"/>
  <c r="H140" i="11"/>
  <c r="G140" i="11"/>
  <c r="F140" i="11"/>
  <c r="E140" i="11"/>
  <c r="D140" i="11"/>
  <c r="C140" i="11"/>
  <c r="B140" i="11"/>
  <c r="K139" i="11"/>
  <c r="J139" i="11"/>
  <c r="I139" i="11"/>
  <c r="H139" i="11"/>
  <c r="G139" i="11"/>
  <c r="F139" i="11"/>
  <c r="E139" i="11"/>
  <c r="D139" i="11"/>
  <c r="C139" i="11"/>
  <c r="B139" i="11"/>
  <c r="K138" i="11"/>
  <c r="J138" i="11"/>
  <c r="I138" i="11"/>
  <c r="H138" i="11"/>
  <c r="G138" i="11"/>
  <c r="F138" i="11"/>
  <c r="E138" i="11"/>
  <c r="D138" i="11"/>
  <c r="C138" i="11"/>
  <c r="B138" i="11"/>
  <c r="K137" i="11"/>
  <c r="J137" i="11"/>
  <c r="I137" i="11"/>
  <c r="H137" i="11"/>
  <c r="G137" i="11"/>
  <c r="F137" i="11"/>
  <c r="E137" i="11"/>
  <c r="D137" i="11"/>
  <c r="C137" i="11"/>
  <c r="B137" i="11"/>
  <c r="K136" i="11"/>
  <c r="J136" i="11"/>
  <c r="I136" i="11"/>
  <c r="H136" i="11"/>
  <c r="G136" i="11"/>
  <c r="F136" i="11"/>
  <c r="E136" i="11"/>
  <c r="D136" i="11"/>
  <c r="C136" i="11"/>
  <c r="B136" i="11"/>
  <c r="K135" i="11"/>
  <c r="J135" i="11"/>
  <c r="I135" i="11"/>
  <c r="H135" i="11"/>
  <c r="G135" i="11"/>
  <c r="F135" i="11"/>
  <c r="E135" i="11"/>
  <c r="D135" i="11"/>
  <c r="C135" i="11"/>
  <c r="B135" i="11"/>
  <c r="K134" i="11"/>
  <c r="J134" i="11"/>
  <c r="I134" i="11"/>
  <c r="H134" i="11"/>
  <c r="G134" i="11"/>
  <c r="F134" i="11"/>
  <c r="E134" i="11"/>
  <c r="D134" i="11"/>
  <c r="C134" i="11"/>
  <c r="B134" i="11"/>
  <c r="K133" i="11"/>
  <c r="J133" i="11"/>
  <c r="I133" i="11"/>
  <c r="H133" i="11"/>
  <c r="G133" i="11"/>
  <c r="F133" i="11"/>
  <c r="E133" i="11"/>
  <c r="D133" i="11"/>
  <c r="C133" i="11"/>
  <c r="B133" i="11"/>
  <c r="K132" i="11"/>
  <c r="J132" i="11"/>
  <c r="I132" i="11"/>
  <c r="H132" i="11"/>
  <c r="G132" i="11"/>
  <c r="F132" i="11"/>
  <c r="E132" i="11"/>
  <c r="D132" i="11"/>
  <c r="C132" i="11"/>
  <c r="B132" i="11"/>
  <c r="K131" i="11"/>
  <c r="J131" i="11"/>
  <c r="I131" i="11"/>
  <c r="H131" i="11"/>
  <c r="G131" i="11"/>
  <c r="F131" i="11"/>
  <c r="E131" i="11"/>
  <c r="D131" i="11"/>
  <c r="C131" i="11"/>
  <c r="B131" i="11"/>
  <c r="K130" i="11"/>
  <c r="J130" i="11"/>
  <c r="I130" i="11"/>
  <c r="H130" i="11"/>
  <c r="G130" i="11"/>
  <c r="F130" i="11"/>
  <c r="E130" i="11"/>
  <c r="D130" i="11"/>
  <c r="C130" i="11"/>
  <c r="B130" i="11"/>
  <c r="K129" i="11"/>
  <c r="J129" i="11"/>
  <c r="I129" i="11"/>
  <c r="H129" i="11"/>
  <c r="G129" i="11"/>
  <c r="F129" i="11"/>
  <c r="E129" i="11"/>
  <c r="D129" i="11"/>
  <c r="C129" i="11"/>
  <c r="B129" i="11"/>
  <c r="K128" i="11"/>
  <c r="J128" i="11"/>
  <c r="I128" i="11"/>
  <c r="H128" i="11"/>
  <c r="G128" i="11"/>
  <c r="F128" i="11"/>
  <c r="E128" i="11"/>
  <c r="D128" i="11"/>
  <c r="C128" i="11"/>
  <c r="B128" i="11"/>
  <c r="K127" i="11"/>
  <c r="J127" i="11"/>
  <c r="I127" i="11"/>
  <c r="H127" i="11"/>
  <c r="G127" i="11"/>
  <c r="F127" i="11"/>
  <c r="E127" i="11"/>
  <c r="D127" i="11"/>
  <c r="C127" i="11"/>
  <c r="B127" i="11"/>
  <c r="K126" i="11"/>
  <c r="J126" i="11"/>
  <c r="I126" i="11"/>
  <c r="H126" i="11"/>
  <c r="G126" i="11"/>
  <c r="F126" i="11"/>
  <c r="E126" i="11"/>
  <c r="D126" i="11"/>
  <c r="C126" i="11"/>
  <c r="B126" i="11"/>
  <c r="K125" i="11"/>
  <c r="J125" i="11"/>
  <c r="I125" i="11"/>
  <c r="H125" i="11"/>
  <c r="G125" i="11"/>
  <c r="F125" i="11"/>
  <c r="E125" i="11"/>
  <c r="D125" i="11"/>
  <c r="C125" i="11"/>
  <c r="B125" i="11"/>
  <c r="K124" i="11"/>
  <c r="J124" i="11"/>
  <c r="I124" i="11"/>
  <c r="H124" i="11"/>
  <c r="G124" i="11"/>
  <c r="F124" i="11"/>
  <c r="E124" i="11"/>
  <c r="D124" i="11"/>
  <c r="C124" i="11"/>
  <c r="B124" i="11"/>
  <c r="K123" i="11"/>
  <c r="J123" i="11"/>
  <c r="I123" i="11"/>
  <c r="H123" i="11"/>
  <c r="G123" i="11"/>
  <c r="F123" i="11"/>
  <c r="E123" i="11"/>
  <c r="D123" i="11"/>
  <c r="C123" i="11"/>
  <c r="B123" i="11"/>
  <c r="K122" i="11"/>
  <c r="J122" i="11"/>
  <c r="I122" i="11"/>
  <c r="H122" i="11"/>
  <c r="G122" i="11"/>
  <c r="F122" i="11"/>
  <c r="E122" i="11"/>
  <c r="D122" i="11"/>
  <c r="C122" i="11"/>
  <c r="B122" i="11"/>
  <c r="K121" i="11"/>
  <c r="J121" i="11"/>
  <c r="I121" i="11"/>
  <c r="H121" i="11"/>
  <c r="G121" i="11"/>
  <c r="F121" i="11"/>
  <c r="E121" i="11"/>
  <c r="D121" i="11"/>
  <c r="C121" i="11"/>
  <c r="B121" i="11"/>
  <c r="K120" i="11"/>
  <c r="J120" i="11"/>
  <c r="I120" i="11"/>
  <c r="H120" i="11"/>
  <c r="G120" i="11"/>
  <c r="F120" i="11"/>
  <c r="E120" i="11"/>
  <c r="D120" i="11"/>
  <c r="C120" i="11"/>
  <c r="B120" i="11"/>
  <c r="K119" i="11"/>
  <c r="J119" i="11"/>
  <c r="I119" i="11"/>
  <c r="H119" i="11"/>
  <c r="G119" i="11"/>
  <c r="F119" i="11"/>
  <c r="E119" i="11"/>
  <c r="D119" i="11"/>
  <c r="C119" i="11"/>
  <c r="B119" i="11"/>
  <c r="K118" i="11"/>
  <c r="J118" i="11"/>
  <c r="I118" i="11"/>
  <c r="H118" i="11"/>
  <c r="G118" i="11"/>
  <c r="F118" i="11"/>
  <c r="E118" i="11"/>
  <c r="D118" i="11"/>
  <c r="C118" i="11"/>
  <c r="B118" i="11"/>
  <c r="K117" i="11"/>
  <c r="J117" i="11"/>
  <c r="I117" i="11"/>
  <c r="H117" i="11"/>
  <c r="G117" i="11"/>
  <c r="F117" i="11"/>
  <c r="E117" i="11"/>
  <c r="D117" i="11"/>
  <c r="C117" i="11"/>
  <c r="B117" i="11"/>
  <c r="K116" i="11"/>
  <c r="J116" i="11"/>
  <c r="I116" i="11"/>
  <c r="H116" i="11"/>
  <c r="G116" i="11"/>
  <c r="F116" i="11"/>
  <c r="E116" i="11"/>
  <c r="D116" i="11"/>
  <c r="C116" i="11"/>
  <c r="B116" i="11"/>
  <c r="K115" i="11"/>
  <c r="J115" i="11"/>
  <c r="I115" i="11"/>
  <c r="H115" i="11"/>
  <c r="G115" i="11"/>
  <c r="F115" i="11"/>
  <c r="E115" i="11"/>
  <c r="D115" i="11"/>
  <c r="C115" i="11"/>
  <c r="B115" i="11"/>
  <c r="K114" i="11"/>
  <c r="J114" i="11"/>
  <c r="I114" i="11"/>
  <c r="H114" i="11"/>
  <c r="G114" i="11"/>
  <c r="F114" i="11"/>
  <c r="E114" i="11"/>
  <c r="D114" i="11"/>
  <c r="C114" i="11"/>
  <c r="B114" i="11"/>
  <c r="K113" i="11"/>
  <c r="J113" i="11"/>
  <c r="I113" i="11"/>
  <c r="H113" i="11"/>
  <c r="G113" i="11"/>
  <c r="F113" i="11"/>
  <c r="E113" i="11"/>
  <c r="D113" i="11"/>
  <c r="C113" i="11"/>
  <c r="B113" i="11"/>
  <c r="K112" i="11"/>
  <c r="J112" i="11"/>
  <c r="I112" i="11"/>
  <c r="H112" i="11"/>
  <c r="G112" i="11"/>
  <c r="F112" i="11"/>
  <c r="E112" i="11"/>
  <c r="D112" i="11"/>
  <c r="C112" i="11"/>
  <c r="B112" i="11"/>
  <c r="K111" i="11"/>
  <c r="J111" i="11"/>
  <c r="I111" i="11"/>
  <c r="H111" i="11"/>
  <c r="G111" i="11"/>
  <c r="F111" i="11"/>
  <c r="E111" i="11"/>
  <c r="D111" i="11"/>
  <c r="C111" i="11"/>
  <c r="B111" i="11"/>
  <c r="K110" i="11"/>
  <c r="J110" i="11"/>
  <c r="I110" i="11"/>
  <c r="H110" i="11"/>
  <c r="G110" i="11"/>
  <c r="F110" i="11"/>
  <c r="E110" i="11"/>
  <c r="D110" i="11"/>
  <c r="C110" i="11"/>
  <c r="B110" i="11"/>
  <c r="K109" i="11"/>
  <c r="J109" i="11"/>
  <c r="I109" i="11"/>
  <c r="H109" i="11"/>
  <c r="G109" i="11"/>
  <c r="F109" i="11"/>
  <c r="E109" i="11"/>
  <c r="D109" i="11"/>
  <c r="C109" i="11"/>
  <c r="B109" i="11"/>
  <c r="K108" i="11"/>
  <c r="J108" i="11"/>
  <c r="I108" i="11"/>
  <c r="H108" i="11"/>
  <c r="G108" i="11"/>
  <c r="F108" i="11"/>
  <c r="E108" i="11"/>
  <c r="D108" i="11"/>
  <c r="C108" i="11"/>
  <c r="B108" i="11"/>
  <c r="K107" i="11"/>
  <c r="J107" i="11"/>
  <c r="I107" i="11"/>
  <c r="H107" i="11"/>
  <c r="G107" i="11"/>
  <c r="F107" i="11"/>
  <c r="E107" i="11"/>
  <c r="D107" i="11"/>
  <c r="C107" i="11"/>
  <c r="B107" i="11"/>
  <c r="K106" i="11"/>
  <c r="J106" i="11"/>
  <c r="I106" i="11"/>
  <c r="H106" i="11"/>
  <c r="G106" i="11"/>
  <c r="F106" i="11"/>
  <c r="E106" i="11"/>
  <c r="D106" i="11"/>
  <c r="C106" i="11"/>
  <c r="B106" i="11"/>
  <c r="K104" i="11"/>
  <c r="J104" i="11"/>
  <c r="I104" i="11"/>
  <c r="H104" i="11"/>
  <c r="G104" i="11"/>
  <c r="F104" i="11"/>
  <c r="E104" i="11"/>
  <c r="D104" i="11"/>
  <c r="C104" i="11"/>
  <c r="B104" i="11"/>
  <c r="K103" i="11"/>
  <c r="J103" i="11"/>
  <c r="I103" i="11"/>
  <c r="H103" i="11"/>
  <c r="G103" i="11"/>
  <c r="F103" i="11"/>
  <c r="E103" i="11"/>
  <c r="D103" i="11"/>
  <c r="C103" i="11"/>
  <c r="B103" i="11"/>
  <c r="K102" i="11"/>
  <c r="J102" i="11"/>
  <c r="I102" i="11"/>
  <c r="H102" i="11"/>
  <c r="G102" i="11"/>
  <c r="F102" i="11"/>
  <c r="E102" i="11"/>
  <c r="D102" i="11"/>
  <c r="C102" i="11"/>
  <c r="B102" i="11"/>
  <c r="K101" i="11"/>
  <c r="J101" i="11"/>
  <c r="I101" i="11"/>
  <c r="H101" i="11"/>
  <c r="G101" i="11"/>
  <c r="F101" i="11"/>
  <c r="E101" i="11"/>
  <c r="D101" i="11"/>
  <c r="C101" i="11"/>
  <c r="B101" i="11"/>
  <c r="K100" i="11"/>
  <c r="J100" i="11"/>
  <c r="I100" i="11"/>
  <c r="H100" i="11"/>
  <c r="G100" i="11"/>
  <c r="F100" i="11"/>
  <c r="E100" i="11"/>
  <c r="D100" i="11"/>
  <c r="C100" i="11"/>
  <c r="B100" i="11"/>
  <c r="K99" i="11"/>
  <c r="J99" i="11"/>
  <c r="I99" i="11"/>
  <c r="H99" i="11"/>
  <c r="G99" i="11"/>
  <c r="F99" i="11"/>
  <c r="E99" i="11"/>
  <c r="D99" i="11"/>
  <c r="C99" i="11"/>
  <c r="B99" i="11"/>
  <c r="K98" i="11"/>
  <c r="J98" i="11"/>
  <c r="I98" i="11"/>
  <c r="H98" i="11"/>
  <c r="G98" i="11"/>
  <c r="F98" i="11"/>
  <c r="E98" i="11"/>
  <c r="D98" i="11"/>
  <c r="C98" i="11"/>
  <c r="B98" i="11"/>
  <c r="K97" i="11"/>
  <c r="J97" i="11"/>
  <c r="I97" i="11"/>
  <c r="H97" i="11"/>
  <c r="G97" i="11"/>
  <c r="F97" i="11"/>
  <c r="E97" i="11"/>
  <c r="D97" i="11"/>
  <c r="C97" i="11"/>
  <c r="B97" i="11"/>
  <c r="K96" i="11"/>
  <c r="J96" i="11"/>
  <c r="I96" i="11"/>
  <c r="H96" i="11"/>
  <c r="G96" i="11"/>
  <c r="F96" i="11"/>
  <c r="E96" i="11"/>
  <c r="D96" i="11"/>
  <c r="C96" i="11"/>
  <c r="B96" i="11"/>
  <c r="K95" i="11"/>
  <c r="J95" i="11"/>
  <c r="I95" i="11"/>
  <c r="H95" i="11"/>
  <c r="G95" i="11"/>
  <c r="F95" i="11"/>
  <c r="E95" i="11"/>
  <c r="D95" i="11"/>
  <c r="C95" i="11"/>
  <c r="B95" i="11"/>
  <c r="K94" i="11"/>
  <c r="J94" i="11"/>
  <c r="I94" i="11"/>
  <c r="H94" i="11"/>
  <c r="G94" i="11"/>
  <c r="F94" i="11"/>
  <c r="E94" i="11"/>
  <c r="D94" i="11"/>
  <c r="C94" i="11"/>
  <c r="B94" i="11"/>
  <c r="K93" i="11"/>
  <c r="J93" i="11"/>
  <c r="I93" i="11"/>
  <c r="H93" i="11"/>
  <c r="G93" i="11"/>
  <c r="F93" i="11"/>
  <c r="E93" i="11"/>
  <c r="D93" i="11"/>
  <c r="C93" i="11"/>
  <c r="B93" i="11"/>
  <c r="K92" i="11"/>
  <c r="J92" i="11"/>
  <c r="I92" i="11"/>
  <c r="H92" i="11"/>
  <c r="G92" i="11"/>
  <c r="F92" i="11"/>
  <c r="E92" i="11"/>
  <c r="D92" i="11"/>
  <c r="C92" i="11"/>
  <c r="B92" i="11"/>
  <c r="K91" i="11"/>
  <c r="J91" i="11"/>
  <c r="I91" i="11"/>
  <c r="H91" i="11"/>
  <c r="G91" i="11"/>
  <c r="F91" i="11"/>
  <c r="E91" i="11"/>
  <c r="D91" i="11"/>
  <c r="C91" i="11"/>
  <c r="B91" i="11"/>
  <c r="K90" i="11"/>
  <c r="J90" i="11"/>
  <c r="I90" i="11"/>
  <c r="H90" i="11"/>
  <c r="G90" i="11"/>
  <c r="F90" i="11"/>
  <c r="E90" i="11"/>
  <c r="D90" i="11"/>
  <c r="C90" i="11"/>
  <c r="B90" i="11"/>
  <c r="K89" i="11"/>
  <c r="J89" i="11"/>
  <c r="I89" i="11"/>
  <c r="H89" i="11"/>
  <c r="G89" i="11"/>
  <c r="F89" i="11"/>
  <c r="E89" i="11"/>
  <c r="D89" i="11"/>
  <c r="C89" i="11"/>
  <c r="B89" i="11"/>
  <c r="K88" i="11"/>
  <c r="J88" i="11"/>
  <c r="I88" i="11"/>
  <c r="H88" i="11"/>
  <c r="G88" i="11"/>
  <c r="F88" i="11"/>
  <c r="E88" i="11"/>
  <c r="D88" i="11"/>
  <c r="C88" i="11"/>
  <c r="B88" i="11"/>
  <c r="K87" i="11"/>
  <c r="J87" i="11"/>
  <c r="I87" i="11"/>
  <c r="H87" i="11"/>
  <c r="G87" i="11"/>
  <c r="F87" i="11"/>
  <c r="E87" i="11"/>
  <c r="D87" i="11"/>
  <c r="C87" i="11"/>
  <c r="B87" i="11"/>
  <c r="K86" i="11"/>
  <c r="J86" i="11"/>
  <c r="I86" i="11"/>
  <c r="H86" i="11"/>
  <c r="G86" i="11"/>
  <c r="F86" i="11"/>
  <c r="E86" i="11"/>
  <c r="D86" i="11"/>
  <c r="C86" i="11"/>
  <c r="B86" i="11"/>
  <c r="K85" i="11"/>
  <c r="J85" i="11"/>
  <c r="I85" i="11"/>
  <c r="H85" i="11"/>
  <c r="G85" i="11"/>
  <c r="F85" i="11"/>
  <c r="E85" i="11"/>
  <c r="D85" i="11"/>
  <c r="C85" i="11"/>
  <c r="B85" i="11"/>
  <c r="K59" i="11"/>
  <c r="J59" i="11"/>
  <c r="I59" i="11"/>
  <c r="H59" i="11"/>
  <c r="G59" i="11"/>
  <c r="F59" i="11"/>
  <c r="E59" i="11"/>
  <c r="D59" i="11"/>
  <c r="C59" i="11"/>
  <c r="B59" i="11"/>
  <c r="B3" i="11"/>
  <c r="A1" i="11"/>
  <c r="F42" i="10"/>
  <c r="E42" i="10"/>
  <c r="D42" i="10"/>
  <c r="C42" i="10"/>
  <c r="B42" i="10"/>
  <c r="F41" i="10"/>
  <c r="E41" i="10"/>
  <c r="D41" i="10"/>
  <c r="C41" i="10"/>
  <c r="B41" i="10"/>
  <c r="F40" i="10"/>
  <c r="E40" i="10"/>
  <c r="D40" i="10"/>
  <c r="C40" i="10"/>
  <c r="B40" i="10"/>
  <c r="F39" i="10"/>
  <c r="E39" i="10"/>
  <c r="D39" i="10"/>
  <c r="C39" i="10"/>
  <c r="B39" i="10"/>
  <c r="F38" i="10"/>
  <c r="E38" i="10"/>
  <c r="D38" i="10"/>
  <c r="C38" i="10"/>
  <c r="B38" i="10"/>
  <c r="F37" i="10"/>
  <c r="E37" i="10"/>
  <c r="D37" i="10"/>
  <c r="C37" i="10"/>
  <c r="B37" i="10"/>
  <c r="F36" i="10"/>
  <c r="E36" i="10"/>
  <c r="D36" i="10"/>
  <c r="C36" i="10"/>
  <c r="B36" i="10"/>
  <c r="F35" i="10"/>
  <c r="E35" i="10"/>
  <c r="D35" i="10"/>
  <c r="C35" i="10"/>
  <c r="B35" i="10"/>
  <c r="F34" i="10"/>
  <c r="E34" i="10"/>
  <c r="D34" i="10"/>
  <c r="C34" i="10"/>
  <c r="B34" i="10"/>
  <c r="F33" i="10"/>
  <c r="E33" i="10"/>
  <c r="D33" i="10"/>
  <c r="C33" i="10"/>
  <c r="B33" i="10"/>
  <c r="F32" i="10"/>
  <c r="E32" i="10"/>
  <c r="D32" i="10"/>
  <c r="C32" i="10"/>
  <c r="B32" i="10"/>
  <c r="F31" i="10"/>
  <c r="E31" i="10"/>
  <c r="D31" i="10"/>
  <c r="C31" i="10"/>
  <c r="B31" i="10"/>
  <c r="F30" i="10"/>
  <c r="E30" i="10"/>
  <c r="D30" i="10"/>
  <c r="C30" i="10"/>
  <c r="B30" i="10"/>
  <c r="F29" i="10"/>
  <c r="E29" i="10"/>
  <c r="D29" i="10"/>
  <c r="C29" i="10"/>
  <c r="B29" i="10"/>
  <c r="F28" i="10"/>
  <c r="E28" i="10"/>
  <c r="D28" i="10"/>
  <c r="C28" i="10"/>
  <c r="B28" i="10"/>
  <c r="F27" i="10"/>
  <c r="E27" i="10"/>
  <c r="D27" i="10"/>
  <c r="C27" i="10"/>
  <c r="B27" i="10"/>
  <c r="F26" i="10"/>
  <c r="E26" i="10"/>
  <c r="D26" i="10"/>
  <c r="C26" i="10"/>
  <c r="B26" i="10"/>
  <c r="F25" i="10"/>
  <c r="E25" i="10"/>
  <c r="D25" i="10"/>
  <c r="C25" i="10"/>
  <c r="B25" i="10"/>
  <c r="A1" i="10"/>
  <c r="AA40" i="22"/>
  <c r="Z40" i="22"/>
  <c r="Y40" i="22"/>
  <c r="X40" i="22"/>
  <c r="W40" i="22"/>
  <c r="V40" i="22"/>
  <c r="U40" i="22"/>
  <c r="T40" i="22"/>
  <c r="S40" i="22"/>
  <c r="G39" i="22"/>
  <c r="G38" i="22"/>
  <c r="G36" i="22"/>
  <c r="G35" i="22"/>
  <c r="G34" i="22"/>
  <c r="G32" i="22"/>
  <c r="A28" i="22"/>
  <c r="AA2" i="22"/>
  <c r="Z2" i="22"/>
  <c r="Y2" i="22"/>
  <c r="X2" i="22"/>
  <c r="W2" i="22"/>
  <c r="V2" i="22"/>
  <c r="U2" i="22"/>
  <c r="T2" i="22"/>
  <c r="S2" i="22"/>
  <c r="R2" i="22"/>
  <c r="A1" i="22"/>
  <c r="AF86" i="21"/>
  <c r="AE86" i="21"/>
  <c r="AD86" i="21"/>
  <c r="AC86" i="21"/>
  <c r="AB86" i="21"/>
  <c r="AA86" i="21"/>
  <c r="Z86" i="21"/>
  <c r="Y86" i="21"/>
  <c r="X86" i="21"/>
  <c r="A85" i="21"/>
  <c r="AF32" i="21"/>
  <c r="AE32" i="21"/>
  <c r="AD32" i="21"/>
  <c r="AC32" i="21"/>
  <c r="AB32" i="21"/>
  <c r="AA32" i="21"/>
  <c r="Z32" i="21"/>
  <c r="Y32" i="21"/>
  <c r="X32" i="21"/>
  <c r="A31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AF23" i="21"/>
  <c r="AE23" i="21"/>
  <c r="AD23" i="21"/>
  <c r="AC23" i="21"/>
  <c r="AB23" i="21"/>
  <c r="Z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AF22" i="21"/>
  <c r="AE22" i="21"/>
  <c r="AD22" i="21"/>
  <c r="AC22" i="21"/>
  <c r="AB22" i="21"/>
  <c r="Z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A1" i="21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A21" i="28"/>
  <c r="A11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C9" i="28"/>
  <c r="B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C8" i="28"/>
  <c r="B8" i="28"/>
  <c r="A1" i="28"/>
  <c r="A97" i="19"/>
  <c r="F91" i="19"/>
  <c r="H90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A66" i="19"/>
  <c r="D61" i="19"/>
  <c r="D60" i="19"/>
  <c r="D59" i="19"/>
  <c r="D58" i="19"/>
  <c r="D57" i="19"/>
  <c r="A54" i="19"/>
  <c r="A33" i="19"/>
  <c r="A1" i="19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149" i="62"/>
  <c r="C149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E147" i="62"/>
  <c r="D147" i="62"/>
  <c r="C147" i="62"/>
  <c r="U146" i="62"/>
  <c r="T146" i="62"/>
  <c r="S146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E146" i="62"/>
  <c r="D146" i="62"/>
  <c r="C146" i="62"/>
  <c r="U145" i="62"/>
  <c r="T145" i="62"/>
  <c r="S145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E145" i="62"/>
  <c r="D145" i="62"/>
  <c r="C145" i="62"/>
  <c r="U144" i="62"/>
  <c r="T144" i="62"/>
  <c r="S144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E144" i="62"/>
  <c r="D144" i="62"/>
  <c r="C144" i="62"/>
  <c r="U143" i="62"/>
  <c r="T143" i="62"/>
  <c r="S143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F143" i="62"/>
  <c r="E143" i="62"/>
  <c r="D143" i="62"/>
  <c r="C143" i="62"/>
  <c r="U142" i="62"/>
  <c r="T142" i="62"/>
  <c r="S142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E142" i="62"/>
  <c r="D142" i="62"/>
  <c r="C142" i="62"/>
  <c r="U141" i="62"/>
  <c r="T141" i="62"/>
  <c r="S141" i="62"/>
  <c r="R141" i="62"/>
  <c r="Q141" i="62"/>
  <c r="P141" i="62"/>
  <c r="O141" i="62"/>
  <c r="N141" i="62"/>
  <c r="M141" i="62"/>
  <c r="L141" i="62"/>
  <c r="K141" i="62"/>
  <c r="J141" i="62"/>
  <c r="I141" i="62"/>
  <c r="H141" i="62"/>
  <c r="G141" i="62"/>
  <c r="F141" i="62"/>
  <c r="E141" i="62"/>
  <c r="D141" i="62"/>
  <c r="C141" i="62"/>
  <c r="U140" i="62"/>
  <c r="T140" i="62"/>
  <c r="S140" i="62"/>
  <c r="R140" i="62"/>
  <c r="Q140" i="62"/>
  <c r="P140" i="62"/>
  <c r="O140" i="62"/>
  <c r="N140" i="62"/>
  <c r="M140" i="62"/>
  <c r="L140" i="62"/>
  <c r="K140" i="62"/>
  <c r="J140" i="62"/>
  <c r="I140" i="62"/>
  <c r="H140" i="62"/>
  <c r="G140" i="62"/>
  <c r="F140" i="62"/>
  <c r="E140" i="62"/>
  <c r="D140" i="62"/>
  <c r="C140" i="62"/>
  <c r="A139" i="62"/>
  <c r="U137" i="62"/>
  <c r="T137" i="62"/>
  <c r="S137" i="62"/>
  <c r="R137" i="62"/>
  <c r="Q137" i="62"/>
  <c r="P137" i="62"/>
  <c r="O137" i="62"/>
  <c r="N137" i="62"/>
  <c r="M137" i="62"/>
  <c r="L137" i="62"/>
  <c r="K137" i="62"/>
  <c r="J137" i="62"/>
  <c r="I137" i="62"/>
  <c r="H137" i="62"/>
  <c r="G137" i="62"/>
  <c r="F137" i="62"/>
  <c r="E137" i="62"/>
  <c r="D137" i="62"/>
  <c r="C137" i="62"/>
  <c r="U127" i="62"/>
  <c r="T127" i="62"/>
  <c r="S127" i="62"/>
  <c r="R127" i="62"/>
  <c r="Q127" i="62"/>
  <c r="P127" i="62"/>
  <c r="O127" i="62"/>
  <c r="N127" i="62"/>
  <c r="M127" i="62"/>
  <c r="L127" i="62"/>
  <c r="K127" i="62"/>
  <c r="J127" i="62"/>
  <c r="I127" i="62"/>
  <c r="H127" i="62"/>
  <c r="G127" i="62"/>
  <c r="F127" i="62"/>
  <c r="E127" i="62"/>
  <c r="D127" i="62"/>
  <c r="C127" i="62"/>
  <c r="A126" i="62"/>
  <c r="U124" i="62"/>
  <c r="T124" i="62"/>
  <c r="S124" i="62"/>
  <c r="R124" i="62"/>
  <c r="Q124" i="62"/>
  <c r="P124" i="62"/>
  <c r="O124" i="62"/>
  <c r="N124" i="62"/>
  <c r="M124" i="62"/>
  <c r="L124" i="62"/>
  <c r="K124" i="62"/>
  <c r="J124" i="62"/>
  <c r="I124" i="62"/>
  <c r="H124" i="62"/>
  <c r="G124" i="62"/>
  <c r="F124" i="62"/>
  <c r="E124" i="62"/>
  <c r="D124" i="62"/>
  <c r="C124" i="62"/>
  <c r="U114" i="62"/>
  <c r="T114" i="62"/>
  <c r="S114" i="62"/>
  <c r="R114" i="62"/>
  <c r="Q114" i="62"/>
  <c r="P114" i="62"/>
  <c r="O114" i="62"/>
  <c r="N114" i="62"/>
  <c r="M114" i="62"/>
  <c r="L114" i="62"/>
  <c r="K114" i="62"/>
  <c r="J114" i="62"/>
  <c r="I114" i="62"/>
  <c r="H114" i="62"/>
  <c r="G114" i="62"/>
  <c r="F114" i="62"/>
  <c r="E114" i="62"/>
  <c r="D114" i="62"/>
  <c r="C114" i="62"/>
  <c r="A113" i="62"/>
  <c r="U111" i="62"/>
  <c r="T111" i="62"/>
  <c r="S111" i="62"/>
  <c r="R111" i="62"/>
  <c r="Q111" i="62"/>
  <c r="P111" i="62"/>
  <c r="O111" i="62"/>
  <c r="N111" i="62"/>
  <c r="M111" i="62"/>
  <c r="L111" i="62"/>
  <c r="K111" i="62"/>
  <c r="J111" i="62"/>
  <c r="I111" i="62"/>
  <c r="H111" i="62"/>
  <c r="G111" i="62"/>
  <c r="F111" i="62"/>
  <c r="E111" i="62"/>
  <c r="D111" i="62"/>
  <c r="C111" i="62"/>
  <c r="U110" i="62"/>
  <c r="T110" i="62"/>
  <c r="S110" i="62"/>
  <c r="R110" i="62"/>
  <c r="Q110" i="62"/>
  <c r="P110" i="62"/>
  <c r="O110" i="62"/>
  <c r="N110" i="62"/>
  <c r="M110" i="62"/>
  <c r="L110" i="62"/>
  <c r="K110" i="62"/>
  <c r="J110" i="62"/>
  <c r="I110" i="62"/>
  <c r="H110" i="62"/>
  <c r="G110" i="62"/>
  <c r="F110" i="62"/>
  <c r="E110" i="62"/>
  <c r="D110" i="62"/>
  <c r="C110" i="62"/>
  <c r="U109" i="62"/>
  <c r="T109" i="62"/>
  <c r="S109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C109" i="62"/>
  <c r="U108" i="62"/>
  <c r="T108" i="62"/>
  <c r="S108" i="62"/>
  <c r="R108" i="62"/>
  <c r="Q108" i="62"/>
  <c r="P108" i="62"/>
  <c r="O108" i="62"/>
  <c r="N108" i="62"/>
  <c r="M108" i="62"/>
  <c r="L108" i="62"/>
  <c r="K108" i="62"/>
  <c r="J108" i="62"/>
  <c r="I108" i="62"/>
  <c r="H108" i="62"/>
  <c r="G108" i="62"/>
  <c r="F108" i="62"/>
  <c r="E108" i="62"/>
  <c r="D108" i="62"/>
  <c r="C108" i="62"/>
  <c r="U107" i="62"/>
  <c r="T107" i="62"/>
  <c r="S107" i="62"/>
  <c r="R107" i="62"/>
  <c r="Q107" i="62"/>
  <c r="P107" i="62"/>
  <c r="O107" i="62"/>
  <c r="N107" i="62"/>
  <c r="M107" i="62"/>
  <c r="L107" i="62"/>
  <c r="K107" i="62"/>
  <c r="J107" i="62"/>
  <c r="I107" i="62"/>
  <c r="H107" i="62"/>
  <c r="G107" i="62"/>
  <c r="F107" i="62"/>
  <c r="E107" i="62"/>
  <c r="D107" i="62"/>
  <c r="C107" i="62"/>
  <c r="U106" i="62"/>
  <c r="T106" i="62"/>
  <c r="S106" i="62"/>
  <c r="R106" i="62"/>
  <c r="Q106" i="62"/>
  <c r="P106" i="62"/>
  <c r="O106" i="62"/>
  <c r="N106" i="62"/>
  <c r="M106" i="62"/>
  <c r="L106" i="62"/>
  <c r="K106" i="62"/>
  <c r="J106" i="62"/>
  <c r="I106" i="62"/>
  <c r="H106" i="62"/>
  <c r="G106" i="62"/>
  <c r="F106" i="62"/>
  <c r="E106" i="62"/>
  <c r="D106" i="62"/>
  <c r="C106" i="62"/>
  <c r="U105" i="62"/>
  <c r="T105" i="62"/>
  <c r="S105" i="62"/>
  <c r="R105" i="62"/>
  <c r="Q105" i="62"/>
  <c r="P105" i="62"/>
  <c r="O105" i="62"/>
  <c r="N105" i="62"/>
  <c r="M105" i="62"/>
  <c r="L105" i="62"/>
  <c r="K105" i="62"/>
  <c r="J105" i="62"/>
  <c r="I105" i="62"/>
  <c r="H105" i="62"/>
  <c r="G105" i="62"/>
  <c r="F105" i="62"/>
  <c r="E105" i="62"/>
  <c r="D105" i="62"/>
  <c r="C105" i="62"/>
  <c r="U104" i="62"/>
  <c r="T104" i="62"/>
  <c r="S104" i="62"/>
  <c r="R104" i="62"/>
  <c r="Q104" i="62"/>
  <c r="P104" i="62"/>
  <c r="O104" i="62"/>
  <c r="N104" i="62"/>
  <c r="M104" i="62"/>
  <c r="L104" i="62"/>
  <c r="K104" i="62"/>
  <c r="J104" i="62"/>
  <c r="I104" i="62"/>
  <c r="H104" i="62"/>
  <c r="G104" i="62"/>
  <c r="F104" i="62"/>
  <c r="E104" i="62"/>
  <c r="D104" i="62"/>
  <c r="C104" i="62"/>
  <c r="U103" i="62"/>
  <c r="T103" i="62"/>
  <c r="S103" i="62"/>
  <c r="R103" i="62"/>
  <c r="Q103" i="62"/>
  <c r="P103" i="62"/>
  <c r="O103" i="62"/>
  <c r="N103" i="62"/>
  <c r="M103" i="62"/>
  <c r="L103" i="62"/>
  <c r="K103" i="62"/>
  <c r="J103" i="62"/>
  <c r="I103" i="62"/>
  <c r="H103" i="62"/>
  <c r="G103" i="62"/>
  <c r="F103" i="62"/>
  <c r="E103" i="62"/>
  <c r="D103" i="62"/>
  <c r="C103" i="62"/>
  <c r="U102" i="62"/>
  <c r="T102" i="62"/>
  <c r="S102" i="62"/>
  <c r="R102" i="62"/>
  <c r="Q102" i="62"/>
  <c r="P102" i="62"/>
  <c r="O102" i="62"/>
  <c r="N102" i="62"/>
  <c r="M102" i="62"/>
  <c r="L102" i="62"/>
  <c r="K102" i="62"/>
  <c r="J102" i="62"/>
  <c r="I102" i="62"/>
  <c r="H102" i="62"/>
  <c r="G102" i="62"/>
  <c r="F102" i="62"/>
  <c r="E102" i="62"/>
  <c r="D102" i="62"/>
  <c r="C102" i="62"/>
  <c r="U101" i="62"/>
  <c r="T101" i="62"/>
  <c r="S101" i="62"/>
  <c r="R101" i="62"/>
  <c r="Q101" i="62"/>
  <c r="P101" i="62"/>
  <c r="O101" i="62"/>
  <c r="N101" i="62"/>
  <c r="M101" i="62"/>
  <c r="L101" i="62"/>
  <c r="K101" i="62"/>
  <c r="J101" i="62"/>
  <c r="I101" i="62"/>
  <c r="H101" i="62"/>
  <c r="G101" i="62"/>
  <c r="F101" i="62"/>
  <c r="E101" i="62"/>
  <c r="D101" i="62"/>
  <c r="C101" i="62"/>
  <c r="A100" i="62"/>
  <c r="U98" i="62"/>
  <c r="T98" i="62"/>
  <c r="S98" i="62"/>
  <c r="R98" i="62"/>
  <c r="Q98" i="62"/>
  <c r="P98" i="62"/>
  <c r="O98" i="62"/>
  <c r="N98" i="62"/>
  <c r="M98" i="62"/>
  <c r="L98" i="62"/>
  <c r="K98" i="62"/>
  <c r="J98" i="62"/>
  <c r="I98" i="62"/>
  <c r="H98" i="62"/>
  <c r="G98" i="62"/>
  <c r="F98" i="62"/>
  <c r="E98" i="62"/>
  <c r="D98" i="62"/>
  <c r="C98" i="62"/>
  <c r="U88" i="62"/>
  <c r="T88" i="62"/>
  <c r="S88" i="62"/>
  <c r="R88" i="62"/>
  <c r="Q88" i="62"/>
  <c r="P88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C88" i="62"/>
  <c r="A87" i="62"/>
  <c r="U85" i="62"/>
  <c r="T85" i="62"/>
  <c r="S85" i="62"/>
  <c r="R85" i="62"/>
  <c r="Q85" i="62"/>
  <c r="P85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C85" i="62"/>
  <c r="U75" i="62"/>
  <c r="T75" i="62"/>
  <c r="S75" i="62"/>
  <c r="R75" i="62"/>
  <c r="Q75" i="62"/>
  <c r="P75" i="62"/>
  <c r="O75" i="62"/>
  <c r="N75" i="62"/>
  <c r="M75" i="62"/>
  <c r="L75" i="62"/>
  <c r="K75" i="62"/>
  <c r="J75" i="62"/>
  <c r="I75" i="62"/>
  <c r="H75" i="62"/>
  <c r="G75" i="62"/>
  <c r="F75" i="62"/>
  <c r="E75" i="62"/>
  <c r="D75" i="62"/>
  <c r="C75" i="62"/>
  <c r="A74" i="62"/>
  <c r="U72" i="62"/>
  <c r="T72" i="62"/>
  <c r="S72" i="62"/>
  <c r="R72" i="62"/>
  <c r="Q72" i="62"/>
  <c r="P72" i="62"/>
  <c r="O72" i="62"/>
  <c r="N72" i="62"/>
  <c r="M72" i="62"/>
  <c r="L72" i="62"/>
  <c r="K72" i="62"/>
  <c r="J72" i="62"/>
  <c r="I72" i="62"/>
  <c r="H72" i="62"/>
  <c r="G72" i="62"/>
  <c r="F72" i="62"/>
  <c r="E72" i="62"/>
  <c r="D72" i="62"/>
  <c r="U71" i="62"/>
  <c r="T71" i="62"/>
  <c r="S71" i="62"/>
  <c r="R71" i="62"/>
  <c r="Q71" i="62"/>
  <c r="P71" i="62"/>
  <c r="O71" i="62"/>
  <c r="N71" i="62"/>
  <c r="M71" i="62"/>
  <c r="L71" i="62"/>
  <c r="K71" i="62"/>
  <c r="J71" i="62"/>
  <c r="I71" i="62"/>
  <c r="H71" i="62"/>
  <c r="G71" i="62"/>
  <c r="F71" i="62"/>
  <c r="E71" i="62"/>
  <c r="D71" i="62"/>
  <c r="C71" i="62"/>
  <c r="U70" i="62"/>
  <c r="T70" i="62"/>
  <c r="S70" i="62"/>
  <c r="R70" i="62"/>
  <c r="Q70" i="62"/>
  <c r="P70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U69" i="62"/>
  <c r="T69" i="62"/>
  <c r="S69" i="62"/>
  <c r="R69" i="62"/>
  <c r="Q69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U68" i="62"/>
  <c r="T68" i="62"/>
  <c r="S68" i="62"/>
  <c r="R68" i="62"/>
  <c r="Q68" i="62"/>
  <c r="P68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U67" i="62"/>
  <c r="T67" i="62"/>
  <c r="S67" i="62"/>
  <c r="R67" i="62"/>
  <c r="Q67" i="62"/>
  <c r="P67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U66" i="62"/>
  <c r="T66" i="62"/>
  <c r="S66" i="62"/>
  <c r="R66" i="62"/>
  <c r="Q66" i="62"/>
  <c r="P66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U65" i="62"/>
  <c r="T65" i="62"/>
  <c r="S65" i="62"/>
  <c r="R65" i="62"/>
  <c r="Q65" i="62"/>
  <c r="P65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U64" i="62"/>
  <c r="T64" i="62"/>
  <c r="S64" i="62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U63" i="62"/>
  <c r="T63" i="62"/>
  <c r="S63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U61" i="62"/>
  <c r="T61" i="62"/>
  <c r="S61" i="62"/>
  <c r="R61" i="62"/>
  <c r="Q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U60" i="62"/>
  <c r="T60" i="62"/>
  <c r="S60" i="62"/>
  <c r="R60" i="62"/>
  <c r="Q60" i="62"/>
  <c r="P60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U59" i="62"/>
  <c r="T59" i="62"/>
  <c r="S59" i="62"/>
  <c r="R59" i="62"/>
  <c r="Q59" i="62"/>
  <c r="P59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U58" i="62"/>
  <c r="T58" i="62"/>
  <c r="S58" i="62"/>
  <c r="R58" i="62"/>
  <c r="Q58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U56" i="62"/>
  <c r="T56" i="62"/>
  <c r="S56" i="62"/>
  <c r="R56" i="62"/>
  <c r="Q56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U55" i="62"/>
  <c r="T55" i="62"/>
  <c r="S55" i="62"/>
  <c r="R55" i="62"/>
  <c r="Q55" i="62"/>
  <c r="P55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U54" i="62"/>
  <c r="T54" i="62"/>
  <c r="S54" i="62"/>
  <c r="R54" i="62"/>
  <c r="Q54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U53" i="62"/>
  <c r="T53" i="62"/>
  <c r="S53" i="62"/>
  <c r="R53" i="62"/>
  <c r="Q53" i="62"/>
  <c r="P53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U52" i="62"/>
  <c r="T52" i="62"/>
  <c r="S52" i="62"/>
  <c r="R52" i="62"/>
  <c r="Q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U51" i="62"/>
  <c r="T51" i="62"/>
  <c r="S51" i="62"/>
  <c r="R51" i="62"/>
  <c r="Q51" i="62"/>
  <c r="P51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U50" i="62"/>
  <c r="T50" i="62"/>
  <c r="S50" i="62"/>
  <c r="R50" i="62"/>
  <c r="Q50" i="62"/>
  <c r="P50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C50" i="62"/>
  <c r="A49" i="62"/>
  <c r="U47" i="62"/>
  <c r="T47" i="62"/>
  <c r="S47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A25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U2" i="62"/>
  <c r="T2" i="62"/>
  <c r="S2" i="62"/>
  <c r="R2" i="62"/>
  <c r="Q2" i="62"/>
  <c r="P2" i="62"/>
  <c r="O2" i="62"/>
  <c r="N2" i="62"/>
  <c r="M2" i="62"/>
  <c r="L2" i="62"/>
  <c r="K2" i="62"/>
  <c r="J2" i="62"/>
  <c r="I2" i="62"/>
  <c r="H2" i="62"/>
  <c r="G2" i="62"/>
  <c r="F2" i="62"/>
  <c r="E2" i="62"/>
  <c r="D2" i="62"/>
  <c r="C2" i="62"/>
  <c r="A1" i="62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A55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A28" i="34"/>
  <c r="AB2" i="34"/>
  <c r="AA2" i="34"/>
  <c r="Z2" i="34"/>
  <c r="Y2" i="34"/>
  <c r="X2" i="34"/>
  <c r="W2" i="34"/>
  <c r="V2" i="34"/>
  <c r="U2" i="34"/>
  <c r="T2" i="34"/>
  <c r="S2" i="34"/>
  <c r="R2" i="34"/>
  <c r="Q2" i="34"/>
  <c r="P2" i="34"/>
  <c r="O2" i="34"/>
  <c r="N2" i="34"/>
  <c r="M2" i="34"/>
  <c r="L2" i="34"/>
  <c r="K2" i="34"/>
  <c r="J2" i="34"/>
  <c r="I2" i="34"/>
  <c r="H2" i="34"/>
  <c r="G2" i="34"/>
  <c r="F2" i="34"/>
  <c r="E2" i="34"/>
  <c r="D2" i="34"/>
  <c r="C2" i="34"/>
  <c r="A1" i="34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P98" i="27"/>
  <c r="O98" i="27"/>
  <c r="N98" i="27"/>
  <c r="M98" i="27"/>
  <c r="L98" i="27"/>
  <c r="K98" i="27"/>
  <c r="J98" i="27"/>
  <c r="I98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I97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P96" i="27"/>
  <c r="O96" i="27"/>
  <c r="N96" i="27"/>
  <c r="M96" i="27"/>
  <c r="L96" i="27"/>
  <c r="K96" i="27"/>
  <c r="J96" i="27"/>
  <c r="I96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P95" i="27"/>
  <c r="O95" i="27"/>
  <c r="N95" i="27"/>
  <c r="M95" i="27"/>
  <c r="L95" i="27"/>
  <c r="K95" i="27"/>
  <c r="J95" i="27"/>
  <c r="I95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P94" i="27"/>
  <c r="O94" i="27"/>
  <c r="N94" i="27"/>
  <c r="M94" i="27"/>
  <c r="L94" i="27"/>
  <c r="K94" i="27"/>
  <c r="J94" i="27"/>
  <c r="I94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P93" i="27"/>
  <c r="O93" i="27"/>
  <c r="N93" i="27"/>
  <c r="M93" i="27"/>
  <c r="L93" i="27"/>
  <c r="K93" i="27"/>
  <c r="J93" i="27"/>
  <c r="I93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P92" i="27"/>
  <c r="O92" i="27"/>
  <c r="N92" i="27"/>
  <c r="M92" i="27"/>
  <c r="L92" i="27"/>
  <c r="K92" i="27"/>
  <c r="J92" i="27"/>
  <c r="I92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A85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A57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A29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H2" i="27"/>
  <c r="G2" i="27"/>
  <c r="F2" i="27"/>
  <c r="E2" i="27"/>
  <c r="D2" i="27"/>
  <c r="C2" i="27"/>
  <c r="A1" i="27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I76" i="26" a="1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A55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A37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A1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H2" i="26"/>
  <c r="G2" i="26"/>
  <c r="F2" i="26"/>
  <c r="E2" i="26"/>
  <c r="D2" i="26"/>
  <c r="C2" i="26"/>
  <c r="A1" i="26"/>
  <c r="T247" i="56"/>
  <c r="S247" i="56"/>
  <c r="R247" i="56"/>
  <c r="Q247" i="56"/>
  <c r="P247" i="56"/>
  <c r="O247" i="56"/>
  <c r="N247" i="56"/>
  <c r="M247" i="56"/>
  <c r="L247" i="56"/>
  <c r="K247" i="56"/>
  <c r="J247" i="56"/>
  <c r="I247" i="56"/>
  <c r="H247" i="56"/>
  <c r="G247" i="56"/>
  <c r="F247" i="56"/>
  <c r="E247" i="56"/>
  <c r="D247" i="56"/>
  <c r="C247" i="56"/>
  <c r="B247" i="56"/>
  <c r="T246" i="56"/>
  <c r="S246" i="56"/>
  <c r="R246" i="56"/>
  <c r="Q246" i="56"/>
  <c r="P246" i="56"/>
  <c r="O246" i="56"/>
  <c r="N246" i="56"/>
  <c r="M246" i="56"/>
  <c r="L246" i="56"/>
  <c r="K246" i="56"/>
  <c r="J246" i="56"/>
  <c r="I246" i="56"/>
  <c r="H246" i="56"/>
  <c r="G246" i="56"/>
  <c r="F246" i="56"/>
  <c r="E246" i="56"/>
  <c r="D246" i="56"/>
  <c r="C246" i="56"/>
  <c r="B246" i="56"/>
  <c r="T245" i="56"/>
  <c r="S245" i="56"/>
  <c r="R245" i="56"/>
  <c r="Q245" i="56"/>
  <c r="P245" i="56"/>
  <c r="O245" i="56"/>
  <c r="N245" i="56"/>
  <c r="M245" i="56"/>
  <c r="L245" i="56"/>
  <c r="K245" i="56"/>
  <c r="J245" i="56"/>
  <c r="I245" i="56"/>
  <c r="H245" i="56"/>
  <c r="G245" i="56"/>
  <c r="F245" i="56"/>
  <c r="E245" i="56"/>
  <c r="D245" i="56"/>
  <c r="C245" i="56"/>
  <c r="B245" i="56"/>
  <c r="T244" i="56"/>
  <c r="S244" i="56"/>
  <c r="R244" i="56"/>
  <c r="Q244" i="56"/>
  <c r="P244" i="56"/>
  <c r="O244" i="56"/>
  <c r="N244" i="56"/>
  <c r="M244" i="56"/>
  <c r="L244" i="56"/>
  <c r="K244" i="56"/>
  <c r="J244" i="56"/>
  <c r="I244" i="56"/>
  <c r="H244" i="56"/>
  <c r="G244" i="56"/>
  <c r="F244" i="56"/>
  <c r="E244" i="56"/>
  <c r="D244" i="56"/>
  <c r="C244" i="56"/>
  <c r="B244" i="56"/>
  <c r="T243" i="56"/>
  <c r="S243" i="56"/>
  <c r="R243" i="56"/>
  <c r="Q243" i="56"/>
  <c r="P243" i="56"/>
  <c r="O243" i="56"/>
  <c r="N243" i="56"/>
  <c r="M243" i="56"/>
  <c r="L243" i="56"/>
  <c r="K243" i="56"/>
  <c r="J243" i="56"/>
  <c r="I243" i="56"/>
  <c r="H243" i="56"/>
  <c r="G243" i="56"/>
  <c r="F243" i="56"/>
  <c r="E243" i="56"/>
  <c r="D243" i="56"/>
  <c r="C243" i="56"/>
  <c r="B243" i="56"/>
  <c r="T242" i="56"/>
  <c r="S242" i="56"/>
  <c r="R242" i="56"/>
  <c r="Q242" i="56"/>
  <c r="P242" i="56"/>
  <c r="O242" i="56"/>
  <c r="N242" i="56"/>
  <c r="M242" i="56"/>
  <c r="L242" i="56"/>
  <c r="K242" i="56"/>
  <c r="J242" i="56"/>
  <c r="I242" i="56"/>
  <c r="H242" i="56"/>
  <c r="G242" i="56"/>
  <c r="F242" i="56"/>
  <c r="E242" i="56"/>
  <c r="D242" i="56"/>
  <c r="C242" i="56"/>
  <c r="B242" i="56"/>
  <c r="T241" i="56"/>
  <c r="S241" i="56"/>
  <c r="R241" i="56"/>
  <c r="Q241" i="56"/>
  <c r="P241" i="56"/>
  <c r="O241" i="56"/>
  <c r="N241" i="56"/>
  <c r="M241" i="56"/>
  <c r="L241" i="56"/>
  <c r="K241" i="56"/>
  <c r="J241" i="56"/>
  <c r="I241" i="56"/>
  <c r="H241" i="56"/>
  <c r="G241" i="56"/>
  <c r="F241" i="56"/>
  <c r="E241" i="56"/>
  <c r="D241" i="56"/>
  <c r="C241" i="56"/>
  <c r="B241" i="56"/>
  <c r="T240" i="56"/>
  <c r="S240" i="56"/>
  <c r="R240" i="56"/>
  <c r="Q240" i="56"/>
  <c r="P240" i="56"/>
  <c r="O240" i="56"/>
  <c r="N240" i="56"/>
  <c r="M240" i="56"/>
  <c r="L240" i="56"/>
  <c r="K240" i="56"/>
  <c r="J240" i="56"/>
  <c r="I240" i="56"/>
  <c r="H240" i="56"/>
  <c r="G240" i="56"/>
  <c r="F240" i="56"/>
  <c r="E240" i="56"/>
  <c r="D240" i="56"/>
  <c r="C240" i="56"/>
  <c r="B240" i="56"/>
  <c r="T239" i="56"/>
  <c r="S239" i="56"/>
  <c r="R239" i="56"/>
  <c r="Q239" i="56"/>
  <c r="P239" i="56"/>
  <c r="O239" i="56"/>
  <c r="N239" i="56"/>
  <c r="M239" i="56"/>
  <c r="L239" i="56"/>
  <c r="K239" i="56"/>
  <c r="J239" i="56"/>
  <c r="I239" i="56"/>
  <c r="H239" i="56"/>
  <c r="G239" i="56"/>
  <c r="F239" i="56"/>
  <c r="E239" i="56"/>
  <c r="D239" i="56"/>
  <c r="C239" i="56"/>
  <c r="B239" i="56"/>
  <c r="T238" i="56"/>
  <c r="S238" i="56"/>
  <c r="R238" i="56"/>
  <c r="Q238" i="56"/>
  <c r="P238" i="56"/>
  <c r="O238" i="56"/>
  <c r="N238" i="56"/>
  <c r="M238" i="56"/>
  <c r="L238" i="56"/>
  <c r="K238" i="56"/>
  <c r="J238" i="56"/>
  <c r="I238" i="56"/>
  <c r="H238" i="56"/>
  <c r="G238" i="56"/>
  <c r="F238" i="56"/>
  <c r="E238" i="56"/>
  <c r="D238" i="56"/>
  <c r="C238" i="56"/>
  <c r="B238" i="56"/>
  <c r="T237" i="56"/>
  <c r="S237" i="56"/>
  <c r="R237" i="56"/>
  <c r="Q237" i="56"/>
  <c r="P237" i="56"/>
  <c r="O237" i="56"/>
  <c r="N237" i="56"/>
  <c r="M237" i="56"/>
  <c r="L237" i="56"/>
  <c r="K237" i="56"/>
  <c r="J237" i="56"/>
  <c r="I237" i="56"/>
  <c r="H237" i="56"/>
  <c r="G237" i="56"/>
  <c r="F237" i="56"/>
  <c r="E237" i="56"/>
  <c r="D237" i="56"/>
  <c r="C237" i="56"/>
  <c r="B237" i="56"/>
  <c r="T236" i="56"/>
  <c r="S236" i="56"/>
  <c r="R236" i="56"/>
  <c r="Q236" i="56"/>
  <c r="P236" i="56"/>
  <c r="O236" i="56"/>
  <c r="N236" i="56"/>
  <c r="M236" i="56"/>
  <c r="L236" i="56"/>
  <c r="K236" i="56"/>
  <c r="J236" i="56"/>
  <c r="I236" i="56"/>
  <c r="H236" i="56"/>
  <c r="G236" i="56"/>
  <c r="F236" i="56"/>
  <c r="E236" i="56"/>
  <c r="D236" i="56"/>
  <c r="C236" i="56"/>
  <c r="B236" i="56"/>
  <c r="T235" i="56"/>
  <c r="S235" i="56"/>
  <c r="R235" i="56"/>
  <c r="Q235" i="56"/>
  <c r="P235" i="56"/>
  <c r="O235" i="56"/>
  <c r="N235" i="56"/>
  <c r="M235" i="56"/>
  <c r="L235" i="56"/>
  <c r="K235" i="56"/>
  <c r="J235" i="56"/>
  <c r="I235" i="56"/>
  <c r="H235" i="56"/>
  <c r="G235" i="56"/>
  <c r="F235" i="56"/>
  <c r="E235" i="56"/>
  <c r="D235" i="56"/>
  <c r="C235" i="56"/>
  <c r="B235" i="56"/>
  <c r="T234" i="56"/>
  <c r="S234" i="56"/>
  <c r="R234" i="56"/>
  <c r="Q234" i="56"/>
  <c r="P234" i="56"/>
  <c r="O234" i="56"/>
  <c r="N234" i="56"/>
  <c r="M234" i="56"/>
  <c r="L234" i="56"/>
  <c r="K234" i="56"/>
  <c r="J234" i="56"/>
  <c r="I234" i="56"/>
  <c r="H234" i="56"/>
  <c r="G234" i="56"/>
  <c r="F234" i="56"/>
  <c r="E234" i="56"/>
  <c r="D234" i="56"/>
  <c r="C234" i="56"/>
  <c r="B234" i="56"/>
  <c r="T233" i="56"/>
  <c r="S233" i="56"/>
  <c r="R233" i="56"/>
  <c r="Q233" i="56"/>
  <c r="P233" i="56"/>
  <c r="O233" i="56"/>
  <c r="N233" i="56"/>
  <c r="M233" i="56"/>
  <c r="L233" i="56"/>
  <c r="K233" i="56"/>
  <c r="J233" i="56"/>
  <c r="I233" i="56"/>
  <c r="H233" i="56"/>
  <c r="G233" i="56"/>
  <c r="F233" i="56"/>
  <c r="E233" i="56"/>
  <c r="D233" i="56"/>
  <c r="C233" i="56"/>
  <c r="B233" i="56"/>
  <c r="T232" i="56"/>
  <c r="S232" i="56"/>
  <c r="R232" i="56"/>
  <c r="Q232" i="56"/>
  <c r="P232" i="56"/>
  <c r="O232" i="56"/>
  <c r="N232" i="56"/>
  <c r="M232" i="56"/>
  <c r="L232" i="56"/>
  <c r="K232" i="56"/>
  <c r="J232" i="56"/>
  <c r="I232" i="56"/>
  <c r="H232" i="56"/>
  <c r="G232" i="56"/>
  <c r="F232" i="56"/>
  <c r="E232" i="56"/>
  <c r="D232" i="56"/>
  <c r="C232" i="56"/>
  <c r="B232" i="56"/>
  <c r="T231" i="56"/>
  <c r="S231" i="56"/>
  <c r="R231" i="56"/>
  <c r="Q231" i="56"/>
  <c r="P231" i="56"/>
  <c r="O231" i="56"/>
  <c r="N231" i="56"/>
  <c r="M231" i="56"/>
  <c r="L231" i="56"/>
  <c r="K231" i="56"/>
  <c r="J231" i="56"/>
  <c r="I231" i="56"/>
  <c r="H231" i="56"/>
  <c r="G231" i="56"/>
  <c r="F231" i="56"/>
  <c r="E231" i="56"/>
  <c r="D231" i="56"/>
  <c r="C231" i="56"/>
  <c r="B231" i="56"/>
  <c r="T230" i="56"/>
  <c r="S230" i="56"/>
  <c r="R230" i="56"/>
  <c r="Q230" i="56"/>
  <c r="P230" i="56"/>
  <c r="O230" i="56"/>
  <c r="N230" i="56"/>
  <c r="M230" i="56"/>
  <c r="L230" i="56"/>
  <c r="K230" i="56"/>
  <c r="J230" i="56"/>
  <c r="I230" i="56"/>
  <c r="H230" i="56"/>
  <c r="G230" i="56"/>
  <c r="F230" i="56"/>
  <c r="E230" i="56"/>
  <c r="D230" i="56"/>
  <c r="C230" i="56"/>
  <c r="B230" i="56"/>
  <c r="T229" i="56"/>
  <c r="S229" i="56"/>
  <c r="R229" i="56"/>
  <c r="Q229" i="56"/>
  <c r="P229" i="56"/>
  <c r="O229" i="56"/>
  <c r="N229" i="56"/>
  <c r="M229" i="56"/>
  <c r="L229" i="56"/>
  <c r="K229" i="56"/>
  <c r="J229" i="56"/>
  <c r="I229" i="56"/>
  <c r="H229" i="56"/>
  <c r="G229" i="56"/>
  <c r="F229" i="56"/>
  <c r="E229" i="56"/>
  <c r="D229" i="56"/>
  <c r="C229" i="56"/>
  <c r="B229" i="56"/>
  <c r="T228" i="56"/>
  <c r="S228" i="56"/>
  <c r="R228" i="56"/>
  <c r="Q228" i="56"/>
  <c r="P228" i="56"/>
  <c r="O228" i="56"/>
  <c r="N228" i="56"/>
  <c r="M228" i="56"/>
  <c r="L228" i="56"/>
  <c r="K228" i="56"/>
  <c r="J228" i="56"/>
  <c r="I228" i="56"/>
  <c r="H228" i="56"/>
  <c r="G228" i="56"/>
  <c r="F228" i="56"/>
  <c r="E228" i="56"/>
  <c r="D228" i="56"/>
  <c r="C228" i="56"/>
  <c r="B228" i="56"/>
  <c r="T227" i="56"/>
  <c r="S227" i="56"/>
  <c r="R227" i="56"/>
  <c r="Q227" i="56"/>
  <c r="P227" i="56"/>
  <c r="O227" i="56"/>
  <c r="N227" i="56"/>
  <c r="M227" i="56"/>
  <c r="L227" i="56"/>
  <c r="K227" i="56"/>
  <c r="J227" i="56"/>
  <c r="I227" i="56"/>
  <c r="H227" i="56"/>
  <c r="G227" i="56"/>
  <c r="F227" i="56"/>
  <c r="E227" i="56"/>
  <c r="D227" i="56"/>
  <c r="C227" i="56"/>
  <c r="B227" i="56"/>
  <c r="T226" i="56"/>
  <c r="S226" i="56"/>
  <c r="R226" i="56"/>
  <c r="Q226" i="56"/>
  <c r="P226" i="56"/>
  <c r="O226" i="56"/>
  <c r="N226" i="56"/>
  <c r="M226" i="56"/>
  <c r="L226" i="56"/>
  <c r="K226" i="56"/>
  <c r="J226" i="56"/>
  <c r="I226" i="56"/>
  <c r="H226" i="56"/>
  <c r="G226" i="56"/>
  <c r="F226" i="56"/>
  <c r="E226" i="56"/>
  <c r="D226" i="56"/>
  <c r="C226" i="56"/>
  <c r="B226" i="56"/>
  <c r="T225" i="56"/>
  <c r="S225" i="56"/>
  <c r="R225" i="56"/>
  <c r="Q225" i="56"/>
  <c r="P225" i="56"/>
  <c r="O225" i="56"/>
  <c r="N225" i="56"/>
  <c r="M225" i="56"/>
  <c r="L225" i="56"/>
  <c r="K225" i="56"/>
  <c r="J225" i="56"/>
  <c r="I225" i="56"/>
  <c r="H225" i="56"/>
  <c r="G225" i="56"/>
  <c r="F225" i="56"/>
  <c r="E225" i="56"/>
  <c r="D225" i="56"/>
  <c r="C225" i="56"/>
  <c r="B225" i="56"/>
  <c r="T224" i="56"/>
  <c r="S224" i="56"/>
  <c r="R224" i="56"/>
  <c r="Q224" i="56"/>
  <c r="P224" i="56"/>
  <c r="O224" i="56"/>
  <c r="N224" i="56"/>
  <c r="M224" i="56"/>
  <c r="L224" i="56"/>
  <c r="K224" i="56"/>
  <c r="J224" i="56"/>
  <c r="I224" i="56"/>
  <c r="H224" i="56"/>
  <c r="G224" i="56"/>
  <c r="F224" i="56"/>
  <c r="E224" i="56"/>
  <c r="D224" i="56"/>
  <c r="C224" i="56"/>
  <c r="B224" i="56"/>
  <c r="T223" i="56"/>
  <c r="S223" i="56"/>
  <c r="R223" i="56"/>
  <c r="Q223" i="56"/>
  <c r="P223" i="56"/>
  <c r="O223" i="56"/>
  <c r="N223" i="56"/>
  <c r="M223" i="56"/>
  <c r="L223" i="56"/>
  <c r="K223" i="56"/>
  <c r="J223" i="56"/>
  <c r="I223" i="56"/>
  <c r="H223" i="56"/>
  <c r="G223" i="56"/>
  <c r="F223" i="56"/>
  <c r="E223" i="56"/>
  <c r="D223" i="56"/>
  <c r="C223" i="56"/>
  <c r="B223" i="56"/>
  <c r="T222" i="56"/>
  <c r="S222" i="56"/>
  <c r="R222" i="56"/>
  <c r="Q222" i="56"/>
  <c r="P222" i="56"/>
  <c r="O222" i="56"/>
  <c r="N222" i="56"/>
  <c r="M222" i="56"/>
  <c r="L222" i="56"/>
  <c r="K222" i="56"/>
  <c r="J222" i="56"/>
  <c r="I222" i="56"/>
  <c r="H222" i="56"/>
  <c r="G222" i="56"/>
  <c r="F222" i="56"/>
  <c r="E222" i="56"/>
  <c r="D222" i="56"/>
  <c r="C222" i="56"/>
  <c r="B222" i="56"/>
  <c r="T221" i="56"/>
  <c r="S221" i="56"/>
  <c r="R221" i="56"/>
  <c r="Q221" i="56"/>
  <c r="P221" i="56"/>
  <c r="O221" i="56"/>
  <c r="N221" i="56"/>
  <c r="M221" i="56"/>
  <c r="L221" i="56"/>
  <c r="K221" i="56"/>
  <c r="J221" i="56"/>
  <c r="I221" i="56"/>
  <c r="H221" i="56"/>
  <c r="G221" i="56"/>
  <c r="F221" i="56"/>
  <c r="E221" i="56"/>
  <c r="D221" i="56"/>
  <c r="C221" i="56"/>
  <c r="B221" i="56"/>
  <c r="T220" i="56"/>
  <c r="S220" i="56"/>
  <c r="R220" i="56"/>
  <c r="Q220" i="56"/>
  <c r="P220" i="56"/>
  <c r="O220" i="56"/>
  <c r="N220" i="56"/>
  <c r="M220" i="56"/>
  <c r="L220" i="56"/>
  <c r="K220" i="56"/>
  <c r="J220" i="56"/>
  <c r="I220" i="56"/>
  <c r="H220" i="56"/>
  <c r="G220" i="56"/>
  <c r="F220" i="56"/>
  <c r="E220" i="56"/>
  <c r="D220" i="56"/>
  <c r="C220" i="56"/>
  <c r="B220" i="56"/>
  <c r="T219" i="56"/>
  <c r="S219" i="56"/>
  <c r="R219" i="56"/>
  <c r="Q219" i="56"/>
  <c r="P219" i="56"/>
  <c r="O219" i="56"/>
  <c r="N219" i="56"/>
  <c r="M219" i="56"/>
  <c r="L219" i="56"/>
  <c r="K219" i="56"/>
  <c r="J219" i="56"/>
  <c r="I219" i="56"/>
  <c r="H219" i="56"/>
  <c r="G219" i="56"/>
  <c r="F219" i="56"/>
  <c r="E219" i="56"/>
  <c r="D219" i="56"/>
  <c r="C219" i="56"/>
  <c r="B219" i="56"/>
  <c r="T218" i="56"/>
  <c r="S218" i="56"/>
  <c r="R218" i="56"/>
  <c r="Q218" i="56"/>
  <c r="P218" i="56"/>
  <c r="O218" i="56"/>
  <c r="N218" i="56"/>
  <c r="M218" i="56"/>
  <c r="L218" i="56"/>
  <c r="K218" i="56"/>
  <c r="J218" i="56"/>
  <c r="I218" i="56"/>
  <c r="H218" i="56"/>
  <c r="G218" i="56"/>
  <c r="F218" i="56"/>
  <c r="E218" i="56"/>
  <c r="D218" i="56"/>
  <c r="C218" i="56"/>
  <c r="B218" i="56"/>
  <c r="T217" i="56"/>
  <c r="S217" i="56"/>
  <c r="R217" i="56"/>
  <c r="Q217" i="56"/>
  <c r="P217" i="56"/>
  <c r="O217" i="56"/>
  <c r="N217" i="56"/>
  <c r="M217" i="56"/>
  <c r="L217" i="56"/>
  <c r="K217" i="56"/>
  <c r="J217" i="56"/>
  <c r="I217" i="56"/>
  <c r="H217" i="56"/>
  <c r="G217" i="56"/>
  <c r="F217" i="56"/>
  <c r="E217" i="56"/>
  <c r="D217" i="56"/>
  <c r="C217" i="56"/>
  <c r="B217" i="56"/>
  <c r="T216" i="56"/>
  <c r="S216" i="56"/>
  <c r="R216" i="56"/>
  <c r="Q216" i="56"/>
  <c r="P216" i="56"/>
  <c r="O216" i="56"/>
  <c r="N216" i="56"/>
  <c r="M216" i="56"/>
  <c r="L216" i="56"/>
  <c r="K216" i="56"/>
  <c r="J216" i="56"/>
  <c r="I216" i="56"/>
  <c r="H216" i="56"/>
  <c r="G216" i="56"/>
  <c r="F216" i="56"/>
  <c r="E216" i="56"/>
  <c r="D216" i="56"/>
  <c r="C216" i="56"/>
  <c r="B216" i="56"/>
  <c r="T215" i="56"/>
  <c r="S215" i="56"/>
  <c r="R215" i="56"/>
  <c r="Q215" i="56"/>
  <c r="P215" i="56"/>
  <c r="O215" i="56"/>
  <c r="N215" i="56"/>
  <c r="M215" i="56"/>
  <c r="L215" i="56"/>
  <c r="K215" i="56"/>
  <c r="J215" i="56"/>
  <c r="I215" i="56"/>
  <c r="H215" i="56"/>
  <c r="G215" i="56"/>
  <c r="F215" i="56"/>
  <c r="E215" i="56"/>
  <c r="D215" i="56"/>
  <c r="C215" i="56"/>
  <c r="B215" i="56"/>
  <c r="T214" i="56"/>
  <c r="S214" i="56"/>
  <c r="R214" i="56"/>
  <c r="Q214" i="56"/>
  <c r="P214" i="56"/>
  <c r="O214" i="56"/>
  <c r="N214" i="56"/>
  <c r="M214" i="56"/>
  <c r="L214" i="56"/>
  <c r="K214" i="56"/>
  <c r="J214" i="56"/>
  <c r="I214" i="56"/>
  <c r="H214" i="56"/>
  <c r="G214" i="56"/>
  <c r="F214" i="56"/>
  <c r="E214" i="56"/>
  <c r="D214" i="56"/>
  <c r="C214" i="56"/>
  <c r="B214" i="56"/>
  <c r="T213" i="56"/>
  <c r="S213" i="56"/>
  <c r="R213" i="56"/>
  <c r="Q213" i="56"/>
  <c r="P213" i="56"/>
  <c r="O213" i="56"/>
  <c r="N213" i="56"/>
  <c r="M213" i="56"/>
  <c r="L213" i="56"/>
  <c r="K213" i="56"/>
  <c r="J213" i="56"/>
  <c r="I213" i="56"/>
  <c r="H213" i="56"/>
  <c r="G213" i="56"/>
  <c r="F213" i="56"/>
  <c r="E213" i="56"/>
  <c r="D213" i="56"/>
  <c r="C213" i="56"/>
  <c r="B213" i="56"/>
  <c r="T212" i="56"/>
  <c r="S212" i="56"/>
  <c r="R212" i="56"/>
  <c r="Q212" i="56"/>
  <c r="P212" i="56"/>
  <c r="O212" i="56"/>
  <c r="N212" i="56"/>
  <c r="M212" i="56"/>
  <c r="L212" i="56"/>
  <c r="K212" i="56"/>
  <c r="J212" i="56"/>
  <c r="I212" i="56"/>
  <c r="H212" i="56"/>
  <c r="G212" i="56"/>
  <c r="F212" i="56"/>
  <c r="E212" i="56"/>
  <c r="D212" i="56"/>
  <c r="C212" i="56"/>
  <c r="B212" i="56"/>
  <c r="T211" i="56"/>
  <c r="S211" i="56"/>
  <c r="R211" i="56"/>
  <c r="Q211" i="56"/>
  <c r="P211" i="56"/>
  <c r="O211" i="56"/>
  <c r="N211" i="56"/>
  <c r="M211" i="56"/>
  <c r="L211" i="56"/>
  <c r="K211" i="56"/>
  <c r="J211" i="56"/>
  <c r="I211" i="56"/>
  <c r="H211" i="56"/>
  <c r="G211" i="56"/>
  <c r="F211" i="56"/>
  <c r="E211" i="56"/>
  <c r="D211" i="56"/>
  <c r="C211" i="56"/>
  <c r="B211" i="56"/>
  <c r="T210" i="56"/>
  <c r="S210" i="56"/>
  <c r="R210" i="56"/>
  <c r="Q210" i="56"/>
  <c r="P210" i="56"/>
  <c r="O210" i="56"/>
  <c r="N210" i="56"/>
  <c r="M210" i="56"/>
  <c r="L210" i="56"/>
  <c r="K210" i="56"/>
  <c r="J210" i="56"/>
  <c r="I210" i="56"/>
  <c r="H210" i="56"/>
  <c r="G210" i="56"/>
  <c r="F210" i="56"/>
  <c r="E210" i="56"/>
  <c r="D210" i="56"/>
  <c r="C210" i="56"/>
  <c r="B210" i="56"/>
  <c r="A209" i="56"/>
  <c r="T207" i="56"/>
  <c r="S207" i="56"/>
  <c r="R207" i="56"/>
  <c r="Q207" i="56"/>
  <c r="P207" i="56"/>
  <c r="O207" i="56"/>
  <c r="N207" i="56"/>
  <c r="M207" i="56"/>
  <c r="L207" i="56"/>
  <c r="K207" i="56"/>
  <c r="J207" i="56"/>
  <c r="I207" i="56"/>
  <c r="H207" i="56"/>
  <c r="G207" i="56"/>
  <c r="F207" i="56"/>
  <c r="E207" i="56"/>
  <c r="D207" i="56"/>
  <c r="C207" i="56"/>
  <c r="T206" i="56"/>
  <c r="S206" i="56"/>
  <c r="R206" i="56"/>
  <c r="Q206" i="56"/>
  <c r="P206" i="56"/>
  <c r="O206" i="56"/>
  <c r="N206" i="56"/>
  <c r="M206" i="56"/>
  <c r="L206" i="56"/>
  <c r="K206" i="56"/>
  <c r="J206" i="56"/>
  <c r="I206" i="56"/>
  <c r="H206" i="56"/>
  <c r="G206" i="56"/>
  <c r="F206" i="56"/>
  <c r="E206" i="56"/>
  <c r="D206" i="56"/>
  <c r="C206" i="56"/>
  <c r="T205" i="56"/>
  <c r="S205" i="56"/>
  <c r="R205" i="56"/>
  <c r="Q205" i="56"/>
  <c r="P205" i="56"/>
  <c r="O205" i="56"/>
  <c r="N205" i="56"/>
  <c r="M205" i="56"/>
  <c r="L205" i="56"/>
  <c r="K205" i="56"/>
  <c r="J205" i="56"/>
  <c r="I205" i="56"/>
  <c r="H205" i="56"/>
  <c r="G205" i="56"/>
  <c r="F205" i="56"/>
  <c r="E205" i="56"/>
  <c r="D205" i="56"/>
  <c r="C205" i="56"/>
  <c r="T204" i="56"/>
  <c r="S204" i="56"/>
  <c r="R204" i="56"/>
  <c r="Q204" i="56"/>
  <c r="P204" i="56"/>
  <c r="O204" i="56"/>
  <c r="N204" i="56"/>
  <c r="M204" i="56"/>
  <c r="L204" i="56"/>
  <c r="K204" i="56"/>
  <c r="J204" i="56"/>
  <c r="I204" i="56"/>
  <c r="H204" i="56"/>
  <c r="G204" i="56"/>
  <c r="F204" i="56"/>
  <c r="E204" i="56"/>
  <c r="D204" i="56"/>
  <c r="C204" i="56"/>
  <c r="T203" i="56"/>
  <c r="S203" i="56"/>
  <c r="R203" i="56"/>
  <c r="Q203" i="56"/>
  <c r="P203" i="56"/>
  <c r="O203" i="56"/>
  <c r="N203" i="56"/>
  <c r="M203" i="56"/>
  <c r="L203" i="56"/>
  <c r="K203" i="56"/>
  <c r="J203" i="56"/>
  <c r="I203" i="56"/>
  <c r="H203" i="56"/>
  <c r="G203" i="56"/>
  <c r="F203" i="56"/>
  <c r="E203" i="56"/>
  <c r="D203" i="56"/>
  <c r="C203" i="56"/>
  <c r="T202" i="56"/>
  <c r="S202" i="56"/>
  <c r="R202" i="56"/>
  <c r="Q202" i="56"/>
  <c r="P202" i="56"/>
  <c r="O202" i="56"/>
  <c r="N202" i="56"/>
  <c r="M202" i="56"/>
  <c r="L202" i="56"/>
  <c r="K202" i="56"/>
  <c r="J202" i="56"/>
  <c r="I202" i="56"/>
  <c r="H202" i="56"/>
  <c r="G202" i="56"/>
  <c r="F202" i="56"/>
  <c r="E202" i="56"/>
  <c r="D202" i="56"/>
  <c r="C202" i="56"/>
  <c r="T201" i="56"/>
  <c r="S201" i="56"/>
  <c r="R201" i="56"/>
  <c r="Q201" i="56"/>
  <c r="P201" i="56"/>
  <c r="O201" i="56"/>
  <c r="N201" i="56"/>
  <c r="M201" i="56"/>
  <c r="L201" i="56"/>
  <c r="K201" i="56"/>
  <c r="J201" i="56"/>
  <c r="I201" i="56"/>
  <c r="H201" i="56"/>
  <c r="G201" i="56"/>
  <c r="F201" i="56"/>
  <c r="E201" i="56"/>
  <c r="D201" i="56"/>
  <c r="C201" i="56"/>
  <c r="T200" i="56"/>
  <c r="S200" i="56"/>
  <c r="R200" i="56"/>
  <c r="Q200" i="56"/>
  <c r="P200" i="56"/>
  <c r="O200" i="56"/>
  <c r="N200" i="56"/>
  <c r="M200" i="56"/>
  <c r="L200" i="56"/>
  <c r="K200" i="56"/>
  <c r="J200" i="56"/>
  <c r="I200" i="56"/>
  <c r="H200" i="56"/>
  <c r="G200" i="56"/>
  <c r="F200" i="56"/>
  <c r="E200" i="56"/>
  <c r="D200" i="56"/>
  <c r="C200" i="56"/>
  <c r="T199" i="56"/>
  <c r="S199" i="56"/>
  <c r="R199" i="56"/>
  <c r="Q199" i="56"/>
  <c r="P199" i="56"/>
  <c r="O199" i="56"/>
  <c r="N199" i="56"/>
  <c r="M199" i="56"/>
  <c r="L199" i="56"/>
  <c r="K199" i="56"/>
  <c r="J199" i="56"/>
  <c r="I199" i="56"/>
  <c r="H199" i="56"/>
  <c r="G199" i="56"/>
  <c r="F199" i="56"/>
  <c r="E199" i="56"/>
  <c r="D199" i="56"/>
  <c r="C199" i="56"/>
  <c r="T198" i="56"/>
  <c r="S198" i="56"/>
  <c r="R198" i="56"/>
  <c r="Q198" i="56"/>
  <c r="P198" i="56"/>
  <c r="O198" i="56"/>
  <c r="N198" i="56"/>
  <c r="M198" i="56"/>
  <c r="L198" i="56"/>
  <c r="K198" i="56"/>
  <c r="J198" i="56"/>
  <c r="I198" i="56"/>
  <c r="H198" i="56"/>
  <c r="G198" i="56"/>
  <c r="F198" i="56"/>
  <c r="E198" i="56"/>
  <c r="D198" i="56"/>
  <c r="C198" i="56"/>
  <c r="T197" i="56"/>
  <c r="S197" i="56"/>
  <c r="R197" i="56"/>
  <c r="Q197" i="56"/>
  <c r="P197" i="56"/>
  <c r="O197" i="56"/>
  <c r="N197" i="56"/>
  <c r="M197" i="56"/>
  <c r="L197" i="56"/>
  <c r="K197" i="56"/>
  <c r="J197" i="56"/>
  <c r="I197" i="56"/>
  <c r="H197" i="56"/>
  <c r="G197" i="56"/>
  <c r="F197" i="56"/>
  <c r="E197" i="56"/>
  <c r="D197" i="56"/>
  <c r="C197" i="56"/>
  <c r="T196" i="56"/>
  <c r="S196" i="56"/>
  <c r="R196" i="56"/>
  <c r="Q196" i="56"/>
  <c r="P196" i="56"/>
  <c r="O196" i="56"/>
  <c r="N196" i="56"/>
  <c r="M196" i="56"/>
  <c r="L196" i="56"/>
  <c r="K196" i="56"/>
  <c r="J196" i="56"/>
  <c r="I196" i="56"/>
  <c r="H196" i="56"/>
  <c r="G196" i="56"/>
  <c r="F196" i="56"/>
  <c r="E196" i="56"/>
  <c r="D196" i="56"/>
  <c r="C196" i="56"/>
  <c r="T195" i="56"/>
  <c r="S195" i="56"/>
  <c r="R195" i="56"/>
  <c r="Q195" i="56"/>
  <c r="P195" i="56"/>
  <c r="O195" i="56"/>
  <c r="N195" i="56"/>
  <c r="M195" i="56"/>
  <c r="L195" i="56"/>
  <c r="K195" i="56"/>
  <c r="J195" i="56"/>
  <c r="I195" i="56"/>
  <c r="H195" i="56"/>
  <c r="G195" i="56"/>
  <c r="F195" i="56"/>
  <c r="E195" i="56"/>
  <c r="D195" i="56"/>
  <c r="C195" i="56"/>
  <c r="T194" i="56"/>
  <c r="S194" i="56"/>
  <c r="R194" i="56"/>
  <c r="Q194" i="56"/>
  <c r="P194" i="56"/>
  <c r="O194" i="56"/>
  <c r="N194" i="56"/>
  <c r="M194" i="56"/>
  <c r="L194" i="56"/>
  <c r="K194" i="56"/>
  <c r="J194" i="56"/>
  <c r="I194" i="56"/>
  <c r="H194" i="56"/>
  <c r="G194" i="56"/>
  <c r="F194" i="56"/>
  <c r="E194" i="56"/>
  <c r="D194" i="56"/>
  <c r="C194" i="56"/>
  <c r="T193" i="56"/>
  <c r="S193" i="56"/>
  <c r="R193" i="56"/>
  <c r="Q193" i="56"/>
  <c r="P193" i="56"/>
  <c r="O193" i="56"/>
  <c r="N193" i="56"/>
  <c r="M193" i="56"/>
  <c r="L193" i="56"/>
  <c r="K193" i="56"/>
  <c r="J193" i="56"/>
  <c r="I193" i="56"/>
  <c r="H193" i="56"/>
  <c r="G193" i="56"/>
  <c r="F193" i="56"/>
  <c r="E193" i="56"/>
  <c r="D193" i="56"/>
  <c r="C193" i="56"/>
  <c r="T192" i="56"/>
  <c r="S192" i="56"/>
  <c r="R192" i="56"/>
  <c r="Q192" i="56"/>
  <c r="P192" i="56"/>
  <c r="O192" i="56"/>
  <c r="N192" i="56"/>
  <c r="M192" i="56"/>
  <c r="L192" i="56"/>
  <c r="K192" i="56"/>
  <c r="J192" i="56"/>
  <c r="I192" i="56"/>
  <c r="H192" i="56"/>
  <c r="G192" i="56"/>
  <c r="F192" i="56"/>
  <c r="E192" i="56"/>
  <c r="D192" i="56"/>
  <c r="C192" i="56"/>
  <c r="T191" i="56"/>
  <c r="S191" i="56"/>
  <c r="R191" i="56"/>
  <c r="Q191" i="56"/>
  <c r="P191" i="56"/>
  <c r="O191" i="56"/>
  <c r="N191" i="56"/>
  <c r="M191" i="56"/>
  <c r="L191" i="56"/>
  <c r="K191" i="56"/>
  <c r="J191" i="56"/>
  <c r="I191" i="56"/>
  <c r="H191" i="56"/>
  <c r="G191" i="56"/>
  <c r="F191" i="56"/>
  <c r="E191" i="56"/>
  <c r="D191" i="56"/>
  <c r="C191" i="56"/>
  <c r="T190" i="56"/>
  <c r="S190" i="56"/>
  <c r="R190" i="56"/>
  <c r="Q190" i="56"/>
  <c r="P190" i="56"/>
  <c r="O190" i="56"/>
  <c r="N190" i="56"/>
  <c r="M190" i="56"/>
  <c r="L190" i="56"/>
  <c r="K190" i="56"/>
  <c r="J190" i="56"/>
  <c r="I190" i="56"/>
  <c r="H190" i="56"/>
  <c r="G190" i="56"/>
  <c r="F190" i="56"/>
  <c r="E190" i="56"/>
  <c r="D190" i="56"/>
  <c r="C190" i="56"/>
  <c r="T189" i="56"/>
  <c r="S189" i="56"/>
  <c r="R189" i="56"/>
  <c r="Q189" i="56"/>
  <c r="P189" i="56"/>
  <c r="O189" i="56"/>
  <c r="N189" i="56"/>
  <c r="M189" i="56"/>
  <c r="L189" i="56"/>
  <c r="K189" i="56"/>
  <c r="J189" i="56"/>
  <c r="I189" i="56"/>
  <c r="H189" i="56"/>
  <c r="G189" i="56"/>
  <c r="F189" i="56"/>
  <c r="E189" i="56"/>
  <c r="D189" i="56"/>
  <c r="C189" i="56"/>
  <c r="T188" i="56"/>
  <c r="S188" i="56"/>
  <c r="R188" i="56"/>
  <c r="Q188" i="56"/>
  <c r="P188" i="56"/>
  <c r="O188" i="56"/>
  <c r="N188" i="56"/>
  <c r="M188" i="56"/>
  <c r="L188" i="56"/>
  <c r="K188" i="56"/>
  <c r="J188" i="56"/>
  <c r="I188" i="56"/>
  <c r="H188" i="56"/>
  <c r="G188" i="56"/>
  <c r="F188" i="56"/>
  <c r="E188" i="56"/>
  <c r="D188" i="56"/>
  <c r="C188" i="56"/>
  <c r="T186" i="56"/>
  <c r="S186" i="56"/>
  <c r="R186" i="56"/>
  <c r="Q186" i="56"/>
  <c r="P186" i="56"/>
  <c r="O186" i="56"/>
  <c r="N186" i="56"/>
  <c r="M186" i="56"/>
  <c r="L186" i="56"/>
  <c r="K186" i="56"/>
  <c r="J186" i="56"/>
  <c r="I186" i="56"/>
  <c r="H186" i="56"/>
  <c r="G186" i="56"/>
  <c r="F186" i="56"/>
  <c r="E186" i="56"/>
  <c r="D186" i="56"/>
  <c r="C186" i="56"/>
  <c r="T185" i="56"/>
  <c r="S185" i="56"/>
  <c r="R185" i="56"/>
  <c r="Q185" i="56"/>
  <c r="P185" i="56"/>
  <c r="O185" i="56"/>
  <c r="N185" i="56"/>
  <c r="M185" i="56"/>
  <c r="L185" i="56"/>
  <c r="K185" i="56"/>
  <c r="J185" i="56"/>
  <c r="I185" i="56"/>
  <c r="H185" i="56"/>
  <c r="G185" i="56"/>
  <c r="F185" i="56"/>
  <c r="E185" i="56"/>
  <c r="D185" i="56"/>
  <c r="C185" i="56"/>
  <c r="T184" i="56"/>
  <c r="S184" i="56"/>
  <c r="R184" i="56"/>
  <c r="Q184" i="56"/>
  <c r="P184" i="56"/>
  <c r="O184" i="56"/>
  <c r="N184" i="56"/>
  <c r="M184" i="56"/>
  <c r="L184" i="56"/>
  <c r="K184" i="56"/>
  <c r="J184" i="56"/>
  <c r="I184" i="56"/>
  <c r="H184" i="56"/>
  <c r="G184" i="56"/>
  <c r="F184" i="56"/>
  <c r="E184" i="56"/>
  <c r="D184" i="56"/>
  <c r="C184" i="56"/>
  <c r="T183" i="56"/>
  <c r="S183" i="56"/>
  <c r="R183" i="56"/>
  <c r="Q183" i="56"/>
  <c r="P183" i="56"/>
  <c r="O183" i="56"/>
  <c r="N183" i="56"/>
  <c r="M183" i="56"/>
  <c r="L183" i="56"/>
  <c r="K183" i="56"/>
  <c r="J183" i="56"/>
  <c r="I183" i="56"/>
  <c r="H183" i="56"/>
  <c r="G183" i="56"/>
  <c r="F183" i="56"/>
  <c r="E183" i="56"/>
  <c r="D183" i="56"/>
  <c r="C183" i="56"/>
  <c r="T182" i="56"/>
  <c r="S182" i="56"/>
  <c r="R182" i="56"/>
  <c r="Q182" i="56"/>
  <c r="P182" i="56"/>
  <c r="O182" i="56"/>
  <c r="N182" i="56"/>
  <c r="M182" i="56"/>
  <c r="L182" i="56"/>
  <c r="K182" i="56"/>
  <c r="J182" i="56"/>
  <c r="I182" i="56"/>
  <c r="H182" i="56"/>
  <c r="G182" i="56"/>
  <c r="F182" i="56"/>
  <c r="E182" i="56"/>
  <c r="D182" i="56"/>
  <c r="C182" i="56"/>
  <c r="T181" i="56"/>
  <c r="S181" i="56"/>
  <c r="R181" i="56"/>
  <c r="Q181" i="56"/>
  <c r="P181" i="56"/>
  <c r="O181" i="56"/>
  <c r="N181" i="56"/>
  <c r="M181" i="56"/>
  <c r="L181" i="56"/>
  <c r="K181" i="56"/>
  <c r="J181" i="56"/>
  <c r="I181" i="56"/>
  <c r="H181" i="56"/>
  <c r="G181" i="56"/>
  <c r="F181" i="56"/>
  <c r="E181" i="56"/>
  <c r="D181" i="56"/>
  <c r="C181" i="56"/>
  <c r="T180" i="56"/>
  <c r="S180" i="56"/>
  <c r="R180" i="56"/>
  <c r="Q180" i="56"/>
  <c r="P180" i="56"/>
  <c r="O180" i="56"/>
  <c r="N180" i="56"/>
  <c r="M180" i="56"/>
  <c r="L180" i="56"/>
  <c r="K180" i="56"/>
  <c r="J180" i="56"/>
  <c r="I180" i="56"/>
  <c r="H180" i="56"/>
  <c r="G180" i="56"/>
  <c r="F180" i="56"/>
  <c r="E180" i="56"/>
  <c r="D180" i="56"/>
  <c r="C180" i="56"/>
  <c r="T179" i="56"/>
  <c r="S179" i="56"/>
  <c r="R179" i="56"/>
  <c r="Q179" i="56"/>
  <c r="P179" i="56"/>
  <c r="O179" i="56"/>
  <c r="N179" i="56"/>
  <c r="M179" i="56"/>
  <c r="L179" i="56"/>
  <c r="K179" i="56"/>
  <c r="J179" i="56"/>
  <c r="I179" i="56"/>
  <c r="H179" i="56"/>
  <c r="G179" i="56"/>
  <c r="F179" i="56"/>
  <c r="E179" i="56"/>
  <c r="D179" i="56"/>
  <c r="C179" i="56"/>
  <c r="T178" i="56"/>
  <c r="S178" i="56"/>
  <c r="R178" i="56"/>
  <c r="Q178" i="56"/>
  <c r="P178" i="56"/>
  <c r="O178" i="56"/>
  <c r="N178" i="56"/>
  <c r="M178" i="56"/>
  <c r="L178" i="56"/>
  <c r="K178" i="56"/>
  <c r="J178" i="56"/>
  <c r="I178" i="56"/>
  <c r="H178" i="56"/>
  <c r="G178" i="56"/>
  <c r="F178" i="56"/>
  <c r="E178" i="56"/>
  <c r="D178" i="56"/>
  <c r="C178" i="56"/>
  <c r="T177" i="56"/>
  <c r="S177" i="56"/>
  <c r="R177" i="56"/>
  <c r="Q177" i="56"/>
  <c r="P177" i="56"/>
  <c r="O177" i="56"/>
  <c r="N177" i="56"/>
  <c r="M177" i="56"/>
  <c r="L177" i="56"/>
  <c r="K177" i="56"/>
  <c r="J177" i="56"/>
  <c r="I177" i="56"/>
  <c r="H177" i="56"/>
  <c r="G177" i="56"/>
  <c r="F177" i="56"/>
  <c r="E177" i="56"/>
  <c r="D177" i="56"/>
  <c r="C177" i="56"/>
  <c r="T176" i="56"/>
  <c r="S176" i="56"/>
  <c r="R176" i="56"/>
  <c r="Q176" i="56"/>
  <c r="P176" i="56"/>
  <c r="O176" i="56"/>
  <c r="N176" i="56"/>
  <c r="M176" i="56"/>
  <c r="L176" i="56"/>
  <c r="K176" i="56"/>
  <c r="J176" i="56"/>
  <c r="I176" i="56"/>
  <c r="H176" i="56"/>
  <c r="G176" i="56"/>
  <c r="F176" i="56"/>
  <c r="E176" i="56"/>
  <c r="D176" i="56"/>
  <c r="C176" i="56"/>
  <c r="T175" i="56"/>
  <c r="S175" i="56"/>
  <c r="R175" i="56"/>
  <c r="Q175" i="56"/>
  <c r="P175" i="56"/>
  <c r="O175" i="56"/>
  <c r="N175" i="56"/>
  <c r="M175" i="56"/>
  <c r="L175" i="56"/>
  <c r="K175" i="56"/>
  <c r="J175" i="56"/>
  <c r="I175" i="56"/>
  <c r="H175" i="56"/>
  <c r="G175" i="56"/>
  <c r="F175" i="56"/>
  <c r="E175" i="56"/>
  <c r="D175" i="56"/>
  <c r="C175" i="56"/>
  <c r="T174" i="56"/>
  <c r="S174" i="56"/>
  <c r="R174" i="56"/>
  <c r="Q174" i="56"/>
  <c r="P174" i="56"/>
  <c r="O174" i="56"/>
  <c r="N174" i="56"/>
  <c r="M174" i="56"/>
  <c r="L174" i="56"/>
  <c r="K174" i="56"/>
  <c r="J174" i="56"/>
  <c r="I174" i="56"/>
  <c r="H174" i="56"/>
  <c r="G174" i="56"/>
  <c r="F174" i="56"/>
  <c r="E174" i="56"/>
  <c r="D174" i="56"/>
  <c r="C174" i="56"/>
  <c r="T173" i="56"/>
  <c r="S173" i="56"/>
  <c r="R173" i="56"/>
  <c r="Q173" i="56"/>
  <c r="P173" i="56"/>
  <c r="O173" i="56"/>
  <c r="N173" i="56"/>
  <c r="M173" i="56"/>
  <c r="L173" i="56"/>
  <c r="K173" i="56"/>
  <c r="J173" i="56"/>
  <c r="I173" i="56"/>
  <c r="H173" i="56"/>
  <c r="G173" i="56"/>
  <c r="F173" i="56"/>
  <c r="E173" i="56"/>
  <c r="D173" i="56"/>
  <c r="C173" i="56"/>
  <c r="T172" i="56"/>
  <c r="S172" i="56"/>
  <c r="R172" i="56"/>
  <c r="Q172" i="56"/>
  <c r="P172" i="56"/>
  <c r="O172" i="56"/>
  <c r="N172" i="56"/>
  <c r="M172" i="56"/>
  <c r="L172" i="56"/>
  <c r="K172" i="56"/>
  <c r="J172" i="56"/>
  <c r="I172" i="56"/>
  <c r="H172" i="56"/>
  <c r="G172" i="56"/>
  <c r="F172" i="56"/>
  <c r="E172" i="56"/>
  <c r="D172" i="56"/>
  <c r="C172" i="56"/>
  <c r="T171" i="56"/>
  <c r="S171" i="56"/>
  <c r="R171" i="56"/>
  <c r="Q171" i="56"/>
  <c r="P171" i="56"/>
  <c r="O171" i="56"/>
  <c r="N171" i="56"/>
  <c r="M171" i="56"/>
  <c r="L171" i="56"/>
  <c r="K171" i="56"/>
  <c r="J171" i="56"/>
  <c r="I171" i="56"/>
  <c r="H171" i="56"/>
  <c r="G171" i="56"/>
  <c r="F171" i="56"/>
  <c r="E171" i="56"/>
  <c r="D171" i="56"/>
  <c r="C171" i="56"/>
  <c r="T170" i="56"/>
  <c r="S170" i="56"/>
  <c r="R170" i="56"/>
  <c r="Q170" i="56"/>
  <c r="P170" i="56"/>
  <c r="O170" i="56"/>
  <c r="N170" i="56"/>
  <c r="M170" i="56"/>
  <c r="L170" i="56"/>
  <c r="K170" i="56"/>
  <c r="J170" i="56"/>
  <c r="I170" i="56"/>
  <c r="H170" i="56"/>
  <c r="G170" i="56"/>
  <c r="F170" i="56"/>
  <c r="E170" i="56"/>
  <c r="D170" i="56"/>
  <c r="C170" i="56"/>
  <c r="T169" i="56"/>
  <c r="S169" i="56"/>
  <c r="R169" i="56"/>
  <c r="Q169" i="56"/>
  <c r="P169" i="56"/>
  <c r="O169" i="56"/>
  <c r="N169" i="56"/>
  <c r="M169" i="56"/>
  <c r="L169" i="56"/>
  <c r="K169" i="56"/>
  <c r="J169" i="56"/>
  <c r="I169" i="56"/>
  <c r="H169" i="56"/>
  <c r="G169" i="56"/>
  <c r="F169" i="56"/>
  <c r="E169" i="56"/>
  <c r="D169" i="56"/>
  <c r="C169" i="56"/>
  <c r="B169" i="56"/>
  <c r="A168" i="56"/>
  <c r="T166" i="56"/>
  <c r="S166" i="56"/>
  <c r="R166" i="56"/>
  <c r="Q166" i="56"/>
  <c r="P166" i="56"/>
  <c r="O166" i="56"/>
  <c r="N166" i="56"/>
  <c r="M166" i="56"/>
  <c r="L166" i="56"/>
  <c r="K166" i="56"/>
  <c r="J166" i="56"/>
  <c r="I166" i="56"/>
  <c r="H166" i="56"/>
  <c r="G166" i="56"/>
  <c r="F166" i="56"/>
  <c r="E166" i="56"/>
  <c r="D166" i="56"/>
  <c r="C166" i="56"/>
  <c r="B166" i="56"/>
  <c r="T126" i="56"/>
  <c r="S126" i="56"/>
  <c r="R126" i="56"/>
  <c r="Q126" i="56"/>
  <c r="P126" i="56"/>
  <c r="O126" i="56"/>
  <c r="N126" i="56"/>
  <c r="M126" i="56"/>
  <c r="L126" i="56"/>
  <c r="K126" i="56"/>
  <c r="J126" i="56"/>
  <c r="I126" i="56"/>
  <c r="H126" i="56"/>
  <c r="G126" i="56"/>
  <c r="F126" i="56"/>
  <c r="E126" i="56"/>
  <c r="D126" i="56"/>
  <c r="C126" i="56"/>
  <c r="B126" i="56"/>
  <c r="A125" i="56"/>
  <c r="T123" i="56"/>
  <c r="S123" i="56"/>
  <c r="R123" i="56"/>
  <c r="Q123" i="56"/>
  <c r="P123" i="56"/>
  <c r="O123" i="56"/>
  <c r="N123" i="56"/>
  <c r="M123" i="56"/>
  <c r="L123" i="56"/>
  <c r="K123" i="56"/>
  <c r="J123" i="56"/>
  <c r="I123" i="56"/>
  <c r="H123" i="56"/>
  <c r="G123" i="56"/>
  <c r="F123" i="56"/>
  <c r="E123" i="56"/>
  <c r="D123" i="56"/>
  <c r="C123" i="56"/>
  <c r="T122" i="56"/>
  <c r="S122" i="56"/>
  <c r="R122" i="56"/>
  <c r="Q122" i="56"/>
  <c r="P122" i="56"/>
  <c r="O122" i="56"/>
  <c r="N122" i="56"/>
  <c r="M122" i="56"/>
  <c r="L122" i="56"/>
  <c r="K122" i="56"/>
  <c r="J122" i="56"/>
  <c r="I122" i="56"/>
  <c r="H122" i="56"/>
  <c r="G122" i="56"/>
  <c r="F122" i="56"/>
  <c r="E122" i="56"/>
  <c r="D122" i="56"/>
  <c r="C122" i="56"/>
  <c r="T121" i="56"/>
  <c r="S121" i="56"/>
  <c r="R121" i="56"/>
  <c r="Q121" i="56"/>
  <c r="P121" i="56"/>
  <c r="O121" i="56"/>
  <c r="N121" i="56"/>
  <c r="M121" i="56"/>
  <c r="L121" i="56"/>
  <c r="K121" i="56"/>
  <c r="J121" i="56"/>
  <c r="I121" i="56"/>
  <c r="H121" i="56"/>
  <c r="G121" i="56"/>
  <c r="F121" i="56"/>
  <c r="E121" i="56"/>
  <c r="D121" i="56"/>
  <c r="C121" i="56"/>
  <c r="T120" i="56"/>
  <c r="S120" i="56"/>
  <c r="R120" i="56"/>
  <c r="Q120" i="56"/>
  <c r="P120" i="56"/>
  <c r="O120" i="56"/>
  <c r="N120" i="56"/>
  <c r="M120" i="56"/>
  <c r="L120" i="56"/>
  <c r="K120" i="56"/>
  <c r="J120" i="56"/>
  <c r="I120" i="56"/>
  <c r="H120" i="56"/>
  <c r="G120" i="56"/>
  <c r="F120" i="56"/>
  <c r="E120" i="56"/>
  <c r="D120" i="56"/>
  <c r="C120" i="56"/>
  <c r="T119" i="56"/>
  <c r="S119" i="56"/>
  <c r="R119" i="56"/>
  <c r="Q119" i="56"/>
  <c r="P119" i="56"/>
  <c r="O119" i="56"/>
  <c r="N119" i="56"/>
  <c r="M119" i="56"/>
  <c r="L119" i="56"/>
  <c r="K119" i="56"/>
  <c r="J119" i="56"/>
  <c r="I119" i="56"/>
  <c r="H119" i="56"/>
  <c r="G119" i="56"/>
  <c r="F119" i="56"/>
  <c r="E119" i="56"/>
  <c r="D119" i="56"/>
  <c r="C119" i="56"/>
  <c r="T118" i="56"/>
  <c r="S118" i="56"/>
  <c r="R118" i="56"/>
  <c r="Q118" i="56"/>
  <c r="P118" i="56"/>
  <c r="O118" i="56"/>
  <c r="N118" i="56"/>
  <c r="M118" i="56"/>
  <c r="L118" i="56"/>
  <c r="K118" i="56"/>
  <c r="J118" i="56"/>
  <c r="I118" i="56"/>
  <c r="H118" i="56"/>
  <c r="G118" i="56"/>
  <c r="F118" i="56"/>
  <c r="E118" i="56"/>
  <c r="D118" i="56"/>
  <c r="C118" i="56"/>
  <c r="T117" i="56"/>
  <c r="S117" i="56"/>
  <c r="R117" i="56"/>
  <c r="Q117" i="56"/>
  <c r="P117" i="56"/>
  <c r="O117" i="56"/>
  <c r="N117" i="56"/>
  <c r="M117" i="56"/>
  <c r="L117" i="56"/>
  <c r="K117" i="56"/>
  <c r="J117" i="56"/>
  <c r="I117" i="56"/>
  <c r="H117" i="56"/>
  <c r="G117" i="56"/>
  <c r="F117" i="56"/>
  <c r="E117" i="56"/>
  <c r="D117" i="56"/>
  <c r="C117" i="56"/>
  <c r="T116" i="56"/>
  <c r="S116" i="56"/>
  <c r="R116" i="56"/>
  <c r="Q116" i="56"/>
  <c r="P116" i="56"/>
  <c r="O116" i="56"/>
  <c r="N116" i="56"/>
  <c r="M116" i="56"/>
  <c r="L116" i="56"/>
  <c r="K116" i="56"/>
  <c r="J116" i="56"/>
  <c r="I116" i="56"/>
  <c r="H116" i="56"/>
  <c r="G116" i="56"/>
  <c r="F116" i="56"/>
  <c r="E116" i="56"/>
  <c r="D116" i="56"/>
  <c r="C116" i="56"/>
  <c r="T115" i="56"/>
  <c r="S115" i="56"/>
  <c r="R115" i="56"/>
  <c r="Q115" i="56"/>
  <c r="P115" i="56"/>
  <c r="O115" i="56"/>
  <c r="N115" i="56"/>
  <c r="M115" i="56"/>
  <c r="L115" i="56"/>
  <c r="K115" i="56"/>
  <c r="J115" i="56"/>
  <c r="I115" i="56"/>
  <c r="H115" i="56"/>
  <c r="G115" i="56"/>
  <c r="F115" i="56"/>
  <c r="E115" i="56"/>
  <c r="D115" i="56"/>
  <c r="C115" i="56"/>
  <c r="T114" i="56"/>
  <c r="S114" i="56"/>
  <c r="R114" i="56"/>
  <c r="Q114" i="56"/>
  <c r="P114" i="56"/>
  <c r="O114" i="56"/>
  <c r="N114" i="56"/>
  <c r="M114" i="56"/>
  <c r="L114" i="56"/>
  <c r="K114" i="56"/>
  <c r="J114" i="56"/>
  <c r="I114" i="56"/>
  <c r="H114" i="56"/>
  <c r="G114" i="56"/>
  <c r="F114" i="56"/>
  <c r="E114" i="56"/>
  <c r="D114" i="56"/>
  <c r="C114" i="56"/>
  <c r="T113" i="56"/>
  <c r="S113" i="56"/>
  <c r="R113" i="56"/>
  <c r="Q113" i="56"/>
  <c r="P113" i="56"/>
  <c r="O113" i="56"/>
  <c r="N113" i="56"/>
  <c r="M113" i="56"/>
  <c r="L113" i="56"/>
  <c r="K113" i="56"/>
  <c r="J113" i="56"/>
  <c r="I113" i="56"/>
  <c r="H113" i="56"/>
  <c r="G113" i="56"/>
  <c r="F113" i="56"/>
  <c r="E113" i="56"/>
  <c r="D113" i="56"/>
  <c r="C113" i="56"/>
  <c r="T112" i="56"/>
  <c r="S112" i="56"/>
  <c r="R112" i="56"/>
  <c r="Q112" i="56"/>
  <c r="P112" i="56"/>
  <c r="O112" i="56"/>
  <c r="N112" i="56"/>
  <c r="M112" i="56"/>
  <c r="L112" i="56"/>
  <c r="K112" i="56"/>
  <c r="J112" i="56"/>
  <c r="I112" i="56"/>
  <c r="H112" i="56"/>
  <c r="G112" i="56"/>
  <c r="F112" i="56"/>
  <c r="E112" i="56"/>
  <c r="D112" i="56"/>
  <c r="C112" i="56"/>
  <c r="T111" i="56"/>
  <c r="S111" i="56"/>
  <c r="R111" i="56"/>
  <c r="Q111" i="56"/>
  <c r="P111" i="56"/>
  <c r="O111" i="56"/>
  <c r="N111" i="56"/>
  <c r="M111" i="56"/>
  <c r="L111" i="56"/>
  <c r="K111" i="56"/>
  <c r="J111" i="56"/>
  <c r="I111" i="56"/>
  <c r="H111" i="56"/>
  <c r="G111" i="56"/>
  <c r="F111" i="56"/>
  <c r="E111" i="56"/>
  <c r="D111" i="56"/>
  <c r="C111" i="56"/>
  <c r="T110" i="56"/>
  <c r="S110" i="56"/>
  <c r="R110" i="56"/>
  <c r="Q110" i="56"/>
  <c r="P110" i="56"/>
  <c r="O110" i="56"/>
  <c r="N110" i="56"/>
  <c r="M110" i="56"/>
  <c r="L110" i="56"/>
  <c r="K110" i="56"/>
  <c r="J110" i="56"/>
  <c r="I110" i="56"/>
  <c r="H110" i="56"/>
  <c r="G110" i="56"/>
  <c r="F110" i="56"/>
  <c r="E110" i="56"/>
  <c r="D110" i="56"/>
  <c r="C110" i="56"/>
  <c r="T109" i="56"/>
  <c r="S109" i="56"/>
  <c r="R109" i="56"/>
  <c r="Q109" i="56"/>
  <c r="P109" i="56"/>
  <c r="O109" i="56"/>
  <c r="N109" i="56"/>
  <c r="M109" i="56"/>
  <c r="L109" i="56"/>
  <c r="K109" i="56"/>
  <c r="J109" i="56"/>
  <c r="I109" i="56"/>
  <c r="H109" i="56"/>
  <c r="G109" i="56"/>
  <c r="F109" i="56"/>
  <c r="E109" i="56"/>
  <c r="D109" i="56"/>
  <c r="C109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C108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C107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C106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C105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C104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C103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C102" i="56"/>
  <c r="T101" i="56"/>
  <c r="S101" i="56"/>
  <c r="R101" i="56"/>
  <c r="Q101" i="56"/>
  <c r="P101" i="56"/>
  <c r="O101" i="56"/>
  <c r="N101" i="56"/>
  <c r="M101" i="56"/>
  <c r="L101" i="56"/>
  <c r="K101" i="56"/>
  <c r="J101" i="56"/>
  <c r="I101" i="56"/>
  <c r="H101" i="56"/>
  <c r="G101" i="56"/>
  <c r="F101" i="56"/>
  <c r="E101" i="56"/>
  <c r="D101" i="56"/>
  <c r="C101" i="56"/>
  <c r="T100" i="56"/>
  <c r="S100" i="56"/>
  <c r="R100" i="56"/>
  <c r="Q100" i="56"/>
  <c r="P100" i="56"/>
  <c r="O100" i="56"/>
  <c r="N100" i="56"/>
  <c r="M100" i="56"/>
  <c r="L100" i="56"/>
  <c r="K100" i="56"/>
  <c r="J100" i="56"/>
  <c r="I100" i="56"/>
  <c r="H100" i="56"/>
  <c r="G100" i="56"/>
  <c r="F100" i="56"/>
  <c r="E100" i="56"/>
  <c r="D100" i="56"/>
  <c r="C100" i="56"/>
  <c r="T99" i="56"/>
  <c r="S99" i="56"/>
  <c r="R99" i="56"/>
  <c r="Q99" i="56"/>
  <c r="P99" i="56"/>
  <c r="O99" i="56"/>
  <c r="N99" i="56"/>
  <c r="M99" i="56"/>
  <c r="L99" i="56"/>
  <c r="K99" i="56"/>
  <c r="J99" i="56"/>
  <c r="I99" i="56"/>
  <c r="H99" i="56"/>
  <c r="G99" i="56"/>
  <c r="F99" i="56"/>
  <c r="E99" i="56"/>
  <c r="D99" i="56"/>
  <c r="C99" i="56"/>
  <c r="T98" i="56"/>
  <c r="S98" i="56"/>
  <c r="R98" i="56"/>
  <c r="Q98" i="56"/>
  <c r="P98" i="56"/>
  <c r="O98" i="56"/>
  <c r="N98" i="56"/>
  <c r="M98" i="56"/>
  <c r="L98" i="56"/>
  <c r="K98" i="56"/>
  <c r="J98" i="56"/>
  <c r="I98" i="56"/>
  <c r="H98" i="56"/>
  <c r="G98" i="56"/>
  <c r="F98" i="56"/>
  <c r="E98" i="56"/>
  <c r="D98" i="56"/>
  <c r="C98" i="56"/>
  <c r="T97" i="56"/>
  <c r="S97" i="56"/>
  <c r="R97" i="56"/>
  <c r="Q97" i="56"/>
  <c r="P97" i="56"/>
  <c r="O97" i="56"/>
  <c r="N97" i="56"/>
  <c r="M97" i="56"/>
  <c r="L97" i="56"/>
  <c r="K97" i="56"/>
  <c r="J97" i="56"/>
  <c r="I97" i="56"/>
  <c r="H97" i="56"/>
  <c r="G97" i="56"/>
  <c r="F97" i="56"/>
  <c r="E97" i="56"/>
  <c r="D97" i="56"/>
  <c r="C97" i="56"/>
  <c r="T96" i="56"/>
  <c r="S96" i="56"/>
  <c r="R96" i="56"/>
  <c r="Q96" i="56"/>
  <c r="P96" i="56"/>
  <c r="O96" i="56"/>
  <c r="N96" i="56"/>
  <c r="M96" i="56"/>
  <c r="L96" i="56"/>
  <c r="K96" i="56"/>
  <c r="J96" i="56"/>
  <c r="I96" i="56"/>
  <c r="H96" i="56"/>
  <c r="G96" i="56"/>
  <c r="F96" i="56"/>
  <c r="E96" i="56"/>
  <c r="D96" i="56"/>
  <c r="C96" i="56"/>
  <c r="T95" i="56"/>
  <c r="S95" i="56"/>
  <c r="R95" i="56"/>
  <c r="Q95" i="56"/>
  <c r="P95" i="56"/>
  <c r="O95" i="56"/>
  <c r="N95" i="56"/>
  <c r="M95" i="56"/>
  <c r="L95" i="56"/>
  <c r="K95" i="56"/>
  <c r="J95" i="56"/>
  <c r="I95" i="56"/>
  <c r="H95" i="56"/>
  <c r="G95" i="56"/>
  <c r="F95" i="56"/>
  <c r="E95" i="56"/>
  <c r="D95" i="56"/>
  <c r="C95" i="56"/>
  <c r="T94" i="56"/>
  <c r="S94" i="56"/>
  <c r="R94" i="56"/>
  <c r="Q94" i="56"/>
  <c r="P94" i="56"/>
  <c r="O94" i="56"/>
  <c r="N94" i="56"/>
  <c r="M94" i="56"/>
  <c r="L94" i="56"/>
  <c r="K94" i="56"/>
  <c r="J94" i="56"/>
  <c r="I94" i="56"/>
  <c r="H94" i="56"/>
  <c r="G94" i="56"/>
  <c r="F94" i="56"/>
  <c r="E94" i="56"/>
  <c r="D94" i="56"/>
  <c r="C94" i="56"/>
  <c r="T93" i="56"/>
  <c r="S93" i="56"/>
  <c r="R93" i="56"/>
  <c r="Q93" i="56"/>
  <c r="P93" i="56"/>
  <c r="O93" i="56"/>
  <c r="N93" i="56"/>
  <c r="M93" i="56"/>
  <c r="L93" i="56"/>
  <c r="K93" i="56"/>
  <c r="J93" i="56"/>
  <c r="I93" i="56"/>
  <c r="H93" i="56"/>
  <c r="G93" i="56"/>
  <c r="F93" i="56"/>
  <c r="E93" i="56"/>
  <c r="D93" i="56"/>
  <c r="C93" i="56"/>
  <c r="T92" i="56"/>
  <c r="S92" i="56"/>
  <c r="R92" i="56"/>
  <c r="Q92" i="56"/>
  <c r="P92" i="56"/>
  <c r="O92" i="56"/>
  <c r="N92" i="56"/>
  <c r="M92" i="56"/>
  <c r="L92" i="56"/>
  <c r="K92" i="56"/>
  <c r="J92" i="56"/>
  <c r="I92" i="56"/>
  <c r="H92" i="56"/>
  <c r="G92" i="56"/>
  <c r="F92" i="56"/>
  <c r="E92" i="56"/>
  <c r="D92" i="56"/>
  <c r="C92" i="56"/>
  <c r="T91" i="56"/>
  <c r="S91" i="56"/>
  <c r="R91" i="56"/>
  <c r="Q91" i="56"/>
  <c r="P91" i="56"/>
  <c r="O91" i="56"/>
  <c r="N91" i="56"/>
  <c r="M91" i="56"/>
  <c r="L91" i="56"/>
  <c r="K91" i="56"/>
  <c r="J91" i="56"/>
  <c r="I91" i="56"/>
  <c r="H91" i="56"/>
  <c r="G91" i="56"/>
  <c r="F91" i="56"/>
  <c r="E91" i="56"/>
  <c r="D91" i="56"/>
  <c r="C91" i="56"/>
  <c r="T90" i="56"/>
  <c r="S90" i="56"/>
  <c r="R90" i="56"/>
  <c r="Q90" i="56"/>
  <c r="P90" i="56"/>
  <c r="O90" i="56"/>
  <c r="N90" i="56"/>
  <c r="M90" i="56"/>
  <c r="L90" i="56"/>
  <c r="K90" i="56"/>
  <c r="J90" i="56"/>
  <c r="I90" i="56"/>
  <c r="H90" i="56"/>
  <c r="G90" i="56"/>
  <c r="F90" i="56"/>
  <c r="E90" i="56"/>
  <c r="D90" i="56"/>
  <c r="C90" i="56"/>
  <c r="T89" i="56"/>
  <c r="S89" i="56"/>
  <c r="R89" i="56"/>
  <c r="Q89" i="56"/>
  <c r="P89" i="56"/>
  <c r="O89" i="56"/>
  <c r="N89" i="56"/>
  <c r="M89" i="56"/>
  <c r="L89" i="56"/>
  <c r="K89" i="56"/>
  <c r="J89" i="56"/>
  <c r="I89" i="56"/>
  <c r="H89" i="56"/>
  <c r="G89" i="56"/>
  <c r="F89" i="56"/>
  <c r="E89" i="56"/>
  <c r="D89" i="56"/>
  <c r="C89" i="56"/>
  <c r="T88" i="56"/>
  <c r="S88" i="56"/>
  <c r="R88" i="56"/>
  <c r="Q88" i="56"/>
  <c r="P88" i="56"/>
  <c r="O88" i="56"/>
  <c r="N88" i="56"/>
  <c r="M88" i="56"/>
  <c r="L88" i="56"/>
  <c r="K88" i="56"/>
  <c r="J88" i="56"/>
  <c r="I88" i="56"/>
  <c r="H88" i="56"/>
  <c r="G88" i="56"/>
  <c r="F88" i="56"/>
  <c r="E88" i="56"/>
  <c r="D88" i="56"/>
  <c r="C88" i="56"/>
  <c r="T87" i="56"/>
  <c r="S87" i="56"/>
  <c r="R87" i="56"/>
  <c r="Q87" i="56"/>
  <c r="P87" i="56"/>
  <c r="O87" i="56"/>
  <c r="N87" i="56"/>
  <c r="M87" i="56"/>
  <c r="L87" i="56"/>
  <c r="K87" i="56"/>
  <c r="J87" i="56"/>
  <c r="I87" i="56"/>
  <c r="H87" i="56"/>
  <c r="G87" i="56"/>
  <c r="F87" i="56"/>
  <c r="E87" i="56"/>
  <c r="D87" i="56"/>
  <c r="C87" i="56"/>
  <c r="T86" i="56"/>
  <c r="S86" i="56"/>
  <c r="R86" i="56"/>
  <c r="Q86" i="56"/>
  <c r="P86" i="56"/>
  <c r="O86" i="56"/>
  <c r="N86" i="56"/>
  <c r="M86" i="56"/>
  <c r="L86" i="56"/>
  <c r="K86" i="56"/>
  <c r="J86" i="56"/>
  <c r="I86" i="56"/>
  <c r="H86" i="56"/>
  <c r="G86" i="56"/>
  <c r="F86" i="56"/>
  <c r="E86" i="56"/>
  <c r="D86" i="56"/>
  <c r="C86" i="56"/>
  <c r="B86" i="56"/>
  <c r="A85" i="56"/>
  <c r="T83" i="56"/>
  <c r="S83" i="56"/>
  <c r="R83" i="56"/>
  <c r="Q83" i="56"/>
  <c r="P83" i="56"/>
  <c r="O83" i="56"/>
  <c r="N83" i="56"/>
  <c r="M83" i="56"/>
  <c r="L83" i="56"/>
  <c r="K83" i="56"/>
  <c r="J83" i="56"/>
  <c r="I83" i="56"/>
  <c r="H83" i="56"/>
  <c r="G83" i="56"/>
  <c r="F83" i="56"/>
  <c r="E83" i="56"/>
  <c r="D83" i="56"/>
  <c r="C83" i="56"/>
  <c r="T82" i="56"/>
  <c r="S82" i="56"/>
  <c r="R82" i="56"/>
  <c r="Q82" i="56"/>
  <c r="P82" i="56"/>
  <c r="O82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D81" i="56"/>
  <c r="C81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D80" i="56"/>
  <c r="C80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D79" i="56"/>
  <c r="C79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H78" i="56"/>
  <c r="G78" i="56"/>
  <c r="F78" i="56"/>
  <c r="E78" i="56"/>
  <c r="D78" i="56"/>
  <c r="C78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D77" i="56"/>
  <c r="C77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D76" i="56"/>
  <c r="C76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D74" i="56"/>
  <c r="C74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C72" i="56"/>
  <c r="T71" i="56"/>
  <c r="S71" i="56"/>
  <c r="R71" i="56"/>
  <c r="Q71" i="56"/>
  <c r="P71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C71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C70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C69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C68" i="56"/>
  <c r="T67" i="56"/>
  <c r="S67" i="56"/>
  <c r="R67" i="56"/>
  <c r="Q67" i="56"/>
  <c r="P67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T65" i="56"/>
  <c r="S65" i="56"/>
  <c r="R65" i="56"/>
  <c r="Q65" i="56"/>
  <c r="P65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C65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F64" i="56"/>
  <c r="E64" i="56"/>
  <c r="D64" i="56"/>
  <c r="C64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C62" i="56"/>
  <c r="T61" i="56"/>
  <c r="S61" i="56"/>
  <c r="R61" i="56"/>
  <c r="Q61" i="56"/>
  <c r="P61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C61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C60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C57" i="56"/>
  <c r="T56" i="56"/>
  <c r="S56" i="56"/>
  <c r="R56" i="56"/>
  <c r="Q56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C56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C55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C53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C52" i="56"/>
  <c r="T51" i="56"/>
  <c r="S51" i="56"/>
  <c r="R51" i="56"/>
  <c r="Q51" i="56"/>
  <c r="P51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C51" i="56"/>
  <c r="T50" i="56"/>
  <c r="S50" i="56"/>
  <c r="R50" i="56"/>
  <c r="Q50" i="56"/>
  <c r="P50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C50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C49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D46" i="56"/>
  <c r="C46" i="56"/>
  <c r="T45" i="56"/>
  <c r="S45" i="56"/>
  <c r="R45" i="56"/>
  <c r="Q45" i="56"/>
  <c r="P45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C45" i="56"/>
  <c r="B45" i="56"/>
  <c r="A44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F42" i="56"/>
  <c r="E42" i="56"/>
  <c r="D42" i="56"/>
  <c r="C42" i="56"/>
  <c r="B42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F2" i="56"/>
  <c r="E2" i="56"/>
  <c r="D2" i="56"/>
  <c r="C2" i="56"/>
  <c r="B2" i="56"/>
  <c r="A1" i="56"/>
  <c r="AB34" i="61"/>
  <c r="AA34" i="61"/>
  <c r="Z34" i="61"/>
  <c r="Y34" i="61"/>
  <c r="X34" i="61"/>
  <c r="W34" i="61"/>
  <c r="V34" i="61"/>
  <c r="U34" i="61"/>
  <c r="T34" i="61"/>
  <c r="S34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A33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A17" i="61"/>
  <c r="AB2" i="61"/>
  <c r="AA2" i="61"/>
  <c r="Z2" i="61"/>
  <c r="Y2" i="61"/>
  <c r="X2" i="61"/>
  <c r="W2" i="61"/>
  <c r="V2" i="61"/>
  <c r="U2" i="61"/>
  <c r="T2" i="61"/>
  <c r="S2" i="61"/>
  <c r="R2" i="61"/>
  <c r="Q2" i="61"/>
  <c r="P2" i="61"/>
  <c r="O2" i="61"/>
  <c r="N2" i="61"/>
  <c r="M2" i="61"/>
  <c r="L2" i="61"/>
  <c r="K2" i="61"/>
  <c r="J2" i="61"/>
  <c r="I2" i="61"/>
  <c r="H2" i="61"/>
  <c r="G2" i="61"/>
  <c r="F2" i="61"/>
  <c r="E2" i="61"/>
  <c r="D2" i="61"/>
  <c r="C2" i="61"/>
  <c r="A1" i="61"/>
  <c r="AB127" i="60"/>
  <c r="AA127" i="60"/>
  <c r="Z127" i="60"/>
  <c r="Y127" i="60"/>
  <c r="X127" i="60"/>
  <c r="W127" i="60"/>
  <c r="V127" i="60"/>
  <c r="U127" i="60"/>
  <c r="T127" i="60"/>
  <c r="S127" i="60"/>
  <c r="R127" i="60"/>
  <c r="Q127" i="60"/>
  <c r="P127" i="60"/>
  <c r="O127" i="60"/>
  <c r="N127" i="60"/>
  <c r="M127" i="60"/>
  <c r="L127" i="60"/>
  <c r="K127" i="60"/>
  <c r="J127" i="60"/>
  <c r="I127" i="60"/>
  <c r="H127" i="60"/>
  <c r="G127" i="60"/>
  <c r="F127" i="60"/>
  <c r="E127" i="60"/>
  <c r="D127" i="60"/>
  <c r="I126" i="60"/>
  <c r="H126" i="60"/>
  <c r="G126" i="60"/>
  <c r="F126" i="60"/>
  <c r="E126" i="60"/>
  <c r="D126" i="60"/>
  <c r="AB125" i="60"/>
  <c r="AA125" i="60"/>
  <c r="Z125" i="60"/>
  <c r="Y125" i="60"/>
  <c r="X125" i="60"/>
  <c r="W125" i="60"/>
  <c r="V125" i="60"/>
  <c r="U125" i="60"/>
  <c r="T125" i="60"/>
  <c r="S125" i="60"/>
  <c r="R125" i="60"/>
  <c r="Q125" i="60"/>
  <c r="P125" i="60"/>
  <c r="O125" i="60"/>
  <c r="N125" i="60"/>
  <c r="M125" i="60"/>
  <c r="L125" i="60"/>
  <c r="K125" i="60"/>
  <c r="J125" i="60"/>
  <c r="I125" i="60"/>
  <c r="H125" i="60"/>
  <c r="G125" i="60"/>
  <c r="F125" i="60"/>
  <c r="E125" i="60"/>
  <c r="D125" i="60"/>
  <c r="AB124" i="60"/>
  <c r="AA124" i="60"/>
  <c r="Z124" i="60"/>
  <c r="Y124" i="60"/>
  <c r="X124" i="60"/>
  <c r="W124" i="60"/>
  <c r="V124" i="60"/>
  <c r="U124" i="60"/>
  <c r="T124" i="60"/>
  <c r="S124" i="60"/>
  <c r="R124" i="60"/>
  <c r="Q124" i="60"/>
  <c r="P124" i="60"/>
  <c r="O124" i="60"/>
  <c r="N124" i="60"/>
  <c r="M124" i="60"/>
  <c r="L124" i="60"/>
  <c r="K124" i="60"/>
  <c r="J124" i="60"/>
  <c r="I124" i="60"/>
  <c r="H124" i="60"/>
  <c r="G124" i="60"/>
  <c r="F124" i="60"/>
  <c r="E124" i="60"/>
  <c r="D124" i="60"/>
  <c r="AB123" i="60"/>
  <c r="AA123" i="60"/>
  <c r="Z123" i="60"/>
  <c r="Y123" i="60"/>
  <c r="X123" i="60"/>
  <c r="W123" i="60"/>
  <c r="V123" i="60"/>
  <c r="U123" i="60"/>
  <c r="T123" i="60"/>
  <c r="S123" i="60"/>
  <c r="R123" i="60"/>
  <c r="Q123" i="60"/>
  <c r="P123" i="60"/>
  <c r="O123" i="60"/>
  <c r="N123" i="60"/>
  <c r="M123" i="60"/>
  <c r="L123" i="60"/>
  <c r="K123" i="60"/>
  <c r="J123" i="60"/>
  <c r="I123" i="60"/>
  <c r="H123" i="60"/>
  <c r="G123" i="60"/>
  <c r="F123" i="60"/>
  <c r="E123" i="60"/>
  <c r="D123" i="60"/>
  <c r="AB122" i="60"/>
  <c r="AA122" i="60"/>
  <c r="Z122" i="60"/>
  <c r="Y122" i="60"/>
  <c r="X122" i="60"/>
  <c r="W122" i="60"/>
  <c r="V122" i="60"/>
  <c r="U122" i="60"/>
  <c r="T122" i="60"/>
  <c r="S122" i="60"/>
  <c r="R122" i="60"/>
  <c r="Q122" i="60"/>
  <c r="P122" i="60"/>
  <c r="O122" i="60"/>
  <c r="N122" i="60"/>
  <c r="M122" i="60"/>
  <c r="L122" i="60"/>
  <c r="K122" i="60"/>
  <c r="J122" i="60"/>
  <c r="I122" i="60"/>
  <c r="H122" i="60"/>
  <c r="G122" i="60"/>
  <c r="F122" i="60"/>
  <c r="E122" i="60"/>
  <c r="D122" i="60"/>
  <c r="AB121" i="60"/>
  <c r="AA121" i="60"/>
  <c r="Z121" i="60"/>
  <c r="Y121" i="60"/>
  <c r="X121" i="60"/>
  <c r="W121" i="60"/>
  <c r="V121" i="60"/>
  <c r="U121" i="60"/>
  <c r="T121" i="60"/>
  <c r="S121" i="60"/>
  <c r="R121" i="60"/>
  <c r="Q121" i="60"/>
  <c r="P121" i="60"/>
  <c r="O121" i="60"/>
  <c r="N121" i="60"/>
  <c r="M121" i="60"/>
  <c r="L121" i="60"/>
  <c r="K121" i="60"/>
  <c r="J121" i="60"/>
  <c r="I121" i="60"/>
  <c r="H121" i="60"/>
  <c r="G121" i="60"/>
  <c r="F121" i="60"/>
  <c r="E121" i="60"/>
  <c r="D121" i="60"/>
  <c r="AB120" i="60"/>
  <c r="AA120" i="60"/>
  <c r="Z120" i="60"/>
  <c r="Y120" i="60"/>
  <c r="X120" i="60"/>
  <c r="W120" i="60"/>
  <c r="V120" i="60"/>
  <c r="U120" i="60"/>
  <c r="T120" i="60"/>
  <c r="S120" i="60"/>
  <c r="R120" i="60"/>
  <c r="Q120" i="60"/>
  <c r="P120" i="60"/>
  <c r="O120" i="60"/>
  <c r="N120" i="60"/>
  <c r="M120" i="60"/>
  <c r="L120" i="60"/>
  <c r="K120" i="60"/>
  <c r="J120" i="60"/>
  <c r="I120" i="60"/>
  <c r="H120" i="60"/>
  <c r="G120" i="60"/>
  <c r="F120" i="60"/>
  <c r="E120" i="60"/>
  <c r="D120" i="60"/>
  <c r="AB119" i="60"/>
  <c r="AA119" i="60"/>
  <c r="Z119" i="60"/>
  <c r="Y119" i="60"/>
  <c r="X119" i="60"/>
  <c r="W119" i="60"/>
  <c r="V119" i="60"/>
  <c r="U119" i="60"/>
  <c r="T119" i="60"/>
  <c r="S119" i="60"/>
  <c r="R119" i="60"/>
  <c r="Q119" i="60"/>
  <c r="P119" i="60"/>
  <c r="O119" i="60"/>
  <c r="N119" i="60"/>
  <c r="M119" i="60"/>
  <c r="L119" i="60"/>
  <c r="K119" i="60"/>
  <c r="J119" i="60"/>
  <c r="I119" i="60"/>
  <c r="H119" i="60"/>
  <c r="G119" i="60"/>
  <c r="F119" i="60"/>
  <c r="E119" i="60"/>
  <c r="D119" i="60"/>
  <c r="AB118" i="60"/>
  <c r="AA118" i="60"/>
  <c r="Z118" i="60"/>
  <c r="Y118" i="60"/>
  <c r="X118" i="60"/>
  <c r="W118" i="60"/>
  <c r="V118" i="60"/>
  <c r="U118" i="60"/>
  <c r="T118" i="60"/>
  <c r="S118" i="60"/>
  <c r="R118" i="60"/>
  <c r="Q118" i="60"/>
  <c r="P118" i="60"/>
  <c r="O118" i="60"/>
  <c r="N118" i="60"/>
  <c r="M118" i="60"/>
  <c r="L118" i="60"/>
  <c r="K118" i="60"/>
  <c r="J118" i="60"/>
  <c r="I118" i="60"/>
  <c r="H118" i="60"/>
  <c r="G118" i="60"/>
  <c r="F118" i="60"/>
  <c r="E118" i="60"/>
  <c r="D118" i="60"/>
  <c r="AB117" i="60"/>
  <c r="AA117" i="60"/>
  <c r="Z117" i="60"/>
  <c r="Y117" i="60"/>
  <c r="X117" i="60"/>
  <c r="W117" i="60"/>
  <c r="V117" i="60"/>
  <c r="U117" i="60"/>
  <c r="T117" i="60"/>
  <c r="S117" i="60"/>
  <c r="R117" i="60"/>
  <c r="Q117" i="60"/>
  <c r="P117" i="60"/>
  <c r="O117" i="60"/>
  <c r="N117" i="60"/>
  <c r="M117" i="60"/>
  <c r="L117" i="60"/>
  <c r="K117" i="60"/>
  <c r="J117" i="60"/>
  <c r="I117" i="60"/>
  <c r="H117" i="60"/>
  <c r="G117" i="60"/>
  <c r="F117" i="60"/>
  <c r="E117" i="60"/>
  <c r="D117" i="60"/>
  <c r="AB116" i="60"/>
  <c r="AA116" i="60"/>
  <c r="Z116" i="60"/>
  <c r="Y116" i="60"/>
  <c r="X116" i="60"/>
  <c r="W116" i="60"/>
  <c r="V116" i="60"/>
  <c r="U116" i="60"/>
  <c r="T116" i="60"/>
  <c r="S116" i="60"/>
  <c r="R116" i="60"/>
  <c r="Q116" i="60"/>
  <c r="P116" i="60"/>
  <c r="O116" i="60"/>
  <c r="N116" i="60"/>
  <c r="M116" i="60"/>
  <c r="L116" i="60"/>
  <c r="K116" i="60"/>
  <c r="J116" i="60"/>
  <c r="I116" i="60"/>
  <c r="H116" i="60"/>
  <c r="G116" i="60"/>
  <c r="F116" i="60"/>
  <c r="E116" i="60"/>
  <c r="D116" i="60"/>
  <c r="AB115" i="60"/>
  <c r="AA115" i="60"/>
  <c r="Z115" i="60"/>
  <c r="Y115" i="60"/>
  <c r="X115" i="60"/>
  <c r="W115" i="60"/>
  <c r="V115" i="60"/>
  <c r="U115" i="60"/>
  <c r="T115" i="60"/>
  <c r="S115" i="60"/>
  <c r="R115" i="60"/>
  <c r="Q115" i="60"/>
  <c r="P115" i="60"/>
  <c r="O115" i="60"/>
  <c r="N115" i="60"/>
  <c r="M115" i="60"/>
  <c r="L115" i="60"/>
  <c r="K115" i="60"/>
  <c r="J115" i="60"/>
  <c r="I115" i="60"/>
  <c r="H115" i="60"/>
  <c r="G115" i="60"/>
  <c r="F115" i="60"/>
  <c r="E115" i="60"/>
  <c r="D115" i="60"/>
  <c r="AB114" i="60"/>
  <c r="AA114" i="60"/>
  <c r="Z114" i="60"/>
  <c r="Y114" i="60"/>
  <c r="X114" i="60"/>
  <c r="W114" i="60"/>
  <c r="V114" i="60"/>
  <c r="U114" i="60"/>
  <c r="T114" i="60"/>
  <c r="S114" i="60"/>
  <c r="R114" i="60"/>
  <c r="Q114" i="60"/>
  <c r="P114" i="60"/>
  <c r="O114" i="60"/>
  <c r="N114" i="60"/>
  <c r="M114" i="60"/>
  <c r="L114" i="60"/>
  <c r="K114" i="60"/>
  <c r="J114" i="60"/>
  <c r="I114" i="60"/>
  <c r="H114" i="60"/>
  <c r="G114" i="60"/>
  <c r="F114" i="60"/>
  <c r="E114" i="60"/>
  <c r="D114" i="60"/>
  <c r="AB113" i="60"/>
  <c r="AA113" i="60"/>
  <c r="Z113" i="60"/>
  <c r="Y113" i="60"/>
  <c r="X113" i="60"/>
  <c r="W113" i="60"/>
  <c r="V113" i="60"/>
  <c r="U113" i="60"/>
  <c r="T113" i="60"/>
  <c r="S113" i="60"/>
  <c r="R113" i="60"/>
  <c r="Q113" i="60"/>
  <c r="P113" i="60"/>
  <c r="O113" i="60"/>
  <c r="N113" i="60"/>
  <c r="M113" i="60"/>
  <c r="L113" i="60"/>
  <c r="K113" i="60"/>
  <c r="J113" i="60"/>
  <c r="I113" i="60"/>
  <c r="H113" i="60"/>
  <c r="G113" i="60"/>
  <c r="F113" i="60"/>
  <c r="E113" i="60"/>
  <c r="D113" i="60"/>
  <c r="AB112" i="60"/>
  <c r="AA112" i="60"/>
  <c r="Z112" i="60"/>
  <c r="Y112" i="60"/>
  <c r="X112" i="60"/>
  <c r="W112" i="60"/>
  <c r="V112" i="60"/>
  <c r="U112" i="60"/>
  <c r="T112" i="60"/>
  <c r="S112" i="60"/>
  <c r="R112" i="60"/>
  <c r="Q112" i="60"/>
  <c r="P112" i="60"/>
  <c r="O112" i="60"/>
  <c r="N112" i="60"/>
  <c r="M112" i="60"/>
  <c r="L112" i="60"/>
  <c r="K112" i="60"/>
  <c r="J112" i="60"/>
  <c r="I112" i="60"/>
  <c r="H112" i="60"/>
  <c r="G112" i="60"/>
  <c r="F112" i="60"/>
  <c r="E112" i="60"/>
  <c r="D112" i="60"/>
  <c r="AB111" i="60"/>
  <c r="AA111" i="60"/>
  <c r="Z111" i="60"/>
  <c r="Y111" i="60"/>
  <c r="X111" i="60"/>
  <c r="W111" i="60"/>
  <c r="V111" i="60"/>
  <c r="U111" i="60"/>
  <c r="T111" i="60"/>
  <c r="S111" i="60"/>
  <c r="R111" i="60"/>
  <c r="Q111" i="60"/>
  <c r="P111" i="60"/>
  <c r="O111" i="60"/>
  <c r="N111" i="60"/>
  <c r="M111" i="60"/>
  <c r="L111" i="60"/>
  <c r="K111" i="60"/>
  <c r="J111" i="60"/>
  <c r="I111" i="60"/>
  <c r="H111" i="60"/>
  <c r="G111" i="60"/>
  <c r="F111" i="60"/>
  <c r="E111" i="60"/>
  <c r="D111" i="60"/>
  <c r="AB110" i="60"/>
  <c r="AA110" i="60"/>
  <c r="Z110" i="60"/>
  <c r="Y110" i="60"/>
  <c r="X110" i="60"/>
  <c r="W110" i="60"/>
  <c r="V110" i="60"/>
  <c r="U110" i="60"/>
  <c r="T110" i="60"/>
  <c r="S110" i="60"/>
  <c r="R110" i="60"/>
  <c r="Q110" i="60"/>
  <c r="P110" i="60"/>
  <c r="O110" i="60"/>
  <c r="N110" i="60"/>
  <c r="M110" i="60"/>
  <c r="L110" i="60"/>
  <c r="K110" i="60"/>
  <c r="J110" i="60"/>
  <c r="I110" i="60"/>
  <c r="H110" i="60"/>
  <c r="G110" i="60"/>
  <c r="F110" i="60"/>
  <c r="E110" i="60"/>
  <c r="D110" i="60"/>
  <c r="AB109" i="60"/>
  <c r="AA109" i="60"/>
  <c r="Z109" i="60"/>
  <c r="Y109" i="60"/>
  <c r="X109" i="60"/>
  <c r="W109" i="60"/>
  <c r="V109" i="60"/>
  <c r="U109" i="60"/>
  <c r="T109" i="60"/>
  <c r="S109" i="60"/>
  <c r="R109" i="60"/>
  <c r="Q109" i="60"/>
  <c r="P109" i="60"/>
  <c r="O109" i="60"/>
  <c r="N109" i="60"/>
  <c r="M109" i="60"/>
  <c r="L109" i="60"/>
  <c r="K109" i="60"/>
  <c r="J109" i="60"/>
  <c r="I109" i="60"/>
  <c r="H109" i="60"/>
  <c r="G109" i="60"/>
  <c r="F109" i="60"/>
  <c r="E109" i="60"/>
  <c r="D109" i="60"/>
  <c r="C109" i="60"/>
  <c r="A108" i="60"/>
  <c r="AB106" i="60"/>
  <c r="AA106" i="60"/>
  <c r="Z106" i="60"/>
  <c r="Y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C106" i="60"/>
  <c r="I105" i="60"/>
  <c r="H105" i="60"/>
  <c r="G105" i="60"/>
  <c r="F105" i="60"/>
  <c r="E105" i="60"/>
  <c r="D105" i="60"/>
  <c r="C105" i="60"/>
  <c r="AB104" i="60"/>
  <c r="AA104" i="60"/>
  <c r="Z104" i="60"/>
  <c r="Y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C104" i="60"/>
  <c r="AB103" i="60"/>
  <c r="AA103" i="60"/>
  <c r="Z103" i="60"/>
  <c r="Y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C103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C102" i="60"/>
  <c r="AB101" i="60"/>
  <c r="AA101" i="60"/>
  <c r="Z101" i="60"/>
  <c r="Y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C101" i="60"/>
  <c r="AB100" i="60"/>
  <c r="AA100" i="60"/>
  <c r="Z100" i="60"/>
  <c r="Y100" i="60"/>
  <c r="X100" i="60"/>
  <c r="W100" i="60"/>
  <c r="V100" i="60"/>
  <c r="U100" i="60"/>
  <c r="T100" i="60"/>
  <c r="S100" i="60"/>
  <c r="R100" i="60"/>
  <c r="Q100" i="60"/>
  <c r="P100" i="60"/>
  <c r="O100" i="60"/>
  <c r="N100" i="60"/>
  <c r="M100" i="60"/>
  <c r="L100" i="60"/>
  <c r="K100" i="60"/>
  <c r="J100" i="60"/>
  <c r="I100" i="60"/>
  <c r="H100" i="60"/>
  <c r="G100" i="60"/>
  <c r="F100" i="60"/>
  <c r="E100" i="60"/>
  <c r="D100" i="60"/>
  <c r="C100" i="60"/>
  <c r="AB99" i="60"/>
  <c r="AA99" i="60"/>
  <c r="Z99" i="60"/>
  <c r="Y99" i="60"/>
  <c r="X99" i="60"/>
  <c r="W99" i="60"/>
  <c r="V99" i="60"/>
  <c r="U99" i="60"/>
  <c r="T99" i="60"/>
  <c r="S99" i="60"/>
  <c r="R99" i="60"/>
  <c r="Q99" i="60"/>
  <c r="P99" i="60"/>
  <c r="O99" i="60"/>
  <c r="N99" i="60"/>
  <c r="M99" i="60"/>
  <c r="L99" i="60"/>
  <c r="K99" i="60"/>
  <c r="J99" i="60"/>
  <c r="I99" i="60"/>
  <c r="H99" i="60"/>
  <c r="G99" i="60"/>
  <c r="F99" i="60"/>
  <c r="E99" i="60"/>
  <c r="D99" i="60"/>
  <c r="C99" i="60"/>
  <c r="AB98" i="60"/>
  <c r="AA98" i="60"/>
  <c r="Z98" i="60"/>
  <c r="Y98" i="60"/>
  <c r="X98" i="60"/>
  <c r="W98" i="60"/>
  <c r="V98" i="60"/>
  <c r="U98" i="60"/>
  <c r="T98" i="60"/>
  <c r="S98" i="60"/>
  <c r="R98" i="60"/>
  <c r="Q98" i="60"/>
  <c r="P98" i="60"/>
  <c r="O98" i="60"/>
  <c r="N98" i="60"/>
  <c r="M98" i="60"/>
  <c r="L98" i="60"/>
  <c r="K98" i="60"/>
  <c r="J98" i="60"/>
  <c r="I98" i="60"/>
  <c r="H98" i="60"/>
  <c r="G98" i="60"/>
  <c r="F98" i="60"/>
  <c r="E98" i="60"/>
  <c r="D98" i="60"/>
  <c r="C98" i="60"/>
  <c r="AB97" i="60"/>
  <c r="AA97" i="60"/>
  <c r="Z97" i="60"/>
  <c r="Y97" i="60"/>
  <c r="X97" i="60"/>
  <c r="W97" i="60"/>
  <c r="V97" i="60"/>
  <c r="U97" i="60"/>
  <c r="T97" i="60"/>
  <c r="S97" i="60"/>
  <c r="R97" i="60"/>
  <c r="Q97" i="60"/>
  <c r="P97" i="60"/>
  <c r="O97" i="60"/>
  <c r="N97" i="60"/>
  <c r="M97" i="60"/>
  <c r="L97" i="60"/>
  <c r="K97" i="60"/>
  <c r="J97" i="60"/>
  <c r="I97" i="60"/>
  <c r="H97" i="60"/>
  <c r="G97" i="60"/>
  <c r="F97" i="60"/>
  <c r="E97" i="60"/>
  <c r="D97" i="60"/>
  <c r="C97" i="60"/>
  <c r="AB96" i="60"/>
  <c r="AA96" i="60"/>
  <c r="Z96" i="60"/>
  <c r="Y96" i="60"/>
  <c r="X96" i="60"/>
  <c r="W96" i="60"/>
  <c r="V96" i="60"/>
  <c r="U96" i="60"/>
  <c r="T96" i="60"/>
  <c r="S96" i="60"/>
  <c r="R96" i="60"/>
  <c r="Q96" i="60"/>
  <c r="P96" i="60"/>
  <c r="O96" i="60"/>
  <c r="N96" i="60"/>
  <c r="M96" i="60"/>
  <c r="L96" i="60"/>
  <c r="K96" i="60"/>
  <c r="J96" i="60"/>
  <c r="I96" i="60"/>
  <c r="H96" i="60"/>
  <c r="G96" i="60"/>
  <c r="F96" i="60"/>
  <c r="E96" i="60"/>
  <c r="D96" i="60"/>
  <c r="C96" i="60"/>
  <c r="AB95" i="60"/>
  <c r="AA95" i="60"/>
  <c r="Z95" i="60"/>
  <c r="Y95" i="60"/>
  <c r="X95" i="60"/>
  <c r="W95" i="60"/>
  <c r="V95" i="60"/>
  <c r="U95" i="60"/>
  <c r="T95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D95" i="60"/>
  <c r="C95" i="60"/>
  <c r="AB94" i="60"/>
  <c r="AA94" i="60"/>
  <c r="Z94" i="60"/>
  <c r="Y94" i="60"/>
  <c r="X94" i="60"/>
  <c r="W94" i="60"/>
  <c r="V94" i="60"/>
  <c r="U94" i="60"/>
  <c r="T94" i="60"/>
  <c r="S94" i="60"/>
  <c r="R94" i="60"/>
  <c r="Q94" i="60"/>
  <c r="P94" i="60"/>
  <c r="O94" i="60"/>
  <c r="N94" i="60"/>
  <c r="M94" i="60"/>
  <c r="L94" i="60"/>
  <c r="K94" i="60"/>
  <c r="J94" i="60"/>
  <c r="I94" i="60"/>
  <c r="H94" i="60"/>
  <c r="G94" i="60"/>
  <c r="F94" i="60"/>
  <c r="E94" i="60"/>
  <c r="D94" i="60"/>
  <c r="C94" i="60"/>
  <c r="AB93" i="60"/>
  <c r="AA93" i="60"/>
  <c r="Z93" i="60"/>
  <c r="Y93" i="60"/>
  <c r="X93" i="60"/>
  <c r="W93" i="60"/>
  <c r="V93" i="60"/>
  <c r="U93" i="60"/>
  <c r="T93" i="60"/>
  <c r="S93" i="60"/>
  <c r="R93" i="60"/>
  <c r="Q93" i="60"/>
  <c r="P93" i="60"/>
  <c r="O93" i="60"/>
  <c r="N93" i="60"/>
  <c r="M93" i="60"/>
  <c r="L93" i="60"/>
  <c r="K93" i="60"/>
  <c r="J93" i="60"/>
  <c r="I93" i="60"/>
  <c r="H93" i="60"/>
  <c r="G93" i="60"/>
  <c r="F93" i="60"/>
  <c r="E93" i="60"/>
  <c r="D93" i="60"/>
  <c r="C93" i="60"/>
  <c r="AB92" i="60"/>
  <c r="AA92" i="60"/>
  <c r="Z92" i="60"/>
  <c r="Y92" i="60"/>
  <c r="X92" i="60"/>
  <c r="W92" i="60"/>
  <c r="V92" i="60"/>
  <c r="U92" i="60"/>
  <c r="T92" i="60"/>
  <c r="S92" i="60"/>
  <c r="R92" i="60"/>
  <c r="Q92" i="60"/>
  <c r="P92" i="60"/>
  <c r="O92" i="60"/>
  <c r="N92" i="60"/>
  <c r="M92" i="60"/>
  <c r="L92" i="60"/>
  <c r="K92" i="60"/>
  <c r="J92" i="60"/>
  <c r="I92" i="60"/>
  <c r="H92" i="60"/>
  <c r="G92" i="60"/>
  <c r="F92" i="60"/>
  <c r="E92" i="60"/>
  <c r="D92" i="60"/>
  <c r="C92" i="60"/>
  <c r="AB91" i="60"/>
  <c r="AA91" i="60"/>
  <c r="Z91" i="60"/>
  <c r="Y91" i="60"/>
  <c r="X91" i="60"/>
  <c r="W91" i="60"/>
  <c r="V91" i="60"/>
  <c r="U91" i="60"/>
  <c r="T91" i="60"/>
  <c r="S91" i="60"/>
  <c r="R91" i="60"/>
  <c r="Q91" i="60"/>
  <c r="P91" i="60"/>
  <c r="O91" i="60"/>
  <c r="N91" i="60"/>
  <c r="M91" i="60"/>
  <c r="L91" i="60"/>
  <c r="K91" i="60"/>
  <c r="J91" i="60"/>
  <c r="I91" i="60"/>
  <c r="H91" i="60"/>
  <c r="G91" i="60"/>
  <c r="F91" i="60"/>
  <c r="E91" i="60"/>
  <c r="D91" i="60"/>
  <c r="C91" i="60"/>
  <c r="AB90" i="60"/>
  <c r="AA90" i="60"/>
  <c r="Z90" i="60"/>
  <c r="Y90" i="60"/>
  <c r="X90" i="60"/>
  <c r="W90" i="60"/>
  <c r="V90" i="60"/>
  <c r="U90" i="60"/>
  <c r="T90" i="60"/>
  <c r="S90" i="60"/>
  <c r="R90" i="60"/>
  <c r="Q90" i="60"/>
  <c r="P90" i="60"/>
  <c r="O90" i="60"/>
  <c r="N90" i="60"/>
  <c r="M90" i="60"/>
  <c r="L90" i="60"/>
  <c r="K90" i="60"/>
  <c r="J90" i="60"/>
  <c r="I90" i="60"/>
  <c r="H90" i="60"/>
  <c r="G90" i="60"/>
  <c r="F90" i="60"/>
  <c r="E90" i="60"/>
  <c r="D90" i="60"/>
  <c r="C90" i="60"/>
  <c r="AB89" i="60"/>
  <c r="AA89" i="60"/>
  <c r="Z89" i="60"/>
  <c r="Y89" i="60"/>
  <c r="X89" i="60"/>
  <c r="W89" i="60"/>
  <c r="V89" i="60"/>
  <c r="U89" i="60"/>
  <c r="T89" i="60"/>
  <c r="S89" i="60"/>
  <c r="R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D89" i="60"/>
  <c r="C89" i="60"/>
  <c r="AB88" i="60"/>
  <c r="AA88" i="60"/>
  <c r="Z88" i="60"/>
  <c r="Y88" i="60"/>
  <c r="X88" i="60"/>
  <c r="W88" i="60"/>
  <c r="V88" i="60"/>
  <c r="U88" i="60"/>
  <c r="T88" i="60"/>
  <c r="S88" i="60"/>
  <c r="R88" i="60"/>
  <c r="Q88" i="60"/>
  <c r="P88" i="60"/>
  <c r="O88" i="60"/>
  <c r="N88" i="60"/>
  <c r="M88" i="60"/>
  <c r="L88" i="60"/>
  <c r="K88" i="60"/>
  <c r="J88" i="60"/>
  <c r="I88" i="60"/>
  <c r="H88" i="60"/>
  <c r="G88" i="60"/>
  <c r="F88" i="60"/>
  <c r="E88" i="60"/>
  <c r="D88" i="60"/>
  <c r="C88" i="60"/>
  <c r="A87" i="60"/>
  <c r="AB85" i="60"/>
  <c r="AA85" i="60"/>
  <c r="Z85" i="60"/>
  <c r="Y85" i="60"/>
  <c r="X85" i="60"/>
  <c r="W85" i="60"/>
  <c r="V85" i="60"/>
  <c r="U85" i="60"/>
  <c r="T85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E85" i="60"/>
  <c r="D85" i="60"/>
  <c r="C85" i="60"/>
  <c r="AB84" i="60"/>
  <c r="AA84" i="60"/>
  <c r="Z84" i="60"/>
  <c r="Y84" i="60"/>
  <c r="X84" i="60"/>
  <c r="W84" i="60"/>
  <c r="V84" i="60"/>
  <c r="U84" i="60"/>
  <c r="T84" i="60"/>
  <c r="S84" i="60"/>
  <c r="R84" i="60"/>
  <c r="Q84" i="60"/>
  <c r="P84" i="60"/>
  <c r="O84" i="60"/>
  <c r="N84" i="60"/>
  <c r="M84" i="60"/>
  <c r="L84" i="60"/>
  <c r="K84" i="60"/>
  <c r="J84" i="60"/>
  <c r="I84" i="60"/>
  <c r="H84" i="60"/>
  <c r="G84" i="60"/>
  <c r="F84" i="60"/>
  <c r="E84" i="60"/>
  <c r="D84" i="60"/>
  <c r="C84" i="60"/>
  <c r="AB83" i="60"/>
  <c r="AA83" i="60"/>
  <c r="Z83" i="60"/>
  <c r="Y83" i="60"/>
  <c r="X83" i="60"/>
  <c r="W83" i="60"/>
  <c r="V83" i="60"/>
  <c r="U83" i="60"/>
  <c r="T83" i="60"/>
  <c r="S83" i="60"/>
  <c r="R83" i="60"/>
  <c r="Q83" i="60"/>
  <c r="P83" i="60"/>
  <c r="O83" i="60"/>
  <c r="N83" i="60"/>
  <c r="M83" i="60"/>
  <c r="L83" i="60"/>
  <c r="K83" i="60"/>
  <c r="J83" i="60"/>
  <c r="I83" i="60"/>
  <c r="H83" i="60"/>
  <c r="G83" i="60"/>
  <c r="F83" i="60"/>
  <c r="E83" i="60"/>
  <c r="D83" i="60"/>
  <c r="C83" i="60"/>
  <c r="AB82" i="60"/>
  <c r="AA82" i="60"/>
  <c r="Z82" i="60"/>
  <c r="Y82" i="60"/>
  <c r="X82" i="60"/>
  <c r="W82" i="60"/>
  <c r="V82" i="60"/>
  <c r="U82" i="60"/>
  <c r="T82" i="60"/>
  <c r="S82" i="60"/>
  <c r="R82" i="60"/>
  <c r="Q82" i="60"/>
  <c r="P82" i="60"/>
  <c r="O82" i="60"/>
  <c r="N82" i="60"/>
  <c r="M82" i="60"/>
  <c r="L82" i="60"/>
  <c r="K82" i="60"/>
  <c r="J82" i="60"/>
  <c r="I82" i="60"/>
  <c r="H82" i="60"/>
  <c r="G82" i="60"/>
  <c r="F82" i="60"/>
  <c r="E82" i="60"/>
  <c r="D82" i="60"/>
  <c r="C82" i="60"/>
  <c r="AB81" i="60"/>
  <c r="AA81" i="60"/>
  <c r="Z81" i="60"/>
  <c r="Y81" i="60"/>
  <c r="X81" i="60"/>
  <c r="W81" i="60"/>
  <c r="V81" i="60"/>
  <c r="U81" i="60"/>
  <c r="T81" i="60"/>
  <c r="S81" i="60"/>
  <c r="R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1" i="60"/>
  <c r="C81" i="60"/>
  <c r="AB80" i="60"/>
  <c r="AA80" i="60"/>
  <c r="Z80" i="60"/>
  <c r="Y80" i="60"/>
  <c r="X80" i="60"/>
  <c r="W80" i="60"/>
  <c r="V80" i="60"/>
  <c r="U80" i="60"/>
  <c r="T80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E80" i="60"/>
  <c r="D80" i="60"/>
  <c r="C80" i="60"/>
  <c r="AB79" i="60"/>
  <c r="AA79" i="60"/>
  <c r="Z79" i="60"/>
  <c r="Y79" i="60"/>
  <c r="X79" i="60"/>
  <c r="W79" i="60"/>
  <c r="V79" i="60"/>
  <c r="U79" i="60"/>
  <c r="T79" i="60"/>
  <c r="S79" i="60"/>
  <c r="R79" i="60"/>
  <c r="Q79" i="60"/>
  <c r="P79" i="60"/>
  <c r="O79" i="60"/>
  <c r="N79" i="60"/>
  <c r="M79" i="60"/>
  <c r="L79" i="60"/>
  <c r="K79" i="60"/>
  <c r="J79" i="60"/>
  <c r="I79" i="60"/>
  <c r="H79" i="60"/>
  <c r="G79" i="60"/>
  <c r="F79" i="60"/>
  <c r="E79" i="60"/>
  <c r="D79" i="60"/>
  <c r="C79" i="60"/>
  <c r="AB78" i="60"/>
  <c r="AA78" i="60"/>
  <c r="Z78" i="60"/>
  <c r="Y78" i="60"/>
  <c r="X78" i="60"/>
  <c r="W78" i="60"/>
  <c r="V78" i="60"/>
  <c r="U78" i="60"/>
  <c r="T78" i="60"/>
  <c r="S78" i="60"/>
  <c r="R78" i="60"/>
  <c r="Q78" i="60"/>
  <c r="P78" i="60"/>
  <c r="O78" i="60"/>
  <c r="N78" i="60"/>
  <c r="M78" i="60"/>
  <c r="L78" i="60"/>
  <c r="K78" i="60"/>
  <c r="J78" i="60"/>
  <c r="I78" i="60"/>
  <c r="H78" i="60"/>
  <c r="G78" i="60"/>
  <c r="F78" i="60"/>
  <c r="E78" i="60"/>
  <c r="D78" i="60"/>
  <c r="C78" i="60"/>
  <c r="AB77" i="60"/>
  <c r="AA77" i="60"/>
  <c r="Z77" i="60"/>
  <c r="Y77" i="60"/>
  <c r="X77" i="60"/>
  <c r="W77" i="60"/>
  <c r="V77" i="60"/>
  <c r="U77" i="60"/>
  <c r="T77" i="60"/>
  <c r="S77" i="60"/>
  <c r="R77" i="60"/>
  <c r="Q77" i="60"/>
  <c r="P77" i="60"/>
  <c r="O77" i="60"/>
  <c r="N77" i="60"/>
  <c r="M77" i="60"/>
  <c r="L77" i="60"/>
  <c r="K77" i="60"/>
  <c r="J77" i="60"/>
  <c r="I77" i="60"/>
  <c r="H77" i="60"/>
  <c r="G77" i="60"/>
  <c r="F77" i="60"/>
  <c r="E77" i="60"/>
  <c r="D77" i="60"/>
  <c r="C77" i="60"/>
  <c r="AB76" i="60"/>
  <c r="AA76" i="60"/>
  <c r="Z76" i="60"/>
  <c r="Y76" i="60"/>
  <c r="X76" i="60"/>
  <c r="W76" i="60"/>
  <c r="V76" i="60"/>
  <c r="U76" i="60"/>
  <c r="T76" i="60"/>
  <c r="S76" i="60"/>
  <c r="R76" i="60"/>
  <c r="Q76" i="60"/>
  <c r="P76" i="60"/>
  <c r="O76" i="60"/>
  <c r="N76" i="60"/>
  <c r="M76" i="60"/>
  <c r="L76" i="60"/>
  <c r="K76" i="60"/>
  <c r="J76" i="60"/>
  <c r="I76" i="60"/>
  <c r="H76" i="60"/>
  <c r="G76" i="60"/>
  <c r="F76" i="60"/>
  <c r="E76" i="60"/>
  <c r="D76" i="60"/>
  <c r="C76" i="60"/>
  <c r="AB75" i="60"/>
  <c r="AA75" i="60"/>
  <c r="Z75" i="60"/>
  <c r="Y75" i="60"/>
  <c r="X75" i="60"/>
  <c r="W75" i="60"/>
  <c r="V75" i="60"/>
  <c r="U75" i="60"/>
  <c r="T75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E75" i="60"/>
  <c r="D75" i="60"/>
  <c r="C75" i="60"/>
  <c r="AB74" i="60"/>
  <c r="AA74" i="60"/>
  <c r="Z74" i="60"/>
  <c r="Y74" i="60"/>
  <c r="X74" i="60"/>
  <c r="W74" i="60"/>
  <c r="V74" i="60"/>
  <c r="U74" i="60"/>
  <c r="T74" i="60"/>
  <c r="S74" i="60"/>
  <c r="R74" i="60"/>
  <c r="Q74" i="60"/>
  <c r="P74" i="60"/>
  <c r="O74" i="60"/>
  <c r="N74" i="60"/>
  <c r="M74" i="60"/>
  <c r="L74" i="60"/>
  <c r="K74" i="60"/>
  <c r="J74" i="60"/>
  <c r="I74" i="60"/>
  <c r="H74" i="60"/>
  <c r="G74" i="60"/>
  <c r="F74" i="60"/>
  <c r="E74" i="60"/>
  <c r="D74" i="60"/>
  <c r="C74" i="60"/>
  <c r="AB73" i="60"/>
  <c r="AA73" i="60"/>
  <c r="Z73" i="60"/>
  <c r="Y73" i="60"/>
  <c r="X73" i="60"/>
  <c r="W73" i="60"/>
  <c r="V73" i="60"/>
  <c r="U73" i="60"/>
  <c r="T73" i="60"/>
  <c r="S73" i="60"/>
  <c r="R73" i="60"/>
  <c r="Q73" i="60"/>
  <c r="P73" i="60"/>
  <c r="O73" i="60"/>
  <c r="N73" i="60"/>
  <c r="M73" i="60"/>
  <c r="L73" i="60"/>
  <c r="K73" i="60"/>
  <c r="J73" i="60"/>
  <c r="I73" i="60"/>
  <c r="H73" i="60"/>
  <c r="G73" i="60"/>
  <c r="F73" i="60"/>
  <c r="E73" i="60"/>
  <c r="D73" i="60"/>
  <c r="C73" i="60"/>
  <c r="AB72" i="60"/>
  <c r="AA72" i="60"/>
  <c r="Z72" i="60"/>
  <c r="Y72" i="60"/>
  <c r="X72" i="60"/>
  <c r="W72" i="60"/>
  <c r="V72" i="60"/>
  <c r="U72" i="60"/>
  <c r="T72" i="60"/>
  <c r="S72" i="60"/>
  <c r="R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D72" i="60"/>
  <c r="C72" i="60"/>
  <c r="AB71" i="60"/>
  <c r="AA71" i="60"/>
  <c r="Z71" i="60"/>
  <c r="Y71" i="60"/>
  <c r="X71" i="60"/>
  <c r="W71" i="60"/>
  <c r="V71" i="60"/>
  <c r="U71" i="60"/>
  <c r="T71" i="60"/>
  <c r="S71" i="60"/>
  <c r="R71" i="60"/>
  <c r="Q71" i="60"/>
  <c r="P71" i="60"/>
  <c r="O71" i="60"/>
  <c r="N71" i="60"/>
  <c r="M71" i="60"/>
  <c r="L71" i="60"/>
  <c r="K71" i="60"/>
  <c r="J71" i="60"/>
  <c r="I71" i="60"/>
  <c r="H71" i="60"/>
  <c r="G71" i="60"/>
  <c r="F71" i="60"/>
  <c r="E71" i="60"/>
  <c r="D71" i="60"/>
  <c r="C71" i="60"/>
  <c r="AB70" i="60"/>
  <c r="AA70" i="60"/>
  <c r="Z70" i="60"/>
  <c r="Y70" i="60"/>
  <c r="X70" i="60"/>
  <c r="W70" i="60"/>
  <c r="V70" i="60"/>
  <c r="U70" i="60"/>
  <c r="T70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E70" i="60"/>
  <c r="D70" i="60"/>
  <c r="C70" i="60"/>
  <c r="AB69" i="60"/>
  <c r="AA69" i="60"/>
  <c r="Z69" i="60"/>
  <c r="Y69" i="60"/>
  <c r="X69" i="60"/>
  <c r="W69" i="60"/>
  <c r="V69" i="60"/>
  <c r="U69" i="60"/>
  <c r="T69" i="60"/>
  <c r="S69" i="60"/>
  <c r="R69" i="60"/>
  <c r="Q69" i="60"/>
  <c r="P69" i="60"/>
  <c r="O69" i="60"/>
  <c r="N69" i="60"/>
  <c r="M69" i="60"/>
  <c r="L69" i="60"/>
  <c r="K69" i="60"/>
  <c r="J69" i="60"/>
  <c r="I69" i="60"/>
  <c r="H69" i="60"/>
  <c r="G69" i="60"/>
  <c r="F69" i="60"/>
  <c r="E69" i="60"/>
  <c r="D69" i="60"/>
  <c r="C69" i="60"/>
  <c r="AB68" i="60"/>
  <c r="AA68" i="60"/>
  <c r="Z68" i="60"/>
  <c r="Y68" i="60"/>
  <c r="X68" i="60"/>
  <c r="W68" i="60"/>
  <c r="V68" i="60"/>
  <c r="U68" i="60"/>
  <c r="T68" i="60"/>
  <c r="S68" i="60"/>
  <c r="R68" i="60"/>
  <c r="Q68" i="60"/>
  <c r="P68" i="60"/>
  <c r="O68" i="60"/>
  <c r="N68" i="60"/>
  <c r="M68" i="60"/>
  <c r="L68" i="60"/>
  <c r="K68" i="60"/>
  <c r="J68" i="60"/>
  <c r="I68" i="60"/>
  <c r="H68" i="60"/>
  <c r="G68" i="60"/>
  <c r="F68" i="60"/>
  <c r="E68" i="60"/>
  <c r="D68" i="60"/>
  <c r="C68" i="60"/>
  <c r="AB67" i="60"/>
  <c r="AA67" i="60"/>
  <c r="Z67" i="60"/>
  <c r="Y67" i="60"/>
  <c r="X67" i="60"/>
  <c r="W67" i="60"/>
  <c r="V67" i="60"/>
  <c r="U67" i="60"/>
  <c r="T67" i="60"/>
  <c r="S67" i="60"/>
  <c r="R67" i="60"/>
  <c r="Q67" i="60"/>
  <c r="P67" i="60"/>
  <c r="O67" i="60"/>
  <c r="N67" i="60"/>
  <c r="M67" i="60"/>
  <c r="L67" i="60"/>
  <c r="K67" i="60"/>
  <c r="J67" i="60"/>
  <c r="I67" i="60"/>
  <c r="H67" i="60"/>
  <c r="G67" i="60"/>
  <c r="F67" i="60"/>
  <c r="E67" i="60"/>
  <c r="D67" i="60"/>
  <c r="C67" i="60"/>
  <c r="A66" i="60"/>
  <c r="AB46" i="60"/>
  <c r="AA46" i="60"/>
  <c r="Z46" i="60"/>
  <c r="Y46" i="60"/>
  <c r="X46" i="60"/>
  <c r="W46" i="60"/>
  <c r="V46" i="60"/>
  <c r="U46" i="60"/>
  <c r="T46" i="60"/>
  <c r="S46" i="60"/>
  <c r="R46" i="60"/>
  <c r="Q46" i="60"/>
  <c r="P46" i="60"/>
  <c r="O46" i="60"/>
  <c r="N46" i="60"/>
  <c r="M46" i="60"/>
  <c r="L46" i="60"/>
  <c r="K46" i="60"/>
  <c r="J46" i="60"/>
  <c r="I46" i="60"/>
  <c r="H46" i="60"/>
  <c r="G46" i="60"/>
  <c r="F46" i="60"/>
  <c r="E46" i="60"/>
  <c r="D46" i="60"/>
  <c r="C46" i="60"/>
  <c r="A45" i="60"/>
  <c r="AB42" i="60"/>
  <c r="AA42" i="60"/>
  <c r="Z42" i="60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F42" i="60"/>
  <c r="E42" i="60"/>
  <c r="D42" i="60"/>
  <c r="AB41" i="60"/>
  <c r="AA41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AB40" i="60"/>
  <c r="AA40" i="60"/>
  <c r="Z40" i="60"/>
  <c r="Y40" i="60"/>
  <c r="X40" i="60"/>
  <c r="W40" i="60"/>
  <c r="V40" i="60"/>
  <c r="U40" i="60"/>
  <c r="T40" i="60"/>
  <c r="S40" i="60"/>
  <c r="R40" i="60"/>
  <c r="Q40" i="60"/>
  <c r="P40" i="60"/>
  <c r="O40" i="60"/>
  <c r="N40" i="60"/>
  <c r="M40" i="60"/>
  <c r="L40" i="60"/>
  <c r="K40" i="60"/>
  <c r="J40" i="60"/>
  <c r="I40" i="60"/>
  <c r="H40" i="60"/>
  <c r="G40" i="60"/>
  <c r="F40" i="60"/>
  <c r="E40" i="60"/>
  <c r="D40" i="60"/>
  <c r="AB39" i="60"/>
  <c r="AA39" i="60"/>
  <c r="Z39" i="60"/>
  <c r="Y39" i="60"/>
  <c r="X39" i="60"/>
  <c r="W39" i="60"/>
  <c r="V39" i="60"/>
  <c r="U39" i="60"/>
  <c r="T39" i="60"/>
  <c r="S39" i="60"/>
  <c r="R39" i="60"/>
  <c r="Q39" i="60"/>
  <c r="P39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AB38" i="60"/>
  <c r="AA38" i="60"/>
  <c r="Z38" i="60"/>
  <c r="Y38" i="60"/>
  <c r="X38" i="60"/>
  <c r="W38" i="60"/>
  <c r="V38" i="60"/>
  <c r="U38" i="60"/>
  <c r="T38" i="60"/>
  <c r="S38" i="60"/>
  <c r="R38" i="60"/>
  <c r="Q38" i="60"/>
  <c r="P38" i="60"/>
  <c r="O38" i="60"/>
  <c r="N38" i="60"/>
  <c r="M38" i="60"/>
  <c r="L38" i="60"/>
  <c r="K38" i="60"/>
  <c r="J38" i="60"/>
  <c r="I38" i="60"/>
  <c r="H38" i="60"/>
  <c r="G38" i="60"/>
  <c r="F38" i="60"/>
  <c r="E38" i="60"/>
  <c r="D38" i="60"/>
  <c r="AB37" i="60"/>
  <c r="AA37" i="60"/>
  <c r="Z37" i="60"/>
  <c r="Y37" i="60"/>
  <c r="X37" i="60"/>
  <c r="W37" i="60"/>
  <c r="V37" i="60"/>
  <c r="U37" i="60"/>
  <c r="T37" i="60"/>
  <c r="S37" i="60"/>
  <c r="R37" i="60"/>
  <c r="Q37" i="60"/>
  <c r="P37" i="60"/>
  <c r="O37" i="60"/>
  <c r="N37" i="60"/>
  <c r="M37" i="60"/>
  <c r="L37" i="60"/>
  <c r="K37" i="60"/>
  <c r="J37" i="60"/>
  <c r="I37" i="60"/>
  <c r="H37" i="60"/>
  <c r="G37" i="60"/>
  <c r="F37" i="60"/>
  <c r="E37" i="60"/>
  <c r="D37" i="60"/>
  <c r="AB36" i="60"/>
  <c r="AA36" i="60"/>
  <c r="Z36" i="60"/>
  <c r="Y36" i="60"/>
  <c r="X36" i="60"/>
  <c r="W36" i="60"/>
  <c r="V36" i="60"/>
  <c r="U36" i="60"/>
  <c r="T36" i="60"/>
  <c r="S36" i="60"/>
  <c r="R36" i="60"/>
  <c r="Q36" i="60"/>
  <c r="P36" i="60"/>
  <c r="O36" i="60"/>
  <c r="N36" i="60"/>
  <c r="M36" i="60"/>
  <c r="L36" i="60"/>
  <c r="K36" i="60"/>
  <c r="J36" i="60"/>
  <c r="I36" i="60"/>
  <c r="H36" i="60"/>
  <c r="G36" i="60"/>
  <c r="F36" i="60"/>
  <c r="E36" i="60"/>
  <c r="D36" i="60"/>
  <c r="AB35" i="60"/>
  <c r="AA35" i="60"/>
  <c r="Z35" i="60"/>
  <c r="Y35" i="60"/>
  <c r="X35" i="60"/>
  <c r="W35" i="60"/>
  <c r="V35" i="60"/>
  <c r="U35" i="60"/>
  <c r="T35" i="60"/>
  <c r="S35" i="60"/>
  <c r="R35" i="60"/>
  <c r="Q35" i="60"/>
  <c r="P35" i="60"/>
  <c r="O35" i="60"/>
  <c r="N35" i="60"/>
  <c r="M35" i="60"/>
  <c r="L35" i="60"/>
  <c r="K35" i="60"/>
  <c r="J35" i="60"/>
  <c r="I35" i="60"/>
  <c r="H35" i="60"/>
  <c r="G35" i="60"/>
  <c r="F35" i="60"/>
  <c r="E35" i="60"/>
  <c r="D35" i="60"/>
  <c r="AB34" i="60"/>
  <c r="AA34" i="60"/>
  <c r="Z34" i="60"/>
  <c r="Y34" i="60"/>
  <c r="X34" i="60"/>
  <c r="W34" i="60"/>
  <c r="V34" i="60"/>
  <c r="U34" i="60"/>
  <c r="T34" i="60"/>
  <c r="S34" i="60"/>
  <c r="R34" i="60"/>
  <c r="Q34" i="60"/>
  <c r="P34" i="60"/>
  <c r="O34" i="60"/>
  <c r="N34" i="60"/>
  <c r="M34" i="60"/>
  <c r="L34" i="60"/>
  <c r="K34" i="60"/>
  <c r="J34" i="60"/>
  <c r="I34" i="60"/>
  <c r="H34" i="60"/>
  <c r="G34" i="60"/>
  <c r="F34" i="60"/>
  <c r="E34" i="60"/>
  <c r="D34" i="60"/>
  <c r="AB33" i="60"/>
  <c r="AA33" i="60"/>
  <c r="Z33" i="60"/>
  <c r="Y33" i="60"/>
  <c r="X33" i="60"/>
  <c r="W33" i="60"/>
  <c r="V33" i="60"/>
  <c r="U33" i="60"/>
  <c r="T33" i="60"/>
  <c r="S33" i="60"/>
  <c r="R33" i="60"/>
  <c r="Q33" i="60"/>
  <c r="P33" i="60"/>
  <c r="O33" i="60"/>
  <c r="N33" i="60"/>
  <c r="M33" i="60"/>
  <c r="L33" i="60"/>
  <c r="K33" i="60"/>
  <c r="J33" i="60"/>
  <c r="I33" i="60"/>
  <c r="H33" i="60"/>
  <c r="G33" i="60"/>
  <c r="F33" i="60"/>
  <c r="E33" i="60"/>
  <c r="D33" i="60"/>
  <c r="AB32" i="60"/>
  <c r="AA32" i="60"/>
  <c r="Z32" i="60"/>
  <c r="Y32" i="60"/>
  <c r="X32" i="60"/>
  <c r="W32" i="60"/>
  <c r="V32" i="60"/>
  <c r="U32" i="60"/>
  <c r="T32" i="60"/>
  <c r="S32" i="60"/>
  <c r="R32" i="60"/>
  <c r="Q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D32" i="60"/>
  <c r="AB31" i="60"/>
  <c r="AA31" i="60"/>
  <c r="Z31" i="60"/>
  <c r="Y31" i="60"/>
  <c r="X31" i="60"/>
  <c r="W31" i="60"/>
  <c r="V31" i="60"/>
  <c r="U31" i="60"/>
  <c r="T31" i="60"/>
  <c r="S31" i="60"/>
  <c r="R31" i="60"/>
  <c r="Q31" i="60"/>
  <c r="P31" i="60"/>
  <c r="O31" i="60"/>
  <c r="N31" i="60"/>
  <c r="M31" i="60"/>
  <c r="L31" i="60"/>
  <c r="K31" i="60"/>
  <c r="J31" i="60"/>
  <c r="I31" i="60"/>
  <c r="H31" i="60"/>
  <c r="G31" i="60"/>
  <c r="F31" i="60"/>
  <c r="E31" i="60"/>
  <c r="D31" i="60"/>
  <c r="AB30" i="60"/>
  <c r="AA30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F30" i="60"/>
  <c r="E30" i="60"/>
  <c r="D30" i="60"/>
  <c r="AB29" i="60"/>
  <c r="AA29" i="60"/>
  <c r="Z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D29" i="60"/>
  <c r="AB28" i="60"/>
  <c r="AA28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AB27" i="60"/>
  <c r="AA27" i="60"/>
  <c r="Z27" i="60"/>
  <c r="Y27" i="60"/>
  <c r="X27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AB26" i="60"/>
  <c r="AA26" i="60"/>
  <c r="Z26" i="60"/>
  <c r="Y26" i="60"/>
  <c r="X26" i="60"/>
  <c r="W26" i="60"/>
  <c r="V26" i="60"/>
  <c r="U26" i="60"/>
  <c r="T26" i="60"/>
  <c r="S26" i="60"/>
  <c r="R26" i="60"/>
  <c r="Q26" i="60"/>
  <c r="P26" i="60"/>
  <c r="O26" i="60"/>
  <c r="N26" i="60"/>
  <c r="M26" i="60"/>
  <c r="L26" i="60"/>
  <c r="K26" i="60"/>
  <c r="J26" i="60"/>
  <c r="I26" i="60"/>
  <c r="H26" i="60"/>
  <c r="G26" i="60"/>
  <c r="F26" i="60"/>
  <c r="E26" i="60"/>
  <c r="D26" i="60"/>
  <c r="AB25" i="60"/>
  <c r="AA25" i="60"/>
  <c r="Z25" i="60"/>
  <c r="Y25" i="60"/>
  <c r="X25" i="60"/>
  <c r="W25" i="60"/>
  <c r="V25" i="60"/>
  <c r="U25" i="60"/>
  <c r="T25" i="60"/>
  <c r="S25" i="60"/>
  <c r="R25" i="60"/>
  <c r="Q25" i="60"/>
  <c r="P25" i="60"/>
  <c r="O25" i="60"/>
  <c r="N25" i="60"/>
  <c r="M25" i="60"/>
  <c r="L25" i="60"/>
  <c r="K25" i="60"/>
  <c r="J25" i="60"/>
  <c r="I25" i="60"/>
  <c r="H25" i="60"/>
  <c r="G25" i="60"/>
  <c r="F25" i="60"/>
  <c r="E25" i="60"/>
  <c r="D25" i="60"/>
  <c r="AB24" i="60"/>
  <c r="AA24" i="60"/>
  <c r="Z24" i="60"/>
  <c r="Y24" i="60"/>
  <c r="X24" i="60"/>
  <c r="W24" i="60"/>
  <c r="V24" i="60"/>
  <c r="U24" i="60"/>
  <c r="T24" i="60"/>
  <c r="S24" i="60"/>
  <c r="R24" i="60"/>
  <c r="Q24" i="60"/>
  <c r="P24" i="60"/>
  <c r="O24" i="60"/>
  <c r="N24" i="60"/>
  <c r="M24" i="60"/>
  <c r="L24" i="60"/>
  <c r="K24" i="60"/>
  <c r="J24" i="60"/>
  <c r="I24" i="60"/>
  <c r="H24" i="60"/>
  <c r="G24" i="60"/>
  <c r="F24" i="60"/>
  <c r="E24" i="60"/>
  <c r="D24" i="60"/>
  <c r="C24" i="60"/>
  <c r="A23" i="60"/>
  <c r="AB2" i="60"/>
  <c r="AA2" i="60"/>
  <c r="Z2" i="60"/>
  <c r="Y2" i="60"/>
  <c r="X2" i="60"/>
  <c r="W2" i="60"/>
  <c r="V2" i="60"/>
  <c r="U2" i="60"/>
  <c r="T2" i="60"/>
  <c r="S2" i="60"/>
  <c r="R2" i="60"/>
  <c r="Q2" i="60"/>
  <c r="P2" i="60"/>
  <c r="O2" i="60"/>
  <c r="N2" i="60"/>
  <c r="M2" i="60"/>
  <c r="L2" i="60"/>
  <c r="K2" i="60"/>
  <c r="J2" i="60"/>
  <c r="I2" i="60"/>
  <c r="H2" i="60"/>
  <c r="G2" i="60"/>
  <c r="F2" i="60"/>
  <c r="E2" i="60"/>
  <c r="D2" i="60"/>
  <c r="C2" i="60"/>
  <c r="A1" i="60"/>
  <c r="AB173" i="59"/>
  <c r="AA173" i="59"/>
  <c r="Z173" i="59"/>
  <c r="Y173" i="59"/>
  <c r="X173" i="59"/>
  <c r="W173" i="59"/>
  <c r="V173" i="59"/>
  <c r="U173" i="59"/>
  <c r="T173" i="59"/>
  <c r="S173" i="59"/>
  <c r="R173" i="59"/>
  <c r="Q173" i="59"/>
  <c r="P173" i="59"/>
  <c r="O173" i="59"/>
  <c r="N173" i="59"/>
  <c r="M173" i="59"/>
  <c r="L173" i="59"/>
  <c r="K173" i="59"/>
  <c r="J173" i="59"/>
  <c r="I173" i="59"/>
  <c r="H173" i="59"/>
  <c r="G173" i="59"/>
  <c r="F173" i="59"/>
  <c r="E173" i="59"/>
  <c r="D173" i="59"/>
  <c r="AB172" i="59"/>
  <c r="AA172" i="59"/>
  <c r="Z172" i="59"/>
  <c r="Y172" i="59"/>
  <c r="X172" i="59"/>
  <c r="W172" i="59"/>
  <c r="V172" i="59"/>
  <c r="U172" i="59"/>
  <c r="T172" i="59"/>
  <c r="S172" i="59"/>
  <c r="R172" i="59"/>
  <c r="Q172" i="59"/>
  <c r="P172" i="59"/>
  <c r="O172" i="59"/>
  <c r="N172" i="59"/>
  <c r="M172" i="59"/>
  <c r="L172" i="59"/>
  <c r="K172" i="59"/>
  <c r="J172" i="59"/>
  <c r="I172" i="59"/>
  <c r="H172" i="59"/>
  <c r="G172" i="59"/>
  <c r="F172" i="59"/>
  <c r="E172" i="59"/>
  <c r="D172" i="59"/>
  <c r="AB170" i="59"/>
  <c r="AA170" i="59"/>
  <c r="Z170" i="59"/>
  <c r="Y170" i="59"/>
  <c r="X170" i="59"/>
  <c r="W170" i="59"/>
  <c r="V170" i="59"/>
  <c r="U170" i="59"/>
  <c r="T170" i="59"/>
  <c r="S170" i="59"/>
  <c r="R170" i="59"/>
  <c r="Q170" i="59"/>
  <c r="P170" i="59"/>
  <c r="O170" i="59"/>
  <c r="N170" i="59"/>
  <c r="M170" i="59"/>
  <c r="L170" i="59"/>
  <c r="K170" i="59"/>
  <c r="J170" i="59"/>
  <c r="I170" i="59"/>
  <c r="H170" i="59"/>
  <c r="G170" i="59"/>
  <c r="F170" i="59"/>
  <c r="E170" i="59"/>
  <c r="D170" i="59"/>
  <c r="AB169" i="59"/>
  <c r="AA169" i="59"/>
  <c r="Z169" i="59"/>
  <c r="Y169" i="59"/>
  <c r="X169" i="59"/>
  <c r="W169" i="59"/>
  <c r="V169" i="59"/>
  <c r="U169" i="59"/>
  <c r="T169" i="59"/>
  <c r="S169" i="59"/>
  <c r="R169" i="59"/>
  <c r="Q169" i="59"/>
  <c r="P169" i="59"/>
  <c r="O169" i="59"/>
  <c r="N169" i="59"/>
  <c r="M169" i="59"/>
  <c r="L169" i="59"/>
  <c r="K169" i="59"/>
  <c r="J169" i="59"/>
  <c r="I169" i="59"/>
  <c r="H169" i="59"/>
  <c r="G169" i="59"/>
  <c r="F169" i="59"/>
  <c r="E169" i="59"/>
  <c r="D169" i="59"/>
  <c r="AB167" i="59"/>
  <c r="AA167" i="59"/>
  <c r="Z167" i="59"/>
  <c r="Y167" i="59"/>
  <c r="X167" i="59"/>
  <c r="W167" i="59"/>
  <c r="V167" i="59"/>
  <c r="U167" i="59"/>
  <c r="T167" i="59"/>
  <c r="S167" i="59"/>
  <c r="R167" i="59"/>
  <c r="Q167" i="59"/>
  <c r="P167" i="59"/>
  <c r="O167" i="59"/>
  <c r="N167" i="59"/>
  <c r="M167" i="59"/>
  <c r="L167" i="59"/>
  <c r="K167" i="59"/>
  <c r="J167" i="59"/>
  <c r="I167" i="59"/>
  <c r="H167" i="59"/>
  <c r="G167" i="59"/>
  <c r="F167" i="59"/>
  <c r="E167" i="59"/>
  <c r="D167" i="59"/>
  <c r="AB166" i="59"/>
  <c r="AA166" i="59"/>
  <c r="Z166" i="59"/>
  <c r="Y166" i="59"/>
  <c r="X166" i="59"/>
  <c r="W166" i="59"/>
  <c r="V166" i="59"/>
  <c r="U166" i="59"/>
  <c r="T166" i="59"/>
  <c r="S166" i="59"/>
  <c r="R166" i="59"/>
  <c r="Q166" i="59"/>
  <c r="P166" i="59"/>
  <c r="O166" i="59"/>
  <c r="N166" i="59"/>
  <c r="M166" i="59"/>
  <c r="L166" i="59"/>
  <c r="K166" i="59"/>
  <c r="J166" i="59"/>
  <c r="I166" i="59"/>
  <c r="H166" i="59"/>
  <c r="G166" i="59"/>
  <c r="F166" i="59"/>
  <c r="E166" i="59"/>
  <c r="D166" i="59"/>
  <c r="AB165" i="59"/>
  <c r="AA165" i="59"/>
  <c r="Z165" i="59"/>
  <c r="Y165" i="59"/>
  <c r="X165" i="59"/>
  <c r="W165" i="59"/>
  <c r="V165" i="59"/>
  <c r="U165" i="59"/>
  <c r="T165" i="59"/>
  <c r="S165" i="59"/>
  <c r="R165" i="59"/>
  <c r="Q165" i="59"/>
  <c r="P165" i="59"/>
  <c r="O165" i="59"/>
  <c r="N165" i="59"/>
  <c r="M165" i="59"/>
  <c r="L165" i="59"/>
  <c r="K165" i="59"/>
  <c r="J165" i="59"/>
  <c r="I165" i="59"/>
  <c r="H165" i="59"/>
  <c r="G165" i="59"/>
  <c r="F165" i="59"/>
  <c r="E165" i="59"/>
  <c r="D165" i="59"/>
  <c r="AB164" i="59"/>
  <c r="AA164" i="59"/>
  <c r="Z164" i="59"/>
  <c r="Y164" i="59"/>
  <c r="X164" i="59"/>
  <c r="W164" i="59"/>
  <c r="V164" i="59"/>
  <c r="U164" i="59"/>
  <c r="T164" i="59"/>
  <c r="S164" i="59"/>
  <c r="R164" i="59"/>
  <c r="Q164" i="59"/>
  <c r="P164" i="59"/>
  <c r="O164" i="59"/>
  <c r="N164" i="59"/>
  <c r="M164" i="59"/>
  <c r="L164" i="59"/>
  <c r="K164" i="59"/>
  <c r="J164" i="59"/>
  <c r="I164" i="59"/>
  <c r="H164" i="59"/>
  <c r="G164" i="59"/>
  <c r="F164" i="59"/>
  <c r="E164" i="59"/>
  <c r="D164" i="59"/>
  <c r="AB163" i="59"/>
  <c r="AA163" i="59"/>
  <c r="Z163" i="59"/>
  <c r="Y163" i="59"/>
  <c r="X163" i="59"/>
  <c r="W163" i="59"/>
  <c r="V163" i="59"/>
  <c r="U163" i="59"/>
  <c r="T163" i="59"/>
  <c r="S163" i="59"/>
  <c r="R163" i="59"/>
  <c r="Q163" i="59"/>
  <c r="P163" i="59"/>
  <c r="O163" i="59"/>
  <c r="N163" i="59"/>
  <c r="M163" i="59"/>
  <c r="L163" i="59"/>
  <c r="K163" i="59"/>
  <c r="J163" i="59"/>
  <c r="I163" i="59"/>
  <c r="H163" i="59"/>
  <c r="G163" i="59"/>
  <c r="F163" i="59"/>
  <c r="E163" i="59"/>
  <c r="D163" i="59"/>
  <c r="AB162" i="59"/>
  <c r="AA162" i="59"/>
  <c r="Z162" i="59"/>
  <c r="Y162" i="59"/>
  <c r="X162" i="59"/>
  <c r="W162" i="59"/>
  <c r="V162" i="59"/>
  <c r="U162" i="59"/>
  <c r="T162" i="59"/>
  <c r="S162" i="59"/>
  <c r="R162" i="59"/>
  <c r="Q162" i="59"/>
  <c r="P162" i="59"/>
  <c r="O162" i="59"/>
  <c r="N162" i="59"/>
  <c r="M162" i="59"/>
  <c r="L162" i="59"/>
  <c r="K162" i="59"/>
  <c r="J162" i="59"/>
  <c r="I162" i="59"/>
  <c r="H162" i="59"/>
  <c r="G162" i="59"/>
  <c r="F162" i="59"/>
  <c r="E162" i="59"/>
  <c r="D162" i="59"/>
  <c r="AB161" i="59"/>
  <c r="AA161" i="59"/>
  <c r="Z161" i="59"/>
  <c r="Y161" i="59"/>
  <c r="X161" i="59"/>
  <c r="W161" i="59"/>
  <c r="V161" i="59"/>
  <c r="U161" i="59"/>
  <c r="T161" i="59"/>
  <c r="S161" i="59"/>
  <c r="R161" i="59"/>
  <c r="Q161" i="59"/>
  <c r="P161" i="59"/>
  <c r="O161" i="59"/>
  <c r="N161" i="59"/>
  <c r="M161" i="59"/>
  <c r="L161" i="59"/>
  <c r="K161" i="59"/>
  <c r="J161" i="59"/>
  <c r="I161" i="59"/>
  <c r="H161" i="59"/>
  <c r="G161" i="59"/>
  <c r="F161" i="59"/>
  <c r="E161" i="59"/>
  <c r="D161" i="59"/>
  <c r="AB160" i="59"/>
  <c r="AA160" i="59"/>
  <c r="Z160" i="59"/>
  <c r="Y160" i="59"/>
  <c r="X160" i="59"/>
  <c r="W160" i="59"/>
  <c r="V160" i="59"/>
  <c r="U160" i="59"/>
  <c r="T160" i="59"/>
  <c r="S160" i="59"/>
  <c r="R160" i="59"/>
  <c r="Q160" i="59"/>
  <c r="P160" i="59"/>
  <c r="O160" i="59"/>
  <c r="N160" i="59"/>
  <c r="M160" i="59"/>
  <c r="L160" i="59"/>
  <c r="K160" i="59"/>
  <c r="J160" i="59"/>
  <c r="I160" i="59"/>
  <c r="H160" i="59"/>
  <c r="G160" i="59"/>
  <c r="F160" i="59"/>
  <c r="E160" i="59"/>
  <c r="D160" i="59"/>
  <c r="AB159" i="59"/>
  <c r="AA159" i="59"/>
  <c r="Z159" i="59"/>
  <c r="Y159" i="59"/>
  <c r="X159" i="59"/>
  <c r="W159" i="59"/>
  <c r="V159" i="59"/>
  <c r="U159" i="59"/>
  <c r="T159" i="59"/>
  <c r="S159" i="59"/>
  <c r="R159" i="59"/>
  <c r="Q159" i="59"/>
  <c r="P159" i="59"/>
  <c r="O159" i="59"/>
  <c r="N159" i="59"/>
  <c r="M159" i="59"/>
  <c r="L159" i="59"/>
  <c r="K159" i="59"/>
  <c r="J159" i="59"/>
  <c r="I159" i="59"/>
  <c r="H159" i="59"/>
  <c r="G159" i="59"/>
  <c r="F159" i="59"/>
  <c r="E159" i="59"/>
  <c r="D159" i="59"/>
  <c r="AB158" i="59"/>
  <c r="AA158" i="59"/>
  <c r="Z158" i="59"/>
  <c r="Y158" i="59"/>
  <c r="X158" i="59"/>
  <c r="W158" i="59"/>
  <c r="V158" i="59"/>
  <c r="U158" i="59"/>
  <c r="T158" i="59"/>
  <c r="S158" i="59"/>
  <c r="R158" i="59"/>
  <c r="Q158" i="59"/>
  <c r="P158" i="59"/>
  <c r="O158" i="59"/>
  <c r="N158" i="59"/>
  <c r="M158" i="59"/>
  <c r="L158" i="59"/>
  <c r="K158" i="59"/>
  <c r="J158" i="59"/>
  <c r="I158" i="59"/>
  <c r="H158" i="59"/>
  <c r="G158" i="59"/>
  <c r="F158" i="59"/>
  <c r="E158" i="59"/>
  <c r="D158" i="59"/>
  <c r="AB157" i="59"/>
  <c r="AA157" i="59"/>
  <c r="Z157" i="59"/>
  <c r="Y157" i="59"/>
  <c r="X157" i="59"/>
  <c r="W157" i="59"/>
  <c r="V157" i="59"/>
  <c r="U157" i="59"/>
  <c r="T157" i="59"/>
  <c r="S157" i="59"/>
  <c r="R157" i="59"/>
  <c r="Q157" i="59"/>
  <c r="P157" i="59"/>
  <c r="O157" i="59"/>
  <c r="N157" i="59"/>
  <c r="M157" i="59"/>
  <c r="L157" i="59"/>
  <c r="K157" i="59"/>
  <c r="J157" i="59"/>
  <c r="I157" i="59"/>
  <c r="H157" i="59"/>
  <c r="G157" i="59"/>
  <c r="F157" i="59"/>
  <c r="E157" i="59"/>
  <c r="D157" i="59"/>
  <c r="AB156" i="59"/>
  <c r="AA156" i="59"/>
  <c r="Z156" i="59"/>
  <c r="Y156" i="59"/>
  <c r="X156" i="59"/>
  <c r="W156" i="59"/>
  <c r="V156" i="59"/>
  <c r="U156" i="59"/>
  <c r="T156" i="59"/>
  <c r="S156" i="59"/>
  <c r="R156" i="59"/>
  <c r="Q156" i="59"/>
  <c r="P156" i="59"/>
  <c r="O156" i="59"/>
  <c r="N156" i="59"/>
  <c r="M156" i="59"/>
  <c r="L156" i="59"/>
  <c r="K156" i="59"/>
  <c r="J156" i="59"/>
  <c r="I156" i="59"/>
  <c r="H156" i="59"/>
  <c r="G156" i="59"/>
  <c r="F156" i="59"/>
  <c r="E156" i="59"/>
  <c r="D156" i="59"/>
  <c r="AB155" i="59"/>
  <c r="AA155" i="59"/>
  <c r="Z155" i="59"/>
  <c r="Y155" i="59"/>
  <c r="X155" i="59"/>
  <c r="W155" i="59"/>
  <c r="V155" i="59"/>
  <c r="U155" i="59"/>
  <c r="T155" i="59"/>
  <c r="S155" i="59"/>
  <c r="R155" i="59"/>
  <c r="Q155" i="59"/>
  <c r="P155" i="59"/>
  <c r="O155" i="59"/>
  <c r="N155" i="59"/>
  <c r="M155" i="59"/>
  <c r="L155" i="59"/>
  <c r="K155" i="59"/>
  <c r="J155" i="59"/>
  <c r="I155" i="59"/>
  <c r="H155" i="59"/>
  <c r="G155" i="59"/>
  <c r="F155" i="59"/>
  <c r="E155" i="59"/>
  <c r="D155" i="59"/>
  <c r="AB154" i="59"/>
  <c r="AA154" i="59"/>
  <c r="Z154" i="59"/>
  <c r="Y154" i="59"/>
  <c r="X154" i="59"/>
  <c r="W154" i="59"/>
  <c r="V154" i="59"/>
  <c r="U154" i="59"/>
  <c r="T154" i="59"/>
  <c r="S154" i="59"/>
  <c r="R154" i="59"/>
  <c r="Q154" i="59"/>
  <c r="P154" i="59"/>
  <c r="O154" i="59"/>
  <c r="N154" i="59"/>
  <c r="M154" i="59"/>
  <c r="L154" i="59"/>
  <c r="K154" i="59"/>
  <c r="J154" i="59"/>
  <c r="I154" i="59"/>
  <c r="H154" i="59"/>
  <c r="G154" i="59"/>
  <c r="F154" i="59"/>
  <c r="E154" i="59"/>
  <c r="D154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153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152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J151" i="59"/>
  <c r="I151" i="59"/>
  <c r="H151" i="59"/>
  <c r="G151" i="59"/>
  <c r="F151" i="59"/>
  <c r="E151" i="59"/>
  <c r="D151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149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A146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E143" i="59"/>
  <c r="D143" i="59"/>
  <c r="C143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J138" i="59"/>
  <c r="I138" i="59"/>
  <c r="H138" i="59"/>
  <c r="G138" i="59"/>
  <c r="F138" i="59"/>
  <c r="E138" i="59"/>
  <c r="D138" i="59"/>
  <c r="C138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H137" i="59"/>
  <c r="G137" i="59"/>
  <c r="F137" i="59"/>
  <c r="E137" i="59"/>
  <c r="D137" i="59"/>
  <c r="C137" i="59"/>
  <c r="AB136" i="59"/>
  <c r="AA136" i="59"/>
  <c r="Z136" i="59"/>
  <c r="Y136" i="59"/>
  <c r="X136" i="59"/>
  <c r="W136" i="59"/>
  <c r="V136" i="59"/>
  <c r="U136" i="59"/>
  <c r="T136" i="59"/>
  <c r="S136" i="59"/>
  <c r="R136" i="59"/>
  <c r="Q136" i="59"/>
  <c r="P136" i="59"/>
  <c r="O136" i="59"/>
  <c r="N136" i="59"/>
  <c r="M136" i="59"/>
  <c r="L136" i="59"/>
  <c r="K136" i="59"/>
  <c r="J136" i="59"/>
  <c r="I136" i="59"/>
  <c r="H136" i="59"/>
  <c r="G136" i="59"/>
  <c r="F136" i="59"/>
  <c r="E136" i="59"/>
  <c r="D136" i="59"/>
  <c r="C136" i="59"/>
  <c r="AB135" i="59"/>
  <c r="AA135" i="59"/>
  <c r="Z135" i="59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AB129" i="59"/>
  <c r="AA129" i="59"/>
  <c r="Z129" i="59"/>
  <c r="Y129" i="59"/>
  <c r="X129" i="59"/>
  <c r="W129" i="59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H128" i="59"/>
  <c r="G128" i="59"/>
  <c r="F128" i="59"/>
  <c r="E128" i="59"/>
  <c r="D128" i="59"/>
  <c r="C128" i="59"/>
  <c r="AB127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AB125" i="59"/>
  <c r="AA125" i="59"/>
  <c r="Z125" i="59"/>
  <c r="Y125" i="59"/>
  <c r="X125" i="59"/>
  <c r="W125" i="59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F125" i="59"/>
  <c r="E125" i="59"/>
  <c r="D125" i="59"/>
  <c r="C125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AB122" i="59"/>
  <c r="AA122" i="59"/>
  <c r="Z122" i="59"/>
  <c r="Y122" i="59"/>
  <c r="X122" i="59"/>
  <c r="W122" i="59"/>
  <c r="V122" i="59"/>
  <c r="U122" i="59"/>
  <c r="T122" i="59"/>
  <c r="S122" i="59"/>
  <c r="R122" i="59"/>
  <c r="Q122" i="59"/>
  <c r="P122" i="59"/>
  <c r="O122" i="59"/>
  <c r="N122" i="59"/>
  <c r="M122" i="59"/>
  <c r="L122" i="59"/>
  <c r="K122" i="59"/>
  <c r="J122" i="59"/>
  <c r="I122" i="59"/>
  <c r="H122" i="59"/>
  <c r="G122" i="59"/>
  <c r="F122" i="59"/>
  <c r="E122" i="59"/>
  <c r="D122" i="59"/>
  <c r="C122" i="59"/>
  <c r="AB121" i="59"/>
  <c r="AA121" i="59"/>
  <c r="Z121" i="59"/>
  <c r="Y121" i="59"/>
  <c r="X121" i="59"/>
  <c r="W121" i="59"/>
  <c r="V121" i="59"/>
  <c r="U121" i="59"/>
  <c r="T121" i="59"/>
  <c r="S121" i="59"/>
  <c r="R121" i="59"/>
  <c r="Q121" i="59"/>
  <c r="P121" i="59"/>
  <c r="O121" i="59"/>
  <c r="N121" i="59"/>
  <c r="M121" i="59"/>
  <c r="L121" i="59"/>
  <c r="K121" i="59"/>
  <c r="J121" i="59"/>
  <c r="I121" i="59"/>
  <c r="H121" i="59"/>
  <c r="G121" i="59"/>
  <c r="F121" i="59"/>
  <c r="E121" i="59"/>
  <c r="D121" i="59"/>
  <c r="C121" i="59"/>
  <c r="AB120" i="59"/>
  <c r="AA120" i="59"/>
  <c r="Z120" i="59"/>
  <c r="Y120" i="59"/>
  <c r="X120" i="59"/>
  <c r="W120" i="59"/>
  <c r="V120" i="59"/>
  <c r="U120" i="59"/>
  <c r="T120" i="59"/>
  <c r="S120" i="59"/>
  <c r="R120" i="59"/>
  <c r="Q120" i="59"/>
  <c r="P120" i="59"/>
  <c r="O120" i="59"/>
  <c r="N120" i="59"/>
  <c r="M120" i="59"/>
  <c r="L120" i="59"/>
  <c r="K120" i="59"/>
  <c r="J120" i="59"/>
  <c r="I120" i="59"/>
  <c r="H120" i="59"/>
  <c r="G120" i="59"/>
  <c r="F120" i="59"/>
  <c r="E120" i="59"/>
  <c r="D120" i="59"/>
  <c r="C120" i="59"/>
  <c r="AB119" i="59"/>
  <c r="AA119" i="59"/>
  <c r="Z119" i="59"/>
  <c r="Y119" i="59"/>
  <c r="X119" i="59"/>
  <c r="W119" i="59"/>
  <c r="V119" i="59"/>
  <c r="U119" i="59"/>
  <c r="T119" i="59"/>
  <c r="S119" i="59"/>
  <c r="R119" i="59"/>
  <c r="Q119" i="59"/>
  <c r="P119" i="59"/>
  <c r="O119" i="59"/>
  <c r="N119" i="59"/>
  <c r="M119" i="59"/>
  <c r="L119" i="59"/>
  <c r="K119" i="59"/>
  <c r="J119" i="59"/>
  <c r="I119" i="59"/>
  <c r="H119" i="59"/>
  <c r="G119" i="59"/>
  <c r="F119" i="59"/>
  <c r="E119" i="59"/>
  <c r="D119" i="59"/>
  <c r="C119" i="59"/>
  <c r="AB118" i="59"/>
  <c r="AA118" i="59"/>
  <c r="Z118" i="59"/>
  <c r="Y118" i="59"/>
  <c r="X118" i="59"/>
  <c r="W118" i="59"/>
  <c r="V118" i="59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H118" i="59"/>
  <c r="G118" i="59"/>
  <c r="F118" i="59"/>
  <c r="E118" i="59"/>
  <c r="D118" i="59"/>
  <c r="C118" i="59"/>
  <c r="A117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AB100" i="59"/>
  <c r="AA100" i="59"/>
  <c r="Z100" i="59"/>
  <c r="Y100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E100" i="59"/>
  <c r="D100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E99" i="59"/>
  <c r="D99" i="59"/>
  <c r="AB98" i="59"/>
  <c r="AA98" i="59"/>
  <c r="Z98" i="59"/>
  <c r="Y98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E98" i="59"/>
  <c r="D98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AB95" i="59"/>
  <c r="AA95" i="59"/>
  <c r="Z95" i="59"/>
  <c r="Y95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E95" i="59"/>
  <c r="D95" i="59"/>
  <c r="AB94" i="59"/>
  <c r="AA94" i="59"/>
  <c r="Z94" i="59"/>
  <c r="Y94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E94" i="59"/>
  <c r="D94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E93" i="59"/>
  <c r="D93" i="59"/>
  <c r="AB92" i="59"/>
  <c r="AA92" i="59"/>
  <c r="Z92" i="59"/>
  <c r="Y92" i="59"/>
  <c r="X92" i="59"/>
  <c r="W92" i="59"/>
  <c r="V92" i="59"/>
  <c r="U92" i="59"/>
  <c r="T92" i="59"/>
  <c r="S92" i="59"/>
  <c r="R92" i="59"/>
  <c r="Q92" i="59"/>
  <c r="P92" i="59"/>
  <c r="O92" i="59"/>
  <c r="N92" i="59"/>
  <c r="M92" i="59"/>
  <c r="L92" i="59"/>
  <c r="K92" i="59"/>
  <c r="J92" i="59"/>
  <c r="I92" i="59"/>
  <c r="H92" i="59"/>
  <c r="G92" i="59"/>
  <c r="F92" i="59"/>
  <c r="E92" i="59"/>
  <c r="D92" i="59"/>
  <c r="AB91" i="59"/>
  <c r="AA91" i="59"/>
  <c r="Z91" i="59"/>
  <c r="Y91" i="59"/>
  <c r="X91" i="59"/>
  <c r="W91" i="59"/>
  <c r="V91" i="59"/>
  <c r="U91" i="59"/>
  <c r="T91" i="59"/>
  <c r="S91" i="59"/>
  <c r="R91" i="59"/>
  <c r="Q91" i="59"/>
  <c r="P91" i="59"/>
  <c r="O91" i="59"/>
  <c r="N91" i="59"/>
  <c r="M91" i="59"/>
  <c r="L91" i="59"/>
  <c r="K91" i="59"/>
  <c r="J91" i="59"/>
  <c r="I91" i="59"/>
  <c r="H91" i="59"/>
  <c r="G91" i="59"/>
  <c r="F91" i="59"/>
  <c r="E91" i="59"/>
  <c r="D91" i="59"/>
  <c r="AB90" i="59"/>
  <c r="AA90" i="59"/>
  <c r="Z90" i="59"/>
  <c r="Y90" i="59"/>
  <c r="X90" i="59"/>
  <c r="W90" i="59"/>
  <c r="V90" i="59"/>
  <c r="U90" i="59"/>
  <c r="T90" i="59"/>
  <c r="S90" i="59"/>
  <c r="R90" i="59"/>
  <c r="Q90" i="59"/>
  <c r="P90" i="59"/>
  <c r="O90" i="59"/>
  <c r="N90" i="59"/>
  <c r="M90" i="59"/>
  <c r="L90" i="59"/>
  <c r="K90" i="59"/>
  <c r="J90" i="59"/>
  <c r="I90" i="59"/>
  <c r="H90" i="59"/>
  <c r="G90" i="59"/>
  <c r="F90" i="59"/>
  <c r="E90" i="59"/>
  <c r="D90" i="59"/>
  <c r="AB89" i="59"/>
  <c r="AA89" i="59"/>
  <c r="Z89" i="59"/>
  <c r="Y89" i="59"/>
  <c r="X89" i="59"/>
  <c r="W89" i="59"/>
  <c r="V89" i="59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H89" i="59"/>
  <c r="G89" i="59"/>
  <c r="F89" i="59"/>
  <c r="E89" i="59"/>
  <c r="D89" i="59"/>
  <c r="C89" i="59"/>
  <c r="A88" i="59"/>
  <c r="AB60" i="59"/>
  <c r="AA60" i="59"/>
  <c r="Z60" i="59"/>
  <c r="Y60" i="59"/>
  <c r="X60" i="59"/>
  <c r="W60" i="59"/>
  <c r="V60" i="59"/>
  <c r="U60" i="59"/>
  <c r="T60" i="59"/>
  <c r="S60" i="59"/>
  <c r="R60" i="59"/>
  <c r="Q60" i="59"/>
  <c r="P60" i="59"/>
  <c r="O60" i="59"/>
  <c r="N60" i="59"/>
  <c r="M60" i="59"/>
  <c r="L60" i="59"/>
  <c r="K60" i="59"/>
  <c r="J60" i="59"/>
  <c r="I60" i="59"/>
  <c r="H60" i="59"/>
  <c r="G60" i="59"/>
  <c r="F60" i="59"/>
  <c r="E60" i="59"/>
  <c r="D60" i="59"/>
  <c r="C60" i="59"/>
  <c r="A59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AB56" i="59"/>
  <c r="AA56" i="59"/>
  <c r="Z56" i="59"/>
  <c r="Y56" i="59"/>
  <c r="X56" i="59"/>
  <c r="W56" i="59"/>
  <c r="V56" i="59"/>
  <c r="U56" i="59"/>
  <c r="T56" i="59"/>
  <c r="S56" i="59"/>
  <c r="R56" i="59"/>
  <c r="Q56" i="59"/>
  <c r="P56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AB55" i="59"/>
  <c r="AA55" i="59"/>
  <c r="Z55" i="59"/>
  <c r="Y55" i="59"/>
  <c r="X55" i="59"/>
  <c r="W55" i="59"/>
  <c r="V55" i="59"/>
  <c r="U55" i="59"/>
  <c r="T55" i="59"/>
  <c r="S55" i="59"/>
  <c r="R55" i="59"/>
  <c r="Q55" i="59"/>
  <c r="P55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AB54" i="59"/>
  <c r="AA54" i="59"/>
  <c r="Z54" i="59"/>
  <c r="Y54" i="59"/>
  <c r="X54" i="59"/>
  <c r="W54" i="59"/>
  <c r="V54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AB53" i="59"/>
  <c r="AA53" i="59"/>
  <c r="Z53" i="59"/>
  <c r="Y53" i="59"/>
  <c r="X53" i="59"/>
  <c r="W53" i="59"/>
  <c r="V53" i="59"/>
  <c r="U53" i="59"/>
  <c r="T53" i="59"/>
  <c r="S53" i="59"/>
  <c r="R53" i="59"/>
  <c r="Q53" i="59"/>
  <c r="P53" i="59"/>
  <c r="O53" i="59"/>
  <c r="N53" i="59"/>
  <c r="M53" i="59"/>
  <c r="L53" i="59"/>
  <c r="K53" i="59"/>
  <c r="J53" i="59"/>
  <c r="I53" i="59"/>
  <c r="H53" i="59"/>
  <c r="G53" i="59"/>
  <c r="F53" i="59"/>
  <c r="E53" i="59"/>
  <c r="D53" i="59"/>
  <c r="AB52" i="59"/>
  <c r="AA52" i="59"/>
  <c r="Z52" i="59"/>
  <c r="Y52" i="59"/>
  <c r="X52" i="59"/>
  <c r="W52" i="59"/>
  <c r="V52" i="59"/>
  <c r="U52" i="59"/>
  <c r="T52" i="59"/>
  <c r="S52" i="59"/>
  <c r="R52" i="59"/>
  <c r="Q52" i="59"/>
  <c r="P52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AB51" i="59"/>
  <c r="AA51" i="59"/>
  <c r="Z51" i="59"/>
  <c r="Y51" i="59"/>
  <c r="X51" i="59"/>
  <c r="W51" i="59"/>
  <c r="V51" i="59"/>
  <c r="U51" i="59"/>
  <c r="T51" i="59"/>
  <c r="S51" i="59"/>
  <c r="R51" i="59"/>
  <c r="Q51" i="59"/>
  <c r="P51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AB50" i="59"/>
  <c r="AA50" i="59"/>
  <c r="Z50" i="59"/>
  <c r="Y50" i="59"/>
  <c r="X50" i="59"/>
  <c r="W50" i="59"/>
  <c r="V50" i="59"/>
  <c r="U50" i="59"/>
  <c r="T50" i="59"/>
  <c r="S50" i="59"/>
  <c r="R50" i="59"/>
  <c r="Q50" i="59"/>
  <c r="P50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AB49" i="59"/>
  <c r="AA49" i="59"/>
  <c r="Z49" i="59"/>
  <c r="Y49" i="59"/>
  <c r="X49" i="59"/>
  <c r="W49" i="59"/>
  <c r="V49" i="59"/>
  <c r="U49" i="59"/>
  <c r="T49" i="59"/>
  <c r="S49" i="59"/>
  <c r="R49" i="59"/>
  <c r="Q49" i="59"/>
  <c r="P49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AB48" i="59"/>
  <c r="AA48" i="59"/>
  <c r="Z48" i="59"/>
  <c r="Y48" i="59"/>
  <c r="X48" i="59"/>
  <c r="W48" i="59"/>
  <c r="V48" i="59"/>
  <c r="U48" i="59"/>
  <c r="T48" i="59"/>
  <c r="S48" i="59"/>
  <c r="R48" i="59"/>
  <c r="Q48" i="59"/>
  <c r="P48" i="59"/>
  <c r="O48" i="59"/>
  <c r="N48" i="59"/>
  <c r="M48" i="59"/>
  <c r="L48" i="59"/>
  <c r="K48" i="59"/>
  <c r="J48" i="59"/>
  <c r="I48" i="59"/>
  <c r="H48" i="59"/>
  <c r="G48" i="59"/>
  <c r="F48" i="59"/>
  <c r="E48" i="59"/>
  <c r="D48" i="59"/>
  <c r="AB47" i="59"/>
  <c r="AA47" i="59"/>
  <c r="Z47" i="59"/>
  <c r="Y47" i="59"/>
  <c r="X47" i="59"/>
  <c r="W47" i="59"/>
  <c r="V47" i="59"/>
  <c r="U47" i="59"/>
  <c r="T47" i="59"/>
  <c r="S47" i="59"/>
  <c r="R47" i="59"/>
  <c r="Q47" i="59"/>
  <c r="P47" i="59"/>
  <c r="O47" i="59"/>
  <c r="N47" i="59"/>
  <c r="M47" i="59"/>
  <c r="L47" i="59"/>
  <c r="K47" i="59"/>
  <c r="J47" i="59"/>
  <c r="I47" i="59"/>
  <c r="H47" i="59"/>
  <c r="G47" i="59"/>
  <c r="F47" i="59"/>
  <c r="E47" i="59"/>
  <c r="D47" i="59"/>
  <c r="AB46" i="59"/>
  <c r="AA46" i="59"/>
  <c r="Z46" i="59"/>
  <c r="Y46" i="59"/>
  <c r="X46" i="59"/>
  <c r="W46" i="59"/>
  <c r="V46" i="59"/>
  <c r="U46" i="59"/>
  <c r="T46" i="59"/>
  <c r="S46" i="59"/>
  <c r="R46" i="59"/>
  <c r="Q46" i="59"/>
  <c r="P46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AB45" i="59"/>
  <c r="AA45" i="59"/>
  <c r="Z45" i="59"/>
  <c r="Y45" i="59"/>
  <c r="X45" i="59"/>
  <c r="W45" i="59"/>
  <c r="V45" i="59"/>
  <c r="U45" i="59"/>
  <c r="T45" i="59"/>
  <c r="S45" i="59"/>
  <c r="R45" i="59"/>
  <c r="Q45" i="59"/>
  <c r="P45" i="59"/>
  <c r="O45" i="59"/>
  <c r="N45" i="59"/>
  <c r="M45" i="59"/>
  <c r="L45" i="59"/>
  <c r="K45" i="59"/>
  <c r="J45" i="59"/>
  <c r="I45" i="59"/>
  <c r="H45" i="59"/>
  <c r="G45" i="59"/>
  <c r="F45" i="59"/>
  <c r="E45" i="59"/>
  <c r="D45" i="59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O43" i="59"/>
  <c r="N43" i="59"/>
  <c r="M43" i="59"/>
  <c r="L43" i="59"/>
  <c r="K43" i="59"/>
  <c r="J43" i="59"/>
  <c r="I43" i="59"/>
  <c r="H43" i="59"/>
  <c r="G43" i="59"/>
  <c r="F43" i="59"/>
  <c r="E43" i="59"/>
  <c r="D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O37" i="59"/>
  <c r="N37" i="59"/>
  <c r="M37" i="59"/>
  <c r="L37" i="59"/>
  <c r="K37" i="59"/>
  <c r="J37" i="59"/>
  <c r="I37" i="59"/>
  <c r="H37" i="59"/>
  <c r="G37" i="59"/>
  <c r="F37" i="59"/>
  <c r="E37" i="59"/>
  <c r="D37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O36" i="59"/>
  <c r="N36" i="59"/>
  <c r="M36" i="59"/>
  <c r="L36" i="59"/>
  <c r="K36" i="59"/>
  <c r="J36" i="59"/>
  <c r="I36" i="59"/>
  <c r="H36" i="59"/>
  <c r="G36" i="59"/>
  <c r="F36" i="59"/>
  <c r="E36" i="59"/>
  <c r="D36" i="59"/>
  <c r="AB35" i="59"/>
  <c r="AA35" i="59"/>
  <c r="Z35" i="59"/>
  <c r="Y35" i="59"/>
  <c r="X35" i="59"/>
  <c r="W35" i="59"/>
  <c r="V35" i="59"/>
  <c r="U35" i="59"/>
  <c r="T35" i="59"/>
  <c r="S35" i="59"/>
  <c r="R35" i="59"/>
  <c r="Q35" i="59"/>
  <c r="P35" i="59"/>
  <c r="O35" i="59"/>
  <c r="N35" i="59"/>
  <c r="M35" i="59"/>
  <c r="L35" i="59"/>
  <c r="K35" i="59"/>
  <c r="J35" i="59"/>
  <c r="I35" i="59"/>
  <c r="H35" i="59"/>
  <c r="G35" i="59"/>
  <c r="F35" i="59"/>
  <c r="E35" i="59"/>
  <c r="D35" i="59"/>
  <c r="AB34" i="59"/>
  <c r="AA34" i="59"/>
  <c r="Z34" i="59"/>
  <c r="Y34" i="59"/>
  <c r="X34" i="59"/>
  <c r="W34" i="59"/>
  <c r="V34" i="59"/>
  <c r="U34" i="59"/>
  <c r="T34" i="59"/>
  <c r="S34" i="59"/>
  <c r="R34" i="59"/>
  <c r="Q34" i="59"/>
  <c r="P34" i="59"/>
  <c r="O34" i="59"/>
  <c r="N34" i="59"/>
  <c r="M34" i="59"/>
  <c r="L34" i="59"/>
  <c r="K34" i="59"/>
  <c r="J34" i="59"/>
  <c r="I34" i="59"/>
  <c r="H34" i="59"/>
  <c r="G34" i="59"/>
  <c r="F34" i="59"/>
  <c r="E34" i="59"/>
  <c r="D34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A30" i="59"/>
  <c r="AB2" i="59"/>
  <c r="AA2" i="59"/>
  <c r="Z2" i="59"/>
  <c r="Y2" i="59"/>
  <c r="X2" i="59"/>
  <c r="W2" i="59"/>
  <c r="V2" i="59"/>
  <c r="U2" i="59"/>
  <c r="T2" i="59"/>
  <c r="S2" i="59"/>
  <c r="R2" i="59"/>
  <c r="Q2" i="59"/>
  <c r="P2" i="59"/>
  <c r="O2" i="59"/>
  <c r="N2" i="59"/>
  <c r="M2" i="59"/>
  <c r="L2" i="59"/>
  <c r="K2" i="59"/>
  <c r="J2" i="59"/>
  <c r="I2" i="59"/>
  <c r="H2" i="59"/>
  <c r="G2" i="59"/>
  <c r="F2" i="59"/>
  <c r="E2" i="59"/>
  <c r="D2" i="59"/>
  <c r="C2" i="59"/>
  <c r="A1" i="59"/>
  <c r="D55" i="14"/>
  <c r="D54" i="14"/>
  <c r="D53" i="14"/>
  <c r="D52" i="14"/>
  <c r="D51" i="14"/>
  <c r="D50" i="14"/>
  <c r="D49" i="14"/>
  <c r="D48" i="14"/>
  <c r="D47" i="14"/>
  <c r="D46" i="14"/>
  <c r="D45" i="14"/>
  <c r="D44" i="14"/>
  <c r="I43" i="14"/>
  <c r="H43" i="14"/>
  <c r="F43" i="14"/>
  <c r="D43" i="14"/>
  <c r="I42" i="14"/>
  <c r="H42" i="14"/>
  <c r="F42" i="14"/>
  <c r="D42" i="14"/>
  <c r="I41" i="14"/>
  <c r="H41" i="14"/>
  <c r="F41" i="14"/>
  <c r="D41" i="14"/>
  <c r="I40" i="14"/>
  <c r="H40" i="14"/>
  <c r="F40" i="14"/>
  <c r="D40" i="14"/>
  <c r="I39" i="14"/>
  <c r="H39" i="14"/>
  <c r="F39" i="14"/>
  <c r="D39" i="14"/>
  <c r="I38" i="14"/>
  <c r="H38" i="14"/>
  <c r="F38" i="14"/>
  <c r="D38" i="14"/>
  <c r="I37" i="14"/>
  <c r="H37" i="14"/>
  <c r="F37" i="14"/>
  <c r="D37" i="14"/>
  <c r="I36" i="14"/>
  <c r="H36" i="14"/>
  <c r="F36" i="14"/>
  <c r="D36" i="14"/>
  <c r="I35" i="14"/>
  <c r="H35" i="14"/>
  <c r="F35" i="14"/>
  <c r="D35" i="14"/>
  <c r="I34" i="14"/>
  <c r="H34" i="14"/>
  <c r="F34" i="14"/>
  <c r="D34" i="14"/>
  <c r="I33" i="14"/>
  <c r="H33" i="14"/>
  <c r="F33" i="14"/>
  <c r="D33" i="14"/>
  <c r="I32" i="14"/>
  <c r="H32" i="14"/>
  <c r="F32" i="14"/>
  <c r="D32" i="14"/>
  <c r="I31" i="14"/>
  <c r="H31" i="14"/>
  <c r="F31" i="14"/>
  <c r="D31" i="14"/>
  <c r="I30" i="14"/>
  <c r="H30" i="14"/>
  <c r="F30" i="14"/>
  <c r="D30" i="14"/>
  <c r="I29" i="14"/>
  <c r="H29" i="14"/>
  <c r="F29" i="14"/>
  <c r="D29" i="14"/>
  <c r="I28" i="14"/>
  <c r="H28" i="14"/>
  <c r="F28" i="14"/>
  <c r="D28" i="14"/>
  <c r="I27" i="14"/>
  <c r="H27" i="14"/>
  <c r="F27" i="14"/>
  <c r="D27" i="14"/>
  <c r="I26" i="14"/>
  <c r="H26" i="14"/>
  <c r="F26" i="14"/>
  <c r="D26" i="14"/>
  <c r="I25" i="14"/>
  <c r="H25" i="14"/>
  <c r="F25" i="14"/>
  <c r="D25" i="14"/>
  <c r="I24" i="14"/>
  <c r="H24" i="14"/>
  <c r="F24" i="14"/>
  <c r="D24" i="14"/>
  <c r="I23" i="14"/>
  <c r="H23" i="14"/>
  <c r="F23" i="14"/>
  <c r="D23" i="14"/>
  <c r="I22" i="14"/>
  <c r="H22" i="14"/>
  <c r="F22" i="14"/>
  <c r="D22" i="14"/>
  <c r="I21" i="14"/>
  <c r="H21" i="14"/>
  <c r="F21" i="14"/>
  <c r="D21" i="14"/>
  <c r="I20" i="14"/>
  <c r="H20" i="14"/>
  <c r="F20" i="14"/>
  <c r="D20" i="14"/>
  <c r="I19" i="14"/>
  <c r="H19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9" i="14" a="1"/>
  <c r="F19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9" i="14" a="1"/>
  <c r="D19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9" i="14" a="1"/>
  <c r="I18" i="14"/>
  <c r="H18" i="14"/>
  <c r="F18" i="14"/>
  <c r="E18" i="14"/>
  <c r="D18" i="14"/>
  <c r="I17" i="14"/>
  <c r="H17" i="14"/>
  <c r="F17" i="14"/>
  <c r="E17" i="14"/>
  <c r="D17" i="14"/>
  <c r="I16" i="14"/>
  <c r="H16" i="14"/>
  <c r="F16" i="14"/>
  <c r="E16" i="14"/>
  <c r="D16" i="14"/>
  <c r="I15" i="14"/>
  <c r="H15" i="14"/>
  <c r="F15" i="14"/>
  <c r="E15" i="14"/>
  <c r="D15" i="14"/>
  <c r="I14" i="14"/>
  <c r="H14" i="14"/>
  <c r="F14" i="14"/>
  <c r="E14" i="14"/>
  <c r="D14" i="14"/>
  <c r="I13" i="14"/>
  <c r="H13" i="14"/>
  <c r="F13" i="14"/>
  <c r="E13" i="14"/>
  <c r="D13" i="14"/>
  <c r="I12" i="14"/>
  <c r="H12" i="14"/>
  <c r="F12" i="14"/>
  <c r="E12" i="14"/>
  <c r="D12" i="14"/>
  <c r="I11" i="14"/>
  <c r="H11" i="14"/>
  <c r="F11" i="14"/>
  <c r="E11" i="14"/>
  <c r="D11" i="14"/>
  <c r="I10" i="14"/>
  <c r="H10" i="14"/>
  <c r="F10" i="14"/>
  <c r="E10" i="14"/>
  <c r="D10" i="14"/>
  <c r="I9" i="14"/>
  <c r="H9" i="14"/>
  <c r="F9" i="14"/>
  <c r="E9" i="14"/>
  <c r="D9" i="14"/>
  <c r="I8" i="14"/>
  <c r="H8" i="14"/>
  <c r="F8" i="14"/>
  <c r="E8" i="14"/>
  <c r="D8" i="14"/>
  <c r="I7" i="14"/>
  <c r="H7" i="14"/>
  <c r="F7" i="14"/>
  <c r="E7" i="14"/>
  <c r="D7" i="14"/>
  <c r="I6" i="14"/>
  <c r="H6" i="14"/>
  <c r="F6" i="14"/>
  <c r="E6" i="14"/>
  <c r="D6" i="14"/>
  <c r="I5" i="14"/>
  <c r="H5" i="14"/>
  <c r="F5" i="14"/>
  <c r="E5" i="14"/>
  <c r="D5" i="14"/>
  <c r="I4" i="14"/>
  <c r="H4" i="14"/>
  <c r="F4" i="14"/>
  <c r="E4" i="14"/>
  <c r="D4" i="14"/>
  <c r="H3" i="14"/>
  <c r="E3" i="14"/>
  <c r="D3" i="14"/>
  <c r="A1" i="14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J2" i="43"/>
  <c r="I2" i="43"/>
  <c r="H2" i="43"/>
  <c r="G2" i="43"/>
  <c r="F2" i="43"/>
  <c r="E2" i="43"/>
  <c r="D2" i="43"/>
  <c r="C2" i="43"/>
  <c r="A1" i="43"/>
  <c r="H43" i="9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S37" i="9"/>
  <c r="R37" i="9"/>
  <c r="Q37" i="9"/>
  <c r="P37" i="9"/>
  <c r="M37" i="9"/>
  <c r="S36" i="9"/>
  <c r="R36" i="9"/>
  <c r="Q36" i="9"/>
  <c r="P36" i="9"/>
  <c r="O36" i="9"/>
  <c r="M36" i="9"/>
  <c r="H36" i="9"/>
  <c r="H35" i="9"/>
  <c r="H34" i="9"/>
  <c r="H33" i="9"/>
  <c r="H32" i="9"/>
  <c r="J1" i="9"/>
  <c r="A1" i="9"/>
  <c r="J33" i="2"/>
  <c r="I33" i="2"/>
  <c r="K32" i="2"/>
  <c r="K31" i="2"/>
  <c r="J31" i="2"/>
  <c r="K30" i="2"/>
  <c r="J29" i="2"/>
  <c r="I29" i="2"/>
  <c r="K28" i="2"/>
  <c r="J28" i="2"/>
  <c r="K27" i="2"/>
  <c r="J27" i="2"/>
  <c r="I27" i="2"/>
  <c r="G27" i="2"/>
  <c r="K26" i="2"/>
  <c r="J26" i="2"/>
  <c r="I26" i="2"/>
  <c r="K25" i="2"/>
  <c r="J25" i="2"/>
  <c r="I25" i="2"/>
  <c r="J24" i="2"/>
  <c r="I24" i="2"/>
  <c r="K22" i="2"/>
  <c r="J22" i="2"/>
  <c r="I22" i="2"/>
  <c r="G22" i="2"/>
  <c r="K21" i="2"/>
  <c r="J21" i="2"/>
  <c r="I21" i="2"/>
  <c r="A17" i="2"/>
  <c r="L13" i="2"/>
  <c r="K13" i="2"/>
  <c r="J13" i="2"/>
  <c r="I13" i="2"/>
  <c r="H13" i="2"/>
  <c r="G13" i="2"/>
  <c r="F13" i="2"/>
  <c r="E13" i="2"/>
  <c r="L12" i="2"/>
  <c r="K12" i="2"/>
  <c r="J12" i="2"/>
  <c r="I12" i="2"/>
  <c r="H12" i="2"/>
  <c r="G12" i="2"/>
  <c r="F12" i="2"/>
  <c r="E12" i="2"/>
  <c r="L11" i="2"/>
  <c r="K11" i="2"/>
  <c r="J11" i="2"/>
  <c r="I11" i="2"/>
  <c r="H11" i="2"/>
  <c r="G11" i="2"/>
  <c r="F11" i="2"/>
  <c r="E11" i="2"/>
  <c r="L10" i="2"/>
  <c r="K10" i="2"/>
  <c r="J10" i="2"/>
  <c r="I10" i="2"/>
  <c r="H10" i="2"/>
  <c r="G10" i="2"/>
  <c r="F10" i="2"/>
  <c r="E10" i="2"/>
  <c r="L9" i="2"/>
  <c r="K9" i="2"/>
  <c r="J9" i="2"/>
  <c r="I9" i="2"/>
  <c r="H9" i="2"/>
  <c r="G9" i="2"/>
  <c r="F9" i="2"/>
  <c r="E9" i="2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L6" i="2"/>
  <c r="K6" i="2"/>
  <c r="J6" i="2"/>
  <c r="I6" i="2"/>
  <c r="H6" i="2"/>
  <c r="G6" i="2"/>
  <c r="F6" i="2"/>
  <c r="E6" i="2"/>
  <c r="L5" i="2"/>
  <c r="K5" i="2"/>
  <c r="J5" i="2"/>
  <c r="I5" i="2"/>
  <c r="H5" i="2"/>
  <c r="G5" i="2"/>
  <c r="F5" i="2"/>
  <c r="E5" i="2"/>
  <c r="H4" i="2"/>
  <c r="G4" i="2"/>
  <c r="F4" i="2"/>
  <c r="E4" i="2"/>
  <c r="A1" i="2"/>
  <c r="V88" i="58"/>
  <c r="U88" i="58"/>
  <c r="T88" i="58"/>
  <c r="S88" i="58"/>
  <c r="R88" i="58"/>
  <c r="Q88" i="58"/>
  <c r="P88" i="58"/>
  <c r="O88" i="58"/>
  <c r="N88" i="58"/>
  <c r="M88" i="58"/>
  <c r="L88" i="58"/>
  <c r="K88" i="58"/>
  <c r="J88" i="58"/>
  <c r="I88" i="58"/>
  <c r="H88" i="58"/>
  <c r="G88" i="58"/>
  <c r="F88" i="58"/>
  <c r="E88" i="58"/>
  <c r="D88" i="58"/>
  <c r="V87" i="58"/>
  <c r="U87" i="58"/>
  <c r="T87" i="58"/>
  <c r="S87" i="58"/>
  <c r="R87" i="58"/>
  <c r="Q87" i="58"/>
  <c r="P87" i="58"/>
  <c r="O87" i="58"/>
  <c r="N87" i="58"/>
  <c r="M87" i="58"/>
  <c r="L87" i="58"/>
  <c r="K87" i="58"/>
  <c r="J87" i="58"/>
  <c r="I87" i="58"/>
  <c r="H87" i="58"/>
  <c r="G87" i="58"/>
  <c r="F87" i="58"/>
  <c r="E87" i="58"/>
  <c r="D87" i="58"/>
  <c r="V86" i="58"/>
  <c r="U86" i="58"/>
  <c r="T86" i="58"/>
  <c r="S86" i="58"/>
  <c r="R86" i="58"/>
  <c r="Q86" i="58"/>
  <c r="P86" i="58"/>
  <c r="O86" i="58"/>
  <c r="N86" i="58"/>
  <c r="M86" i="58"/>
  <c r="L86" i="58"/>
  <c r="K86" i="58"/>
  <c r="J86" i="58"/>
  <c r="I86" i="58"/>
  <c r="H86" i="58"/>
  <c r="G86" i="58"/>
  <c r="F86" i="58"/>
  <c r="E86" i="58"/>
  <c r="D86" i="58"/>
  <c r="V85" i="58"/>
  <c r="U85" i="58"/>
  <c r="T85" i="58"/>
  <c r="S85" i="58"/>
  <c r="R85" i="58"/>
  <c r="Q85" i="58"/>
  <c r="P85" i="58"/>
  <c r="O85" i="58"/>
  <c r="N85" i="58"/>
  <c r="M85" i="58"/>
  <c r="L85" i="58"/>
  <c r="K85" i="58"/>
  <c r="J85" i="58"/>
  <c r="I85" i="58"/>
  <c r="H85" i="58"/>
  <c r="G85" i="58"/>
  <c r="F85" i="58"/>
  <c r="E85" i="58"/>
  <c r="D85" i="58"/>
  <c r="V83" i="58"/>
  <c r="U83" i="58"/>
  <c r="T83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G83" i="58"/>
  <c r="F83" i="58"/>
  <c r="E83" i="58"/>
  <c r="D83" i="58"/>
  <c r="V82" i="58"/>
  <c r="U82" i="58"/>
  <c r="T82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G82" i="58"/>
  <c r="F82" i="58"/>
  <c r="E82" i="58"/>
  <c r="D82" i="58"/>
  <c r="V81" i="58"/>
  <c r="U81" i="58"/>
  <c r="T81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V80" i="58"/>
  <c r="U80" i="58"/>
  <c r="T80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D80" i="58"/>
  <c r="V79" i="58"/>
  <c r="U79" i="58"/>
  <c r="T79" i="58"/>
  <c r="S79" i="58"/>
  <c r="R79" i="58"/>
  <c r="Q79" i="58"/>
  <c r="P79" i="58"/>
  <c r="O79" i="58"/>
  <c r="N79" i="58"/>
  <c r="M79" i="58"/>
  <c r="L79" i="58"/>
  <c r="K79" i="58"/>
  <c r="J79" i="58"/>
  <c r="I79" i="58"/>
  <c r="H79" i="58"/>
  <c r="G79" i="58"/>
  <c r="F79" i="58"/>
  <c r="E79" i="58"/>
  <c r="D79" i="58"/>
  <c r="V77" i="58"/>
  <c r="U77" i="58"/>
  <c r="T77" i="58"/>
  <c r="S77" i="58"/>
  <c r="R77" i="58"/>
  <c r="Q77" i="58"/>
  <c r="P77" i="58"/>
  <c r="O77" i="58"/>
  <c r="N77" i="58"/>
  <c r="M77" i="58"/>
  <c r="L77" i="58"/>
  <c r="K77" i="58"/>
  <c r="J77" i="58"/>
  <c r="I77" i="58"/>
  <c r="H77" i="58"/>
  <c r="G77" i="58"/>
  <c r="F77" i="58"/>
  <c r="E77" i="58"/>
  <c r="D77" i="58"/>
  <c r="V76" i="58"/>
  <c r="U76" i="58"/>
  <c r="T76" i="58"/>
  <c r="S76" i="58"/>
  <c r="R76" i="58"/>
  <c r="Q76" i="58"/>
  <c r="P76" i="58"/>
  <c r="O76" i="58"/>
  <c r="N76" i="58"/>
  <c r="M76" i="58"/>
  <c r="L76" i="58"/>
  <c r="K76" i="58"/>
  <c r="J76" i="58"/>
  <c r="I76" i="58"/>
  <c r="H76" i="58"/>
  <c r="G76" i="58"/>
  <c r="F76" i="58"/>
  <c r="E76" i="58"/>
  <c r="D76" i="58"/>
  <c r="V75" i="58"/>
  <c r="U75" i="58"/>
  <c r="T75" i="58"/>
  <c r="S75" i="58"/>
  <c r="R75" i="58"/>
  <c r="Q75" i="58"/>
  <c r="P75" i="58"/>
  <c r="O75" i="58"/>
  <c r="N75" i="58"/>
  <c r="M75" i="58"/>
  <c r="L75" i="58"/>
  <c r="K75" i="58"/>
  <c r="J75" i="58"/>
  <c r="I75" i="58"/>
  <c r="H75" i="58"/>
  <c r="G75" i="58"/>
  <c r="F75" i="58"/>
  <c r="E75" i="58"/>
  <c r="D75" i="58"/>
  <c r="V74" i="58"/>
  <c r="U74" i="58"/>
  <c r="T74" i="58"/>
  <c r="S74" i="58"/>
  <c r="R74" i="58"/>
  <c r="Q74" i="58"/>
  <c r="P74" i="58"/>
  <c r="O74" i="58"/>
  <c r="N74" i="58"/>
  <c r="M74" i="58"/>
  <c r="L74" i="58"/>
  <c r="K74" i="58"/>
  <c r="J74" i="58"/>
  <c r="I74" i="58"/>
  <c r="H74" i="58"/>
  <c r="G74" i="58"/>
  <c r="F74" i="58"/>
  <c r="E74" i="58"/>
  <c r="D74" i="58"/>
  <c r="V73" i="58"/>
  <c r="U73" i="58"/>
  <c r="T73" i="58"/>
  <c r="S73" i="58"/>
  <c r="R73" i="58"/>
  <c r="Q73" i="58"/>
  <c r="P73" i="58"/>
  <c r="O73" i="58"/>
  <c r="N73" i="58"/>
  <c r="M73" i="58"/>
  <c r="L73" i="58"/>
  <c r="K73" i="58"/>
  <c r="J73" i="58"/>
  <c r="I73" i="58"/>
  <c r="H73" i="58"/>
  <c r="G73" i="58"/>
  <c r="F73" i="58"/>
  <c r="E73" i="58"/>
  <c r="D73" i="58"/>
  <c r="V72" i="58"/>
  <c r="U72" i="58"/>
  <c r="T72" i="58"/>
  <c r="S72" i="58"/>
  <c r="R72" i="58"/>
  <c r="Q72" i="58"/>
  <c r="P72" i="58"/>
  <c r="O72" i="58"/>
  <c r="N72" i="58"/>
  <c r="M72" i="58"/>
  <c r="L72" i="58"/>
  <c r="K72" i="58"/>
  <c r="J72" i="58"/>
  <c r="I72" i="58"/>
  <c r="H72" i="58"/>
  <c r="G72" i="58"/>
  <c r="F72" i="58"/>
  <c r="E72" i="58"/>
  <c r="D72" i="58"/>
  <c r="V71" i="58"/>
  <c r="U71" i="58"/>
  <c r="T71" i="58"/>
  <c r="S71" i="58"/>
  <c r="R71" i="58"/>
  <c r="Q71" i="58"/>
  <c r="P71" i="58"/>
  <c r="O71" i="58"/>
  <c r="N71" i="58"/>
  <c r="M71" i="58"/>
  <c r="L71" i="58"/>
  <c r="K71" i="58"/>
  <c r="J71" i="58"/>
  <c r="I71" i="58"/>
  <c r="H71" i="58"/>
  <c r="G71" i="58"/>
  <c r="F71" i="58"/>
  <c r="E71" i="58"/>
  <c r="D71" i="58"/>
  <c r="V69" i="58"/>
  <c r="U69" i="58"/>
  <c r="T69" i="58"/>
  <c r="S69" i="58"/>
  <c r="R69" i="58"/>
  <c r="Q69" i="58"/>
  <c r="P69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V68" i="58"/>
  <c r="U68" i="58"/>
  <c r="T68" i="58"/>
  <c r="S68" i="58"/>
  <c r="R68" i="58"/>
  <c r="Q68" i="58"/>
  <c r="P68" i="58"/>
  <c r="O68" i="58"/>
  <c r="N68" i="58"/>
  <c r="M68" i="58"/>
  <c r="L68" i="58"/>
  <c r="K68" i="58"/>
  <c r="J68" i="58"/>
  <c r="I68" i="58"/>
  <c r="H68" i="58"/>
  <c r="G68" i="58"/>
  <c r="F68" i="58"/>
  <c r="E68" i="58"/>
  <c r="D68" i="58"/>
  <c r="V67" i="58"/>
  <c r="U67" i="58"/>
  <c r="T67" i="58"/>
  <c r="S67" i="58"/>
  <c r="R67" i="58"/>
  <c r="Q67" i="58"/>
  <c r="P67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V66" i="58"/>
  <c r="U66" i="58"/>
  <c r="T66" i="58"/>
  <c r="S66" i="58"/>
  <c r="R66" i="58"/>
  <c r="Q66" i="58"/>
  <c r="P66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V65" i="58"/>
  <c r="U65" i="58"/>
  <c r="T65" i="58"/>
  <c r="S65" i="58"/>
  <c r="R65" i="58"/>
  <c r="Q65" i="58"/>
  <c r="P65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V64" i="58"/>
  <c r="U64" i="58"/>
  <c r="T64" i="58"/>
  <c r="S64" i="58"/>
  <c r="R64" i="58"/>
  <c r="Q64" i="58"/>
  <c r="P64" i="58"/>
  <c r="O64" i="58"/>
  <c r="N64" i="58"/>
  <c r="M64" i="58"/>
  <c r="L64" i="58"/>
  <c r="K64" i="58"/>
  <c r="J64" i="58"/>
  <c r="I64" i="58"/>
  <c r="H64" i="58"/>
  <c r="G64" i="58"/>
  <c r="F64" i="58"/>
  <c r="E64" i="58"/>
  <c r="D64" i="58"/>
  <c r="V63" i="58"/>
  <c r="U63" i="58"/>
  <c r="T63" i="58"/>
  <c r="S63" i="58"/>
  <c r="R63" i="58"/>
  <c r="Q63" i="58"/>
  <c r="P63" i="58"/>
  <c r="O63" i="58"/>
  <c r="N63" i="58"/>
  <c r="M63" i="58"/>
  <c r="L63" i="58"/>
  <c r="K63" i="58"/>
  <c r="J63" i="58"/>
  <c r="I63" i="58"/>
  <c r="H63" i="58"/>
  <c r="G63" i="58"/>
  <c r="F63" i="58"/>
  <c r="E63" i="58"/>
  <c r="D63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V61" i="58"/>
  <c r="U61" i="58"/>
  <c r="T61" i="58"/>
  <c r="S61" i="58"/>
  <c r="R61" i="58"/>
  <c r="Q61" i="58"/>
  <c r="P61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V60" i="58"/>
  <c r="U60" i="58"/>
  <c r="T60" i="58"/>
  <c r="S60" i="58"/>
  <c r="R60" i="58"/>
  <c r="Q60" i="58"/>
  <c r="P60" i="58"/>
  <c r="O60" i="58"/>
  <c r="N60" i="58"/>
  <c r="M60" i="58"/>
  <c r="L60" i="58"/>
  <c r="K60" i="58"/>
  <c r="J60" i="58"/>
  <c r="I60" i="58"/>
  <c r="H60" i="58"/>
  <c r="G60" i="58"/>
  <c r="F60" i="58"/>
  <c r="E60" i="58"/>
  <c r="D60" i="58"/>
  <c r="V59" i="58"/>
  <c r="U59" i="58"/>
  <c r="T59" i="58"/>
  <c r="S59" i="58"/>
  <c r="R59" i="58"/>
  <c r="Q59" i="58"/>
  <c r="P59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7" i="58"/>
  <c r="V54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V53" i="58"/>
  <c r="U53" i="58"/>
  <c r="T53" i="58"/>
  <c r="S53" i="58"/>
  <c r="R53" i="58"/>
  <c r="Q53" i="58"/>
  <c r="P53" i="58"/>
  <c r="O53" i="58"/>
  <c r="N53" i="58"/>
  <c r="M53" i="58"/>
  <c r="L53" i="58"/>
  <c r="K53" i="58"/>
  <c r="J53" i="58"/>
  <c r="I53" i="58"/>
  <c r="H53" i="58"/>
  <c r="G53" i="58"/>
  <c r="F53" i="58"/>
  <c r="E53" i="58"/>
  <c r="D53" i="58"/>
  <c r="V52" i="58"/>
  <c r="U52" i="58"/>
  <c r="T52" i="58"/>
  <c r="S52" i="58"/>
  <c r="R52" i="58"/>
  <c r="Q52" i="58"/>
  <c r="P52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V51" i="58"/>
  <c r="U51" i="58"/>
  <c r="T51" i="58"/>
  <c r="S51" i="58"/>
  <c r="R51" i="58"/>
  <c r="Q51" i="58"/>
  <c r="P51" i="58"/>
  <c r="O51" i="58"/>
  <c r="N51" i="58"/>
  <c r="M51" i="58"/>
  <c r="L51" i="58"/>
  <c r="K51" i="58"/>
  <c r="J51" i="58"/>
  <c r="I51" i="58"/>
  <c r="H51" i="58"/>
  <c r="G51" i="58"/>
  <c r="F51" i="58"/>
  <c r="E51" i="58"/>
  <c r="D51" i="58"/>
  <c r="V50" i="58"/>
  <c r="U50" i="58"/>
  <c r="T50" i="58"/>
  <c r="S50" i="58"/>
  <c r="R50" i="58"/>
  <c r="Q50" i="58"/>
  <c r="P50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V49" i="58"/>
  <c r="U49" i="58"/>
  <c r="T49" i="58"/>
  <c r="S49" i="58"/>
  <c r="R49" i="58"/>
  <c r="Q49" i="58"/>
  <c r="P49" i="58"/>
  <c r="O49" i="58"/>
  <c r="N49" i="58"/>
  <c r="M49" i="58"/>
  <c r="L49" i="58"/>
  <c r="K49" i="58"/>
  <c r="J49" i="58"/>
  <c r="I49" i="58"/>
  <c r="H49" i="58"/>
  <c r="G49" i="58"/>
  <c r="F49" i="58"/>
  <c r="E49" i="58"/>
  <c r="D49" i="58"/>
  <c r="V48" i="58"/>
  <c r="U48" i="58"/>
  <c r="T48" i="58"/>
  <c r="S48" i="58"/>
  <c r="R48" i="58"/>
  <c r="Q48" i="58"/>
  <c r="P48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V47" i="58"/>
  <c r="U47" i="58"/>
  <c r="T47" i="58"/>
  <c r="S47" i="58"/>
  <c r="R47" i="58"/>
  <c r="Q47" i="58"/>
  <c r="P47" i="58"/>
  <c r="O47" i="58"/>
  <c r="N47" i="58"/>
  <c r="M47" i="58"/>
  <c r="L47" i="58"/>
  <c r="K47" i="58"/>
  <c r="J47" i="58"/>
  <c r="I47" i="58"/>
  <c r="H47" i="58"/>
  <c r="G47" i="58"/>
  <c r="F47" i="58"/>
  <c r="E47" i="58"/>
  <c r="D47" i="58"/>
  <c r="V46" i="58"/>
  <c r="U46" i="58"/>
  <c r="T46" i="58"/>
  <c r="S46" i="58"/>
  <c r="R46" i="58"/>
  <c r="Q46" i="58"/>
  <c r="P46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V45" i="58"/>
  <c r="U45" i="58"/>
  <c r="T45" i="58"/>
  <c r="S45" i="58"/>
  <c r="R45" i="58"/>
  <c r="Q45" i="58"/>
  <c r="P45" i="58"/>
  <c r="O45" i="58"/>
  <c r="N45" i="58"/>
  <c r="M45" i="58"/>
  <c r="L45" i="58"/>
  <c r="K45" i="58"/>
  <c r="J45" i="58"/>
  <c r="I45" i="58"/>
  <c r="H45" i="58"/>
  <c r="G45" i="58"/>
  <c r="F45" i="58"/>
  <c r="E45" i="58"/>
  <c r="D45" i="58"/>
  <c r="V43" i="58"/>
  <c r="U43" i="58"/>
  <c r="T43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G43" i="58"/>
  <c r="F43" i="58"/>
  <c r="E43" i="58"/>
  <c r="D43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V38" i="58"/>
  <c r="U38" i="58"/>
  <c r="T38" i="58"/>
  <c r="S38" i="58"/>
  <c r="R38" i="58"/>
  <c r="Q38" i="58"/>
  <c r="P38" i="58"/>
  <c r="O38" i="58"/>
  <c r="N38" i="58"/>
  <c r="M38" i="58"/>
  <c r="L38" i="58"/>
  <c r="K38" i="58"/>
  <c r="J38" i="58"/>
  <c r="I38" i="58"/>
  <c r="H38" i="58"/>
  <c r="G38" i="58"/>
  <c r="F38" i="58"/>
  <c r="E38" i="58"/>
  <c r="D38" i="58"/>
  <c r="V37" i="58"/>
  <c r="U37" i="58"/>
  <c r="T37" i="58"/>
  <c r="S37" i="58"/>
  <c r="R37" i="58"/>
  <c r="Q37" i="58"/>
  <c r="P37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V36" i="58"/>
  <c r="U36" i="58"/>
  <c r="T36" i="58"/>
  <c r="S36" i="58"/>
  <c r="R36" i="58"/>
  <c r="Q36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V35" i="58"/>
  <c r="U35" i="58"/>
  <c r="T35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V34" i="58"/>
  <c r="U34" i="58"/>
  <c r="T34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V33" i="58"/>
  <c r="U33" i="58"/>
  <c r="T33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D28" i="58"/>
  <c r="C28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D27" i="58"/>
  <c r="V26" i="58"/>
  <c r="U26" i="58"/>
  <c r="T26" i="58"/>
  <c r="S26" i="58"/>
  <c r="R26" i="58"/>
  <c r="Q26" i="58"/>
  <c r="P26" i="58"/>
  <c r="O26" i="58"/>
  <c r="N26" i="58"/>
  <c r="M26" i="58"/>
  <c r="L26" i="58"/>
  <c r="K26" i="58"/>
  <c r="J26" i="58"/>
  <c r="I26" i="58"/>
  <c r="H26" i="58"/>
  <c r="G26" i="58"/>
  <c r="F26" i="58"/>
  <c r="E26" i="58"/>
  <c r="D26" i="58"/>
  <c r="C26" i="58"/>
  <c r="V25" i="58"/>
  <c r="U25" i="58"/>
  <c r="T25" i="58"/>
  <c r="S25" i="58"/>
  <c r="R25" i="58"/>
  <c r="Q25" i="58"/>
  <c r="P25" i="58"/>
  <c r="O25" i="58"/>
  <c r="N25" i="58"/>
  <c r="M25" i="58"/>
  <c r="L25" i="58"/>
  <c r="K25" i="58"/>
  <c r="J25" i="58"/>
  <c r="I25" i="58"/>
  <c r="H25" i="58"/>
  <c r="G25" i="58"/>
  <c r="F25" i="58"/>
  <c r="E25" i="58"/>
  <c r="D25" i="58"/>
  <c r="V24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V23" i="58"/>
  <c r="U23" i="58"/>
  <c r="T23" i="58"/>
  <c r="S23" i="58"/>
  <c r="R23" i="58"/>
  <c r="Q23" i="58"/>
  <c r="P23" i="58"/>
  <c r="O23" i="58"/>
  <c r="N23" i="58"/>
  <c r="M23" i="58"/>
  <c r="L23" i="58"/>
  <c r="K23" i="58"/>
  <c r="J23" i="58"/>
  <c r="I23" i="58"/>
  <c r="H23" i="58"/>
  <c r="G23" i="58"/>
  <c r="F23" i="58"/>
  <c r="E23" i="58"/>
  <c r="D23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H22" i="58"/>
  <c r="G22" i="58"/>
  <c r="F22" i="58"/>
  <c r="E22" i="58"/>
  <c r="D22" i="58"/>
  <c r="C22" i="58"/>
  <c r="V21" i="58"/>
  <c r="U21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H21" i="58"/>
  <c r="G21" i="58"/>
  <c r="F21" i="58"/>
  <c r="E21" i="58"/>
  <c r="D21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H20" i="58"/>
  <c r="G20" i="58"/>
  <c r="F20" i="58"/>
  <c r="E20" i="58"/>
  <c r="D20" i="58"/>
  <c r="C20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19" i="58"/>
  <c r="G19" i="58"/>
  <c r="F19" i="58"/>
  <c r="E19" i="58"/>
  <c r="D19" i="58"/>
  <c r="V18" i="58"/>
  <c r="U18" i="58"/>
  <c r="T18" i="58"/>
  <c r="S18" i="58"/>
  <c r="R18" i="58"/>
  <c r="Q18" i="58"/>
  <c r="P18" i="58"/>
  <c r="O18" i="58"/>
  <c r="N18" i="58"/>
  <c r="M18" i="58"/>
  <c r="L18" i="58"/>
  <c r="K18" i="58"/>
  <c r="J18" i="58"/>
  <c r="I18" i="58"/>
  <c r="H18" i="58"/>
  <c r="G18" i="58"/>
  <c r="F18" i="58"/>
  <c r="E18" i="58"/>
  <c r="D18" i="58"/>
  <c r="C18" i="58"/>
  <c r="V17" i="58"/>
  <c r="U17" i="58"/>
  <c r="T17" i="58"/>
  <c r="S17" i="58"/>
  <c r="R17" i="58"/>
  <c r="Q17" i="58"/>
  <c r="P17" i="58"/>
  <c r="O17" i="58"/>
  <c r="N17" i="58"/>
  <c r="M17" i="58"/>
  <c r="L17" i="58"/>
  <c r="K17" i="58"/>
  <c r="J17" i="58"/>
  <c r="I17" i="58"/>
  <c r="H17" i="58"/>
  <c r="G17" i="58"/>
  <c r="F17" i="58"/>
  <c r="E17" i="58"/>
  <c r="D17" i="58"/>
  <c r="V16" i="58"/>
  <c r="U16" i="58"/>
  <c r="T16" i="58"/>
  <c r="S16" i="58"/>
  <c r="R16" i="58"/>
  <c r="Q16" i="58"/>
  <c r="P16" i="58"/>
  <c r="O16" i="58"/>
  <c r="N16" i="58"/>
  <c r="M16" i="58"/>
  <c r="L16" i="58"/>
  <c r="K16" i="58"/>
  <c r="J16" i="58"/>
  <c r="I16" i="58"/>
  <c r="H16" i="58"/>
  <c r="G16" i="58"/>
  <c r="F16" i="58"/>
  <c r="E16" i="58"/>
  <c r="D16" i="58"/>
  <c r="C16" i="58"/>
  <c r="V14" i="58"/>
  <c r="U14" i="58"/>
  <c r="T14" i="58"/>
  <c r="S14" i="58"/>
  <c r="R14" i="58"/>
  <c r="Q14" i="58"/>
  <c r="P14" i="58"/>
  <c r="O14" i="58"/>
  <c r="N14" i="58"/>
  <c r="M14" i="58"/>
  <c r="L14" i="58"/>
  <c r="K14" i="58"/>
  <c r="J14" i="58"/>
  <c r="I14" i="58"/>
  <c r="H14" i="58"/>
  <c r="G14" i="58"/>
  <c r="F14" i="58"/>
  <c r="E14" i="58"/>
  <c r="D14" i="58"/>
  <c r="D14" i="58" a="1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H11" i="58"/>
  <c r="G11" i="58"/>
  <c r="F11" i="58"/>
  <c r="E11" i="58"/>
  <c r="D11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C10" i="58"/>
  <c r="V8" i="58"/>
  <c r="U8" i="58"/>
  <c r="T8" i="58"/>
  <c r="S8" i="58"/>
  <c r="R8" i="58"/>
  <c r="Q8" i="58"/>
  <c r="P8" i="58"/>
  <c r="O8" i="58"/>
  <c r="N8" i="58"/>
  <c r="M8" i="58"/>
  <c r="L8" i="58"/>
  <c r="K8" i="58"/>
  <c r="J8" i="58"/>
  <c r="I8" i="58"/>
  <c r="H8" i="58"/>
  <c r="G8" i="58"/>
  <c r="F8" i="58"/>
  <c r="E8" i="58"/>
  <c r="D8" i="58"/>
  <c r="C8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V6" i="58"/>
  <c r="U6" i="58"/>
  <c r="T6" i="58"/>
  <c r="S6" i="58"/>
  <c r="R6" i="58"/>
  <c r="Q6" i="58"/>
  <c r="P6" i="58"/>
  <c r="O6" i="58"/>
  <c r="N6" i="58"/>
  <c r="M6" i="58"/>
  <c r="L6" i="58"/>
  <c r="K6" i="58"/>
  <c r="J6" i="58"/>
  <c r="I6" i="58"/>
  <c r="H6" i="58"/>
  <c r="G6" i="58"/>
  <c r="F6" i="58"/>
  <c r="E6" i="58"/>
  <c r="D6" i="58"/>
  <c r="C6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E5" i="58"/>
  <c r="D5" i="58"/>
  <c r="C5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G4" i="58"/>
  <c r="F4" i="58"/>
  <c r="E4" i="58"/>
  <c r="D4" i="58"/>
  <c r="C4" i="58"/>
  <c r="A1" i="58"/>
  <c r="D90" i="30"/>
  <c r="D89" i="30"/>
  <c r="D88" i="30"/>
  <c r="D87" i="30"/>
  <c r="D86" i="30"/>
  <c r="D85" i="30"/>
  <c r="D84" i="30"/>
  <c r="D83" i="30"/>
  <c r="D81" i="30"/>
  <c r="D80" i="30"/>
  <c r="D79" i="30"/>
  <c r="D78" i="30"/>
  <c r="D77" i="30"/>
  <c r="D76" i="30"/>
  <c r="D74" i="30"/>
  <c r="D73" i="30"/>
  <c r="D72" i="30"/>
  <c r="D70" i="30"/>
  <c r="D69" i="30"/>
  <c r="D68" i="30"/>
  <c r="D67" i="30"/>
  <c r="D66" i="30"/>
  <c r="D64" i="30"/>
  <c r="D63" i="30"/>
  <c r="D62" i="30"/>
  <c r="D61" i="30"/>
  <c r="D60" i="30"/>
  <c r="D59" i="30"/>
  <c r="D58" i="30"/>
  <c r="D57" i="30"/>
  <c r="C55" i="30"/>
  <c r="D54" i="30"/>
  <c r="D53" i="30"/>
  <c r="D52" i="30"/>
  <c r="D51" i="30"/>
  <c r="D50" i="30"/>
  <c r="D49" i="30"/>
  <c r="D48" i="30"/>
  <c r="D47" i="30"/>
  <c r="D46" i="30"/>
  <c r="D44" i="30"/>
  <c r="D43" i="30"/>
  <c r="D42" i="30"/>
  <c r="D41" i="30"/>
  <c r="D40" i="30"/>
  <c r="D39" i="30"/>
  <c r="D38" i="30"/>
  <c r="D37" i="30"/>
  <c r="D36" i="30"/>
  <c r="D35" i="30"/>
  <c r="D34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8" i="30"/>
  <c r="D7" i="30"/>
  <c r="D6" i="30"/>
  <c r="D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57" authorId="0" shapeId="0" xr:uid="{00000000-0006-0000-1600-000002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AK69" authorId="0" shapeId="0" xr:uid="{49FCB0D1-9F97-40BE-A123-A11D661A63BA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Reclassified to fishing fees</t>
        </r>
      </text>
    </comment>
    <comment ref="Z371" authorId="0" shapeId="0" xr:uid="{B1A92C6F-AF4C-470F-B138-765C9B755EAD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See RE04 cell BN95 for reconciliation; note Marshall Islands Scholarship, Grant and Loan Board; Health Care Revenue Fund; and Ministry of  Health Health  Fund were not included in FY03 audit. And account for the error.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OCI Director</author>
  </authors>
  <commentList>
    <comment ref="A36" authorId="0" shapeId="0" xr:uid="{670B5A3F-6218-4F76-9E84-FC1A0C4D0A53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</commentList>
</comments>
</file>

<file path=xl/sharedStrings.xml><?xml version="1.0" encoding="utf-8"?>
<sst xmlns="http://schemas.openxmlformats.org/spreadsheetml/2006/main" count="44418" uniqueCount="3062">
  <si>
    <t>Population</t>
  </si>
  <si>
    <t>Source</t>
  </si>
  <si>
    <t>Majuro</t>
  </si>
  <si>
    <t>Ebeye</t>
  </si>
  <si>
    <t>Other</t>
  </si>
  <si>
    <t>Total</t>
  </si>
  <si>
    <t>Population Growth</t>
  </si>
  <si>
    <t>Percent of Population</t>
  </si>
  <si>
    <t>Employed</t>
  </si>
  <si>
    <t>Unemployed</t>
  </si>
  <si>
    <t>Economically inactive</t>
  </si>
  <si>
    <t>Working age population</t>
  </si>
  <si>
    <t>Economically active</t>
  </si>
  <si>
    <t>Not stated</t>
  </si>
  <si>
    <t>Numbers</t>
  </si>
  <si>
    <t>Percent</t>
  </si>
  <si>
    <t>Employee - public sector</t>
  </si>
  <si>
    <t>Employee - private sector</t>
  </si>
  <si>
    <t>Self employed</t>
  </si>
  <si>
    <t>Employer in own farm or business</t>
  </si>
  <si>
    <t>Paid family worker</t>
  </si>
  <si>
    <t>Unpaid family worker</t>
  </si>
  <si>
    <t>FY12</t>
  </si>
  <si>
    <t>FY13</t>
  </si>
  <si>
    <t>Fund</t>
  </si>
  <si>
    <t>General Fund</t>
  </si>
  <si>
    <t>Compact II</t>
  </si>
  <si>
    <t>Special Revenue</t>
  </si>
  <si>
    <t>ROC</t>
  </si>
  <si>
    <t>UNDP</t>
  </si>
  <si>
    <t xml:space="preserve">Total </t>
  </si>
  <si>
    <t>Private Sector</t>
  </si>
  <si>
    <t>Public Enterprise</t>
  </si>
  <si>
    <t>RMI Government</t>
  </si>
  <si>
    <t>Government Agencies</t>
  </si>
  <si>
    <t>Local Government</t>
  </si>
  <si>
    <t>NGO's and Non-Profits</t>
  </si>
  <si>
    <t>Households</t>
  </si>
  <si>
    <t>Foreign Embassies</t>
  </si>
  <si>
    <t>Kwajalein US Base</t>
  </si>
  <si>
    <t>A</t>
  </si>
  <si>
    <t>B</t>
  </si>
  <si>
    <t>C</t>
  </si>
  <si>
    <t>D</t>
  </si>
  <si>
    <t>Manufacturing</t>
  </si>
  <si>
    <t>E</t>
  </si>
  <si>
    <t>F</t>
  </si>
  <si>
    <t>Construction</t>
  </si>
  <si>
    <t>G</t>
  </si>
  <si>
    <t>H</t>
  </si>
  <si>
    <t>I</t>
  </si>
  <si>
    <t>J</t>
  </si>
  <si>
    <t>Financial Intermediation</t>
  </si>
  <si>
    <t>K</t>
  </si>
  <si>
    <t>L</t>
  </si>
  <si>
    <t>Public Administration</t>
  </si>
  <si>
    <t>M</t>
  </si>
  <si>
    <t>Education</t>
  </si>
  <si>
    <t>N</t>
  </si>
  <si>
    <t>O</t>
  </si>
  <si>
    <t>P</t>
  </si>
  <si>
    <t>Q</t>
  </si>
  <si>
    <t>Kwajalein</t>
  </si>
  <si>
    <t xml:space="preserve"> All Groups</t>
  </si>
  <si>
    <t>Food</t>
  </si>
  <si>
    <t>Household &amp; Personal</t>
  </si>
  <si>
    <t>Apparel</t>
  </si>
  <si>
    <t>Durables &amp; Fuel</t>
  </si>
  <si>
    <t>Percent change year-on-year</t>
  </si>
  <si>
    <t>Medical Care</t>
  </si>
  <si>
    <t>Recreation</t>
  </si>
  <si>
    <t>Education and Comm.</t>
  </si>
  <si>
    <t>2003 q1</t>
  </si>
  <si>
    <t>2004 q1</t>
  </si>
  <si>
    <t>2005 q1</t>
  </si>
  <si>
    <t>2006 q1</t>
  </si>
  <si>
    <t>2003 q2</t>
  </si>
  <si>
    <t>2003 q3</t>
  </si>
  <si>
    <t>2003 q4</t>
  </si>
  <si>
    <t>2004 q2</t>
  </si>
  <si>
    <t>2004 q3</t>
  </si>
  <si>
    <t>2004 q4</t>
  </si>
  <si>
    <t>2005 q2</t>
  </si>
  <si>
    <t>2005 q3</t>
  </si>
  <si>
    <t>2005 q4</t>
  </si>
  <si>
    <t>Weights</t>
  </si>
  <si>
    <t>All</t>
  </si>
  <si>
    <t>Private Enterprise</t>
  </si>
  <si>
    <t>2</t>
  </si>
  <si>
    <t>3</t>
  </si>
  <si>
    <t>Government</t>
  </si>
  <si>
    <t>4</t>
  </si>
  <si>
    <t>5</t>
  </si>
  <si>
    <t>Compensation of employees</t>
  </si>
  <si>
    <t>Operating surplus (gross)</t>
  </si>
  <si>
    <t>Less Subsidies</t>
  </si>
  <si>
    <t>Government (compensation of employees)</t>
  </si>
  <si>
    <t>3.1</t>
  </si>
  <si>
    <t>3.2</t>
  </si>
  <si>
    <t>3.3</t>
  </si>
  <si>
    <t>NGOs (compensation of employees)</t>
  </si>
  <si>
    <t>Subsistence</t>
  </si>
  <si>
    <t>Home Ownership</t>
  </si>
  <si>
    <r>
      <t xml:space="preserve">Linked Series </t>
    </r>
    <r>
      <rPr>
        <vertAlign val="superscript"/>
        <sz val="10"/>
        <rFont val="Arial"/>
        <family val="2"/>
      </rPr>
      <t>3</t>
    </r>
  </si>
  <si>
    <t>Notes</t>
  </si>
  <si>
    <t>Real per capita GDP annual growth</t>
  </si>
  <si>
    <t>Loan</t>
  </si>
  <si>
    <t>Lender</t>
  </si>
  <si>
    <t>Number</t>
  </si>
  <si>
    <t>Year</t>
  </si>
  <si>
    <t>Ebeye Fisheries Loan</t>
  </si>
  <si>
    <t>ADB</t>
  </si>
  <si>
    <t>1102-MAR (SF)</t>
  </si>
  <si>
    <t>Emergency Rehabilitation Loan (Typhoon Gay)</t>
  </si>
  <si>
    <t>1218 MAR (SF)</t>
  </si>
  <si>
    <t>Basic Education Project Loan</t>
  </si>
  <si>
    <t>1249 MAR (SF)</t>
  </si>
  <si>
    <t>Majuro Water Supply Project Loan No. 1</t>
  </si>
  <si>
    <t>1250 MAR (SF)</t>
  </si>
  <si>
    <t>Majuro Water Supply Project Loan No. 2</t>
  </si>
  <si>
    <t>1389-RMI (SF)</t>
  </si>
  <si>
    <t>Health and Population Project Loan</t>
  </si>
  <si>
    <t>1316-RMI (SF)</t>
  </si>
  <si>
    <t>Public Sector Reform Program</t>
  </si>
  <si>
    <t>1513-RMI (SF)</t>
  </si>
  <si>
    <t>Ebeye Health and Infrastructure</t>
  </si>
  <si>
    <t>1694-RMI (SF)</t>
  </si>
  <si>
    <t>Skills Training and Vocational Education Project Loan</t>
  </si>
  <si>
    <t>1791-RMI (SF)</t>
  </si>
  <si>
    <t>Fiscal and Financial Management Program Loan</t>
  </si>
  <si>
    <t>1829-RMI (SF)</t>
  </si>
  <si>
    <t>Outer-Islands Transport and Infrastructure Loan</t>
  </si>
  <si>
    <t>RUS</t>
  </si>
  <si>
    <t>NTA Loan</t>
  </si>
  <si>
    <t>New</t>
  </si>
  <si>
    <t>Outstanding</t>
  </si>
  <si>
    <t>Interest</t>
  </si>
  <si>
    <t>Principal balance</t>
  </si>
  <si>
    <t>External debt (adjusted) as % of GDP</t>
  </si>
  <si>
    <t>Memorandum items:</t>
  </si>
  <si>
    <t>Debt to ADB (all concessional)</t>
  </si>
  <si>
    <t>Export of Goods and Services</t>
  </si>
  <si>
    <t>General Fund Revenues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</si>
  <si>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</si>
  <si>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</si>
  <si>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</si>
  <si>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</si>
  <si>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</si>
  <si>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</si>
  <si>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</si>
  <si>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</si>
  <si>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</si>
  <si>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</si>
  <si>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</si>
  <si>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</si>
  <si>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</si>
  <si>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</si>
  <si>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</si>
  <si>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</si>
  <si>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</si>
  <si>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</si>
  <si>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</si>
  <si>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</si>
  <si>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</si>
  <si>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</si>
  <si>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FY36</t>
  </si>
  <si>
    <t>(Short Tons)</t>
  </si>
  <si>
    <t>Source: Tobolar Processing Plant and EPPSO</t>
  </si>
  <si>
    <t>Average Producer Price Per S.Ton</t>
  </si>
  <si>
    <t>Total Producer Income ($,000)</t>
  </si>
  <si>
    <r>
      <t>Total Production (Short Tons)</t>
    </r>
    <r>
      <rPr>
        <vertAlign val="superscript"/>
        <sz val="10"/>
        <rFont val="Arial"/>
        <family val="2"/>
      </rPr>
      <t>1</t>
    </r>
  </si>
  <si>
    <t>Fiscal Year</t>
  </si>
  <si>
    <t>Source: Marshall Islands Marine Resources Authority</t>
  </si>
  <si>
    <t>Male</t>
  </si>
  <si>
    <t>Female</t>
  </si>
  <si>
    <t>Source: PM&amp;O Tuna Loining Plant, Majuro</t>
  </si>
  <si>
    <t>Long Line</t>
  </si>
  <si>
    <t>Pole and Line</t>
  </si>
  <si>
    <t>Purpose</t>
  </si>
  <si>
    <t>Transit/Stop Over</t>
  </si>
  <si>
    <t>Business</t>
  </si>
  <si>
    <t>Holiday/Vacation</t>
  </si>
  <si>
    <t>Visiting Friends/Relatives</t>
  </si>
  <si>
    <t>Other/Not Stated</t>
  </si>
  <si>
    <t>USA/Canada &amp; other America</t>
  </si>
  <si>
    <t>Australia/ New Zealand</t>
  </si>
  <si>
    <t>Other Pacific Island countries</t>
  </si>
  <si>
    <t>European Countries</t>
  </si>
  <si>
    <t>Japan</t>
  </si>
  <si>
    <t>Taiwan</t>
  </si>
  <si>
    <t>People's China</t>
  </si>
  <si>
    <t>Philippines</t>
  </si>
  <si>
    <t>Other Asian Countries</t>
  </si>
  <si>
    <t>Others &amp; Not Stated</t>
  </si>
  <si>
    <t>Usual residence</t>
  </si>
  <si>
    <t>Source: Marshall Islands Visitors Authority (MIVA), EPPSO</t>
  </si>
  <si>
    <t>Not Stated</t>
  </si>
  <si>
    <t>Foreign assets</t>
  </si>
  <si>
    <t>Claims on central and local governments</t>
  </si>
  <si>
    <t>Claims on private sector</t>
  </si>
  <si>
    <t>Consumer</t>
  </si>
  <si>
    <t xml:space="preserve">Commercial </t>
  </si>
  <si>
    <t>Unclassified assets</t>
  </si>
  <si>
    <t>Deposits</t>
  </si>
  <si>
    <t>Demand deposits</t>
  </si>
  <si>
    <t>Time deposits</t>
  </si>
  <si>
    <t>Savings deposits</t>
  </si>
  <si>
    <t>Foreign liabilities</t>
  </si>
  <si>
    <t>Capital accounts</t>
  </si>
  <si>
    <t>Unclassified liabilities</t>
  </si>
  <si>
    <t>Loan/deposit ratio (in percent)</t>
  </si>
  <si>
    <t>Deposits (12-month percent change)</t>
  </si>
  <si>
    <t>Loans (12-month percent change)</t>
  </si>
  <si>
    <t>Consumer loans (in percent of total loans)</t>
  </si>
  <si>
    <t>Commercial loans (in percent of total loans)</t>
  </si>
  <si>
    <t>Source: Banking Commision and IMF</t>
  </si>
  <si>
    <t>Interest Income:</t>
  </si>
  <si>
    <t>Interest and fees on loans</t>
  </si>
  <si>
    <t>Deposit with banks</t>
  </si>
  <si>
    <t>Other interest income</t>
  </si>
  <si>
    <t>Total interest income</t>
  </si>
  <si>
    <t>Interest Expense:</t>
  </si>
  <si>
    <t>Other interest expense</t>
  </si>
  <si>
    <t>Total interest expense</t>
  </si>
  <si>
    <t>Net interest income</t>
  </si>
  <si>
    <t>Provision for loans losses</t>
  </si>
  <si>
    <t>Noninterest Income:</t>
  </si>
  <si>
    <t>Service charges and fees</t>
  </si>
  <si>
    <t>Other noninterest income</t>
  </si>
  <si>
    <t>Total noninterest income</t>
  </si>
  <si>
    <t>Noninterest Expense:</t>
  </si>
  <si>
    <t>Salaries and employee benefits</t>
  </si>
  <si>
    <t>Occupancy</t>
  </si>
  <si>
    <t>Furniture and equipment</t>
  </si>
  <si>
    <t>Other operating expense</t>
  </si>
  <si>
    <t>Total noninterest expense</t>
  </si>
  <si>
    <t>Net Income (Loss)</t>
  </si>
  <si>
    <t>Source: Banking Commision and EPPSO</t>
  </si>
  <si>
    <t>Deposit rates</t>
  </si>
  <si>
    <t>Three months</t>
  </si>
  <si>
    <t>Six months</t>
  </si>
  <si>
    <t>One year or more</t>
  </si>
  <si>
    <t>Consumer loans</t>
  </si>
  <si>
    <t>Commercial loans</t>
  </si>
  <si>
    <t>Source: Banking Commision</t>
  </si>
  <si>
    <t>n.a.</t>
  </si>
  <si>
    <t>Air Marshall Islands</t>
  </si>
  <si>
    <t>Kwajalein Atoll Joint Utilities Resources</t>
  </si>
  <si>
    <t>Majuro Water and Sewer Company</t>
  </si>
  <si>
    <t>Marshalls Energy Co. Inc.</t>
  </si>
  <si>
    <t>Marshall Islands Airports Authority</t>
  </si>
  <si>
    <t>Marshall Islands Development Bank</t>
  </si>
  <si>
    <t>Marshall Islands Ports Authority</t>
  </si>
  <si>
    <t>National Telecommunications Authority</t>
  </si>
  <si>
    <t>Tobolar</t>
  </si>
  <si>
    <t>Overall balance</t>
  </si>
  <si>
    <t>Closing Fund Balances</t>
  </si>
  <si>
    <t>Government Guaranteed Debt</t>
  </si>
  <si>
    <t>Nominal GDP</t>
  </si>
  <si>
    <t>2006 q2</t>
  </si>
  <si>
    <t>Outrigger - Marshall Islands Resort</t>
  </si>
  <si>
    <t xml:space="preserve">Page </t>
  </si>
  <si>
    <t>ADB Debt Servicing</t>
  </si>
  <si>
    <t>ADB Share of General Fund</t>
  </si>
  <si>
    <t>Debt to ADB (concessional)</t>
  </si>
  <si>
    <t>Total External Debt (US$ millions)</t>
  </si>
  <si>
    <t>Debt to ADB</t>
  </si>
  <si>
    <t>General Fund Revenues (est.)</t>
  </si>
  <si>
    <t>Prior to 2004 only visitors travelling by air were included</t>
  </si>
  <si>
    <t>Source: EPPSO</t>
  </si>
  <si>
    <t>Errors and omissions</t>
  </si>
  <si>
    <t>2007 q1</t>
  </si>
  <si>
    <t>2006 q3</t>
  </si>
  <si>
    <t>2006 q4</t>
  </si>
  <si>
    <t>Other Goods and Services</t>
  </si>
  <si>
    <t xml:space="preserve">Food </t>
  </si>
  <si>
    <t>Housing, Utilities and Major Appliance</t>
  </si>
  <si>
    <t>Other Goods and Service</t>
  </si>
  <si>
    <t>Transport</t>
  </si>
  <si>
    <t>RMI</t>
  </si>
  <si>
    <t xml:space="preserve"> 5 year averages</t>
  </si>
  <si>
    <t xml:space="preserve">                    (Arrivals minus departures)</t>
  </si>
  <si>
    <t>Calender Year</t>
  </si>
  <si>
    <t>Purse-Seine</t>
  </si>
  <si>
    <t>2007 q2</t>
  </si>
  <si>
    <t>FY37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</si>
  <si>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</si>
  <si>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</si>
  <si>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</si>
  <si>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</si>
  <si>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</si>
  <si>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</si>
  <si>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</si>
  <si>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</si>
  <si>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List of Statistical Tables</t>
  </si>
  <si>
    <t>3 Series linked based on differential between the average figures 1997-1999</t>
  </si>
  <si>
    <t xml:space="preserve"> Real GDP annual growth</t>
  </si>
  <si>
    <t>Base 1982=100</t>
  </si>
  <si>
    <t>FY1996</t>
  </si>
  <si>
    <t>FY1997</t>
  </si>
  <si>
    <t>FY1998</t>
  </si>
  <si>
    <t>Travel</t>
  </si>
  <si>
    <t>Marshall Islands Shipping Corporation</t>
  </si>
  <si>
    <t>2008 q2</t>
  </si>
  <si>
    <t>2008 q1</t>
  </si>
  <si>
    <t>2007 q4</t>
  </si>
  <si>
    <t>2007 q3</t>
  </si>
  <si>
    <t>Alcoholic Beverages</t>
  </si>
  <si>
    <t>Base 2006 4th quarter=100</t>
  </si>
  <si>
    <t>2006</t>
  </si>
  <si>
    <t>2009 q1</t>
  </si>
  <si>
    <t>2008 q3</t>
  </si>
  <si>
    <t>2008 q4</t>
  </si>
  <si>
    <t>Weights (old)</t>
  </si>
  <si>
    <t>Weights (new)</t>
  </si>
  <si>
    <t>New Ebeye CPI</t>
  </si>
  <si>
    <t>FY1999</t>
  </si>
  <si>
    <t>FY2000</t>
  </si>
  <si>
    <r>
      <t>Old Ebeye CPI</t>
    </r>
    <r>
      <rPr>
        <vertAlign val="superscript"/>
        <sz val="10"/>
        <rFont val="Arial"/>
        <family val="2"/>
      </rPr>
      <t xml:space="preserve"> (1)</t>
    </r>
  </si>
  <si>
    <r>
      <t xml:space="preserve">Assets </t>
    </r>
    <r>
      <rPr>
        <vertAlign val="superscript"/>
        <sz val="10"/>
        <rFont val="Arial"/>
        <family val="2"/>
      </rPr>
      <t>1</t>
    </r>
  </si>
  <si>
    <r>
      <t xml:space="preserve">Liabilities </t>
    </r>
    <r>
      <rPr>
        <vertAlign val="superscript"/>
        <sz val="10"/>
        <rFont val="Arial"/>
        <family val="2"/>
      </rPr>
      <t>1</t>
    </r>
  </si>
  <si>
    <t>CY1997</t>
  </si>
  <si>
    <t>CY1998</t>
  </si>
  <si>
    <t>CY1999</t>
  </si>
  <si>
    <t>CY2000</t>
  </si>
  <si>
    <t>FY1989</t>
  </si>
  <si>
    <t>FY1990</t>
  </si>
  <si>
    <t>FY1991</t>
  </si>
  <si>
    <t>FY1992</t>
  </si>
  <si>
    <t>FY1993</t>
  </si>
  <si>
    <t>FY1994</t>
  </si>
  <si>
    <t>FY1995</t>
  </si>
  <si>
    <t>FY1984</t>
  </si>
  <si>
    <t>FY1985</t>
  </si>
  <si>
    <t>FY1986</t>
  </si>
  <si>
    <t>FY1987</t>
  </si>
  <si>
    <t>FY1988</t>
  </si>
  <si>
    <t>FY1983</t>
  </si>
  <si>
    <t>Debt Service</t>
  </si>
  <si>
    <t>Principal</t>
  </si>
  <si>
    <t>(US$ millions)</t>
  </si>
  <si>
    <r>
      <t xml:space="preserve">Source: </t>
    </r>
    <r>
      <rPr>
        <i/>
        <sz val="10"/>
        <rFont val="Arial"/>
        <family val="2"/>
      </rPr>
      <t>Department of Finance and Administration and EPPSO estimates.</t>
    </r>
  </si>
  <si>
    <t>1948-RMI (SF)</t>
  </si>
  <si>
    <t>Less intermediate FISIM</t>
  </si>
  <si>
    <t>(US$000)</t>
  </si>
  <si>
    <t>Household mixed income</t>
  </si>
  <si>
    <t>Total Monetary</t>
  </si>
  <si>
    <t>Household subsistence</t>
  </si>
  <si>
    <t>Owner occupied housing</t>
  </si>
  <si>
    <t>Total Non-Monetary</t>
  </si>
  <si>
    <t>1) Includes fish caught outside RMI EEZ</t>
  </si>
  <si>
    <t>(US$'000)</t>
  </si>
  <si>
    <t>Current prices</t>
  </si>
  <si>
    <t>Gross Domestic Product (GDP)</t>
  </si>
  <si>
    <t>Receivable from the rest of the world</t>
  </si>
  <si>
    <t>Payable to the rest of the world</t>
  </si>
  <si>
    <t>Gross National Income (GNI)</t>
  </si>
  <si>
    <t>Gross National Disposable Income (GNDI)</t>
  </si>
  <si>
    <t>Real Gross Domestic Income</t>
  </si>
  <si>
    <t>Real Gross National Income (GNI)</t>
  </si>
  <si>
    <t>Annual changes</t>
  </si>
  <si>
    <t>GDP at constant prices</t>
  </si>
  <si>
    <t>Real GNI</t>
  </si>
  <si>
    <t>Real GNDI</t>
  </si>
  <si>
    <t>Source: EPPSO GDP estimates</t>
  </si>
  <si>
    <t>RMI Population Censuses</t>
  </si>
  <si>
    <r>
      <t xml:space="preserve">Method of catch </t>
    </r>
    <r>
      <rPr>
        <i/>
        <sz val="10"/>
        <rFont val="Arial"/>
        <family val="2"/>
      </rPr>
      <t>(metric tons)</t>
    </r>
    <r>
      <rPr>
        <sz val="10"/>
        <rFont val="Arial"/>
        <family val="2"/>
      </rPr>
      <t xml:space="preserve">  </t>
    </r>
    <r>
      <rPr>
        <vertAlign val="superscript"/>
        <sz val="10"/>
        <rFont val="Arial"/>
        <family val="2"/>
      </rPr>
      <t>1</t>
    </r>
  </si>
  <si>
    <r>
      <t xml:space="preserve">Method of catch </t>
    </r>
    <r>
      <rPr>
        <i/>
        <sz val="10"/>
        <rFont val="Arial"/>
        <family val="2"/>
      </rPr>
      <t>(metric tons)</t>
    </r>
  </si>
  <si>
    <r>
      <t xml:space="preserve">FY2004 </t>
    </r>
    <r>
      <rPr>
        <vertAlign val="superscript"/>
        <sz val="10"/>
        <rFont val="Arial"/>
        <family val="2"/>
      </rPr>
      <t>1</t>
    </r>
  </si>
  <si>
    <t>Number of employees</t>
  </si>
  <si>
    <t>Fish processed</t>
  </si>
  <si>
    <t>Animal feed produced</t>
  </si>
  <si>
    <t>Net interest income after loan loss provisions</t>
  </si>
  <si>
    <r>
      <t>Debt service as % of general fund revenues</t>
    </r>
    <r>
      <rPr>
        <vertAlign val="superscript"/>
        <sz val="10"/>
        <rFont val="Arial"/>
        <family val="2"/>
      </rPr>
      <t>1</t>
    </r>
  </si>
  <si>
    <t>1) General Fund revenue = uncommitted government revenue available for debt service</t>
  </si>
  <si>
    <t>External Debt Total</t>
  </si>
  <si>
    <t>GDP</t>
  </si>
  <si>
    <r>
      <t xml:space="preserve">GDP  per capita, Constant prices </t>
    </r>
    <r>
      <rPr>
        <vertAlign val="superscript"/>
        <sz val="10"/>
        <rFont val="Arial"/>
        <family val="2"/>
      </rPr>
      <t>4</t>
    </r>
  </si>
  <si>
    <t>Current price GDP per capita (US$)</t>
  </si>
  <si>
    <t>Current price GNI per capita (US$)</t>
  </si>
  <si>
    <t>Current price GNDI per capita (US$)</t>
  </si>
  <si>
    <t>Constant price GDP per capita (US$)</t>
  </si>
  <si>
    <t>Real GDI per capita</t>
  </si>
  <si>
    <t>Real GNI per capita (US$)</t>
  </si>
  <si>
    <t>Real GNDI per capita (US$)</t>
  </si>
  <si>
    <t xml:space="preserve"> 1) GDP, GNI and GNDI are at purchasers prices.</t>
  </si>
  <si>
    <t>GDP, at constant prices</t>
  </si>
  <si>
    <t>`</t>
  </si>
  <si>
    <t>Current account balance</t>
  </si>
  <si>
    <t>Goods and services balance</t>
  </si>
  <si>
    <t>Goods balance</t>
  </si>
  <si>
    <t>Exports of goods</t>
  </si>
  <si>
    <t>Services balance</t>
  </si>
  <si>
    <t>Exports of services</t>
  </si>
  <si>
    <t>Telecommunication</t>
  </si>
  <si>
    <t>Imports of services</t>
  </si>
  <si>
    <t>Technical assistance</t>
  </si>
  <si>
    <t>Primary income balance</t>
  </si>
  <si>
    <t>Primary income, inflows</t>
  </si>
  <si>
    <t xml:space="preserve">Rent receipts for use of Kwajalein land </t>
  </si>
  <si>
    <t>Dividends and interest</t>
  </si>
  <si>
    <t>Commercial banks</t>
  </si>
  <si>
    <t>Primary income, outflows</t>
  </si>
  <si>
    <t>Non-resident Kwajalein land owners</t>
  </si>
  <si>
    <t>Dividends related to direct investment</t>
  </si>
  <si>
    <t>Interest on loans</t>
  </si>
  <si>
    <t>Interest on bonds</t>
  </si>
  <si>
    <t>Secondary income balance</t>
  </si>
  <si>
    <t>Secondary income, inflows</t>
  </si>
  <si>
    <t>Compact current grants</t>
  </si>
  <si>
    <t>Income tax from Kwajalein US workers</t>
  </si>
  <si>
    <t>Household remittances</t>
  </si>
  <si>
    <t>Secondary income, outflows</t>
  </si>
  <si>
    <t>Capital account balance</t>
  </si>
  <si>
    <t>Capital inflows</t>
  </si>
  <si>
    <t>Capital outflows</t>
  </si>
  <si>
    <t>Financial account balance</t>
  </si>
  <si>
    <t>Direct investment</t>
  </si>
  <si>
    <t>Assets</t>
  </si>
  <si>
    <t>Liabilities</t>
  </si>
  <si>
    <t>Loans, government</t>
  </si>
  <si>
    <t>Fish processing</t>
  </si>
  <si>
    <t>Business services</t>
  </si>
  <si>
    <t xml:space="preserve"> 6) Income comparisons between countries should be made using Purchasing Power Paritys (PPP) rather than US$. However, these measures are currently not available for the RMI.</t>
  </si>
  <si>
    <t>Primary incomes 5</t>
  </si>
  <si>
    <t>Freight and postal services</t>
  </si>
  <si>
    <t>FY2009</t>
  </si>
  <si>
    <t>Health</t>
  </si>
  <si>
    <t>Public Sector Capacity Building</t>
  </si>
  <si>
    <t>Private Sector Development</t>
  </si>
  <si>
    <t>Environment</t>
  </si>
  <si>
    <t>Ebeye Special Needs</t>
  </si>
  <si>
    <t>Kwajalein Development Fund</t>
  </si>
  <si>
    <t>Supplemental Education Grant</t>
  </si>
  <si>
    <t>2009 q2</t>
  </si>
  <si>
    <t>2009 q3</t>
  </si>
  <si>
    <t>2009 q4</t>
  </si>
  <si>
    <t>Inflation correction</t>
  </si>
  <si>
    <t>Trust Fund Contribution</t>
  </si>
  <si>
    <t>FY2010</t>
  </si>
  <si>
    <t>Passengers to/from FSM and other countries (e.g. FSM, Kiribati) are excluded.</t>
  </si>
  <si>
    <t>Some one-way movements of non-residents (e.g. fishing crews and US military personnel) may be included.</t>
  </si>
  <si>
    <t>Passengers between Majuro and Kwajalein are excluded.</t>
  </si>
  <si>
    <t>These data are used as proxy indicators of net migration to/from the RMI. However;</t>
  </si>
  <si>
    <t>2010 q1</t>
  </si>
  <si>
    <t>2010 q2</t>
  </si>
  <si>
    <t>Housing, Utilities, Appliances</t>
  </si>
  <si>
    <t>Base 2003 1st qtr=100</t>
  </si>
  <si>
    <t>Fisheries (1)</t>
  </si>
  <si>
    <t>(1) Includes Shore based fish processed and vessel support services</t>
  </si>
  <si>
    <t xml:space="preserve"> 2) Refer to Balance of Payments tables for breakdown of primary and secondary Income flows</t>
  </si>
  <si>
    <t>[Mig]</t>
  </si>
  <si>
    <t>[GNI]</t>
  </si>
  <si>
    <t>[NApc]</t>
  </si>
  <si>
    <t>[EmpInst]</t>
  </si>
  <si>
    <t>EmpInd</t>
  </si>
  <si>
    <t>[EmpPriv]</t>
  </si>
  <si>
    <t>[Real_Cp&amp;Fish]</t>
  </si>
  <si>
    <t>[Real_trsm]</t>
  </si>
  <si>
    <t>[M&amp;Ba]</t>
  </si>
  <si>
    <t>[M&amp;Bbc]</t>
  </si>
  <si>
    <t>[CpiMajOld]</t>
  </si>
  <si>
    <t>[CpiMaj]</t>
  </si>
  <si>
    <t>CpiEbeye]</t>
  </si>
  <si>
    <t>[ExtD_out]</t>
  </si>
  <si>
    <t>[ExtD_Prj]</t>
  </si>
  <si>
    <t>[FPse]</t>
  </si>
  <si>
    <t>[CII]</t>
  </si>
  <si>
    <t>Kwajalein Land Owners</t>
  </si>
  <si>
    <t>Net primary incomes</t>
  </si>
  <si>
    <t>Net secondary incomes</t>
  </si>
  <si>
    <t>Memo: Units treated as government agencies in the RMI economic statistics</t>
  </si>
  <si>
    <t>Majuro Atoll Waste Company</t>
  </si>
  <si>
    <t>Fish</t>
  </si>
  <si>
    <t>Imports of goods f.o.b.</t>
  </si>
  <si>
    <t>Passenger services</t>
  </si>
  <si>
    <t>Construction services</t>
  </si>
  <si>
    <t>Ship registration fees</t>
  </si>
  <si>
    <t>Government grants</t>
  </si>
  <si>
    <t>Other budget and off-budget grants</t>
  </si>
  <si>
    <t>College of Marshall Islands</t>
  </si>
  <si>
    <t>Other capital grants to government</t>
  </si>
  <si>
    <t>Net lending/Borrowing (Curr + Cap)</t>
  </si>
  <si>
    <t>Portfolio investment (increase in assets: -)</t>
  </si>
  <si>
    <t>Other investment (increase in assets: -)</t>
  </si>
  <si>
    <t>Assets (bank deposits)</t>
  </si>
  <si>
    <t>Liabilities (public sector loans)</t>
  </si>
  <si>
    <t>MEMO ITEM</t>
  </si>
  <si>
    <t>Fish 1/</t>
  </si>
  <si>
    <t>Re-exports</t>
  </si>
  <si>
    <t>Copra/ coconut oil</t>
  </si>
  <si>
    <t>Government services</t>
  </si>
  <si>
    <t>Medical referral programme</t>
  </si>
  <si>
    <t>Other travel</t>
  </si>
  <si>
    <t>of which: Kwajalein</t>
  </si>
  <si>
    <t>Taxes on foreign-owned businesses</t>
  </si>
  <si>
    <t>Government and social security</t>
  </si>
  <si>
    <t>Trust Funds</t>
  </si>
  <si>
    <t>Transfers to NPISH</t>
  </si>
  <si>
    <t>Abroad (increase: -)</t>
  </si>
  <si>
    <t>In the RMI (increase: +)</t>
  </si>
  <si>
    <t>Assets (increase: -)</t>
  </si>
  <si>
    <t xml:space="preserve">Social Security </t>
  </si>
  <si>
    <t>Liabilities (increase: +)</t>
  </si>
  <si>
    <t>Banks, capital &amp; reinvested earnings</t>
  </si>
  <si>
    <t>Government, medium-term notes</t>
  </si>
  <si>
    <t>Banks, deposits</t>
  </si>
  <si>
    <t>Loans, public entities</t>
  </si>
  <si>
    <t>2/ Coverage of nuclear-related trust funds is incomplete.</t>
  </si>
  <si>
    <t>3/ Mainly households</t>
  </si>
  <si>
    <t>Other 3/</t>
  </si>
  <si>
    <t>Secondary income, outflows 3/</t>
  </si>
  <si>
    <t>[BOPdet]</t>
  </si>
  <si>
    <t>[BOPsum]</t>
  </si>
  <si>
    <t>TOTAL STOCKS, NET</t>
  </si>
  <si>
    <t>Direct investment, net</t>
  </si>
  <si>
    <t>Portfolio investment, net</t>
  </si>
  <si>
    <t>Social security portfolio</t>
  </si>
  <si>
    <t>NTA portfolio</t>
  </si>
  <si>
    <t>Equity: Capital and retained earnings of foreign-owned banks</t>
  </si>
  <si>
    <t>Debt: Medium-term notes</t>
  </si>
  <si>
    <t>Other investment, net</t>
  </si>
  <si>
    <t>Liabilities, loans</t>
  </si>
  <si>
    <t>Public entities</t>
  </si>
  <si>
    <t>[IIP]</t>
  </si>
  <si>
    <t>"Exports", non-resident fishing vessels 1/</t>
  </si>
  <si>
    <t>Hyperlinks to tables [worksheet name]</t>
  </si>
  <si>
    <t>[ExtD_Hist]</t>
  </si>
  <si>
    <t>Education (2)</t>
  </si>
  <si>
    <t>1/ Pelagic fishing vessels operated economically from abroad are treated as non-resident; thus, their sales are not included in exports in the main dataset.</t>
  </si>
  <si>
    <t>Local Government, Trust Funds 2/</t>
  </si>
  <si>
    <t>2/ Coverage of national government investment portfolio and local government trust funds is incomplete.</t>
  </si>
  <si>
    <t>National Gov't, Compact capital grants</t>
  </si>
  <si>
    <t>Local Government, Trust Fund grants 1/</t>
  </si>
  <si>
    <t>2010 q3</t>
  </si>
  <si>
    <t>FY2011</t>
  </si>
  <si>
    <t>[NAInst]</t>
  </si>
  <si>
    <t>less intermediate FISIM</t>
  </si>
  <si>
    <t>GDP at basic prices</t>
  </si>
  <si>
    <t>Taxes on products</t>
  </si>
  <si>
    <t>less subsidies</t>
  </si>
  <si>
    <t>GDP at purchasers prices</t>
  </si>
  <si>
    <t>(FY2004=100)</t>
  </si>
  <si>
    <t>[NAInd]</t>
  </si>
  <si>
    <r>
      <t xml:space="preserve">GDP US$ millions (old series) </t>
    </r>
    <r>
      <rPr>
        <vertAlign val="superscript"/>
        <sz val="10"/>
        <rFont val="Arial"/>
        <family val="2"/>
      </rPr>
      <t>1</t>
    </r>
  </si>
  <si>
    <r>
      <t xml:space="preserve">GDP US$ millions (new series) </t>
    </r>
    <r>
      <rPr>
        <vertAlign val="superscript"/>
        <sz val="10"/>
        <rFont val="Arial"/>
        <family val="2"/>
      </rPr>
      <t>2</t>
    </r>
  </si>
  <si>
    <r>
      <t xml:space="preserve">Real GDP  $ millions  </t>
    </r>
    <r>
      <rPr>
        <vertAlign val="superscript"/>
        <sz val="10"/>
        <rFont val="Arial"/>
        <family val="2"/>
      </rPr>
      <t>4</t>
    </r>
  </si>
  <si>
    <t>Calendar Year</t>
  </si>
  <si>
    <t>Employment</t>
  </si>
  <si>
    <t>Exports</t>
  </si>
  <si>
    <t>Export Value  ($ million)</t>
  </si>
  <si>
    <t>Daily average</t>
  </si>
  <si>
    <t xml:space="preserve">Total persons </t>
  </si>
  <si>
    <t>Total Person days</t>
  </si>
  <si>
    <t>(M. Tonne)</t>
  </si>
  <si>
    <t>(M.Tonne)</t>
  </si>
  <si>
    <t>($ million)</t>
  </si>
  <si>
    <t>Source: Pan Pacific Foods Tuna Loining Plant, Majuro</t>
  </si>
  <si>
    <t>1) Loining plant operated by PM&amp;O was closed down towards the end of year 2004.</t>
  </si>
  <si>
    <r>
      <t xml:space="preserve">2008 </t>
    </r>
    <r>
      <rPr>
        <vertAlign val="superscript"/>
        <sz val="10"/>
        <rFont val="Arial"/>
        <family val="2"/>
      </rPr>
      <t>1</t>
    </r>
  </si>
  <si>
    <t>1 Short Ton=0.984, Metric Ton=907.2 Kgs.</t>
  </si>
  <si>
    <t>(S.Tons)</t>
  </si>
  <si>
    <t>Employment Cost</t>
  </si>
  <si>
    <t>Local Purchases</t>
  </si>
  <si>
    <t>Intergenerational Trust Fund</t>
  </si>
  <si>
    <t>Public Sector Program</t>
  </si>
  <si>
    <t>2659-RMI (SF)</t>
  </si>
  <si>
    <t>1989, 1993, 2009</t>
  </si>
  <si>
    <t>Infrastructure &amp; IMF</t>
  </si>
  <si>
    <t>Inflation adjustment</t>
  </si>
  <si>
    <t>Fishing license</t>
  </si>
  <si>
    <t xml:space="preserve"> 3) Grants not passed through the Government of the RMI may be understated</t>
  </si>
  <si>
    <t>memo: GDP excluding offshore fishing vessels</t>
  </si>
  <si>
    <t>(No. of workers, part and full time)</t>
  </si>
  <si>
    <t>(1) Includes Shore based fish processing and vessel support services. Part time workers may be significant. 2)  Not including government workers which are included under "Public Administration"</t>
  </si>
  <si>
    <t>Memo: Total excluding Transit</t>
  </si>
  <si>
    <t>FY00</t>
  </si>
  <si>
    <t>FY01</t>
  </si>
  <si>
    <t>FY02</t>
  </si>
  <si>
    <t>Gov Guaranteed Debt Service</t>
  </si>
  <si>
    <t>2011 q2</t>
  </si>
  <si>
    <t>2011 q1</t>
  </si>
  <si>
    <t>2010 q4</t>
  </si>
  <si>
    <t>2012 q1</t>
  </si>
  <si>
    <t>2011 q3</t>
  </si>
  <si>
    <t>2011 q4</t>
  </si>
  <si>
    <t>FY03</t>
  </si>
  <si>
    <t>FY2012</t>
  </si>
  <si>
    <t>Revenue</t>
  </si>
  <si>
    <t xml:space="preserve">  1.  Tax revenue</t>
  </si>
  <si>
    <t xml:space="preserve">  2.  Social Contributions</t>
  </si>
  <si>
    <t xml:space="preserve">  3.  Grants</t>
  </si>
  <si>
    <t xml:space="preserve">  4.  Other revenue</t>
  </si>
  <si>
    <t>Expense</t>
  </si>
  <si>
    <t xml:space="preserve">  1.  Compensation of Employees</t>
  </si>
  <si>
    <t xml:space="preserve">  2.  Use of goods and services</t>
  </si>
  <si>
    <t xml:space="preserve">  3.  Consumption of fixed capital</t>
  </si>
  <si>
    <t xml:space="preserve">  4.  Interest Payments</t>
  </si>
  <si>
    <t xml:space="preserve">  5.  Subsidies</t>
  </si>
  <si>
    <t xml:space="preserve">  7.  Social benefits</t>
  </si>
  <si>
    <t xml:space="preserve">  8.  Other expense</t>
  </si>
  <si>
    <t>Net Worth and its Changes</t>
  </si>
  <si>
    <t xml:space="preserve">  1   Nonfinancial assets</t>
  </si>
  <si>
    <t xml:space="preserve">  2.  Financial assets</t>
  </si>
  <si>
    <t xml:space="preserve">  3.  Financial liabilities</t>
  </si>
  <si>
    <t>Analytical Measures</t>
  </si>
  <si>
    <t>Gross operating balance</t>
  </si>
  <si>
    <t>Primary operating balance</t>
  </si>
  <si>
    <t>Overall fiscal balance</t>
  </si>
  <si>
    <t>Overall primary balance</t>
  </si>
  <si>
    <t>Statistical discrepancy</t>
  </si>
  <si>
    <t>[GFSsum]</t>
  </si>
  <si>
    <t>[GFSdet]</t>
  </si>
  <si>
    <t>(In percent of GDP)</t>
  </si>
  <si>
    <t>Taxes</t>
  </si>
  <si>
    <t>Grants</t>
  </si>
  <si>
    <t>Compensation of Employees</t>
  </si>
  <si>
    <t>Use of goods and services</t>
  </si>
  <si>
    <t>Non Financial Assets</t>
  </si>
  <si>
    <t>Memo Items</t>
  </si>
  <si>
    <t>Trust Fund Balances (c/b)</t>
  </si>
  <si>
    <t>Compact A Account</t>
  </si>
  <si>
    <t>Compact D Account</t>
  </si>
  <si>
    <t>o/w unrestricted</t>
  </si>
  <si>
    <t>Outstanding external debt</t>
  </si>
  <si>
    <t>[Census]</t>
  </si>
  <si>
    <t>Other Price Indexes</t>
  </si>
  <si>
    <t>Majuro CPI</t>
  </si>
  <si>
    <t>US CPI</t>
  </si>
  <si>
    <t>US GDP deflator</t>
  </si>
  <si>
    <t xml:space="preserve">Source: Social Security plus EPPSO 'non-reported' estimate. </t>
  </si>
  <si>
    <t xml:space="preserve">Source: Social Security plus EPPSO 'non-reported' estimate.  Wage Costs = Gross wages and salaries as per Social Security regulations. </t>
  </si>
  <si>
    <t xml:space="preserve">Source: Social Security plus EPPSO 'non-reported' estimate. Wage Costs = Gross wages and salaries as per Social Security regulations. </t>
  </si>
  <si>
    <t>Source: Social Security plus EPPSO 'non-reported' estimate. Wage Costs = Gross wages and salaries as per Social Security regulations.</t>
  </si>
  <si>
    <r>
      <t xml:space="preserve">  6.  Grants </t>
    </r>
    <r>
      <rPr>
        <vertAlign val="superscript"/>
        <sz val="10"/>
        <rFont val="Arial"/>
        <family val="2"/>
      </rPr>
      <t>1</t>
    </r>
  </si>
  <si>
    <t>FY1982</t>
  </si>
  <si>
    <t>FY1981</t>
  </si>
  <si>
    <t>Local Government, Trust Funds 1/</t>
  </si>
  <si>
    <t>Deposits, commercial banks 2/</t>
  </si>
  <si>
    <t>1/ Coverage of local government trust funds is incomplete.</t>
  </si>
  <si>
    <t>2/ At banks abroad</t>
  </si>
  <si>
    <t>Local Government, Trust Funds 3/</t>
  </si>
  <si>
    <t>Other investments</t>
  </si>
  <si>
    <t>2013 q1</t>
  </si>
  <si>
    <t>2012 q2</t>
  </si>
  <si>
    <t>2012 q3</t>
  </si>
  <si>
    <t>2012 q4</t>
  </si>
  <si>
    <t>Volunteer work</t>
  </si>
  <si>
    <t>Producing goods for own consumption</t>
  </si>
  <si>
    <t>FY2013</t>
  </si>
  <si>
    <r>
      <t>FY2012</t>
    </r>
    <r>
      <rPr>
        <vertAlign val="superscript"/>
        <sz val="10"/>
        <rFont val="Arial"/>
        <family val="2"/>
      </rPr>
      <t>2</t>
    </r>
  </si>
  <si>
    <r>
      <t>FY2012</t>
    </r>
    <r>
      <rPr>
        <vertAlign val="superscript"/>
        <sz val="10"/>
        <rFont val="Arial"/>
        <family val="2"/>
      </rPr>
      <t>3</t>
    </r>
  </si>
  <si>
    <t>Single Audit</t>
  </si>
  <si>
    <t>Note 1: RMI contributions to the Compact Trust Fund have been treated as a transfer to an international unit</t>
  </si>
  <si>
    <t>College of Marshall Islands (Compact funding)</t>
  </si>
  <si>
    <t>College of Marshall Islands (Capital contributions)</t>
  </si>
  <si>
    <t>FY97</t>
  </si>
  <si>
    <t>FY98</t>
  </si>
  <si>
    <t>FY99</t>
  </si>
  <si>
    <t>FY04</t>
  </si>
  <si>
    <t>FY05</t>
  </si>
  <si>
    <t>FY06</t>
  </si>
  <si>
    <t>FY07</t>
  </si>
  <si>
    <t>FY08</t>
  </si>
  <si>
    <t>FY09</t>
  </si>
  <si>
    <t>FY10</t>
  </si>
  <si>
    <t>FY11</t>
  </si>
  <si>
    <t>FY2014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</si>
  <si>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</si>
  <si>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</si>
  <si>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</si>
  <si>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</si>
  <si>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</si>
  <si>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</si>
  <si>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</si>
  <si>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</si>
  <si>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</si>
  <si>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FY95</t>
  </si>
  <si>
    <t>FY96</t>
  </si>
  <si>
    <t>FY94</t>
  </si>
  <si>
    <t>FY93</t>
  </si>
  <si>
    <t>FY Pub ("P") or Graph ("G")</t>
  </si>
  <si>
    <t>Fishing licence fees 4/</t>
  </si>
  <si>
    <t>Fishing licence fees 3/</t>
  </si>
  <si>
    <t xml:space="preserve"> 2) Data prior to 2004 does not include fees under the Japan, USA and FSM Arrangement treaties</t>
  </si>
  <si>
    <t>4/ Data prior to 2004 does not include fees under the Japan, USA and FSM Arrangement treaties</t>
  </si>
  <si>
    <t>3/ Data prior to 2004 does not include fees under the Japan, USA and FSM Arrangement treaties</t>
  </si>
  <si>
    <t>National Gov't, Intergeneratonal Trust Fund</t>
  </si>
  <si>
    <t>Nuclear Claims Tribunal</t>
  </si>
  <si>
    <t>Restricted Net Assets, Beginning</t>
  </si>
  <si>
    <t>Additions</t>
  </si>
  <si>
    <t>Contributions:</t>
  </si>
  <si>
    <t>United States</t>
  </si>
  <si>
    <t>Total contributions</t>
  </si>
  <si>
    <t>Investment income:</t>
  </si>
  <si>
    <t>Interest and dividends</t>
  </si>
  <si>
    <t>Holding gains</t>
  </si>
  <si>
    <t>Gross investment income</t>
  </si>
  <si>
    <t>Less: investment expenses</t>
  </si>
  <si>
    <t>Net investment income</t>
  </si>
  <si>
    <t>Total additions</t>
  </si>
  <si>
    <t>Deductions</t>
  </si>
  <si>
    <t>Administrative expenses</t>
  </si>
  <si>
    <t>Change in net assets</t>
  </si>
  <si>
    <t>Restricted Net Assets, Ending</t>
  </si>
  <si>
    <t>Note: investment income and expense data not available for FY2004</t>
  </si>
  <si>
    <t>2013 q2</t>
  </si>
  <si>
    <t>2013 q3</t>
  </si>
  <si>
    <t>2013 q4</t>
  </si>
  <si>
    <t>2014 q1</t>
  </si>
  <si>
    <r>
      <t>FY2013</t>
    </r>
    <r>
      <rPr>
        <vertAlign val="superscript"/>
        <sz val="10"/>
        <rFont val="Arial"/>
        <family val="2"/>
      </rPr>
      <t>2</t>
    </r>
  </si>
  <si>
    <t>(3) FY2012 annual average percent change FY2012 on FY2009</t>
  </si>
  <si>
    <t>.0.268</t>
  </si>
  <si>
    <t>2950-RMI (SF)</t>
  </si>
  <si>
    <t>Final consumption expenditure, government</t>
  </si>
  <si>
    <t>National Government</t>
  </si>
  <si>
    <t>Final consumption expenditure, private</t>
  </si>
  <si>
    <t>Households' acquisition</t>
  </si>
  <si>
    <t>Households' own produce</t>
  </si>
  <si>
    <t>Dwellings</t>
  </si>
  <si>
    <t>NPISH</t>
  </si>
  <si>
    <t>Gross fixed capital formation</t>
  </si>
  <si>
    <t>Changes in inventories</t>
  </si>
  <si>
    <t>Gross domestic expenditure</t>
  </si>
  <si>
    <t>Exports - Goods, Offshore Fish</t>
  </si>
  <si>
    <t>Exports - Goods, Other</t>
  </si>
  <si>
    <t>Exports: Services</t>
  </si>
  <si>
    <t>Exports (embassies)</t>
  </si>
  <si>
    <t>Less Imports</t>
  </si>
  <si>
    <t>Food, beverages, tobacco</t>
  </si>
  <si>
    <t>Fishing Boat, provisions at sea</t>
  </si>
  <si>
    <t>Other goods</t>
  </si>
  <si>
    <t>Expenditure on GDP: GDP(E)</t>
  </si>
  <si>
    <t>Discrepancy</t>
  </si>
  <si>
    <t>GDP(P) at market prices</t>
  </si>
  <si>
    <t>% discrepancy</t>
  </si>
  <si>
    <t>(Current prices, US$ millions)</t>
  </si>
  <si>
    <t>[NAexp]</t>
  </si>
  <si>
    <t>Source: EPPSO (provisional "work in progress" estimates)</t>
  </si>
  <si>
    <t>2015 q1</t>
  </si>
  <si>
    <t>2014 q2</t>
  </si>
  <si>
    <t>2014 q3</t>
  </si>
  <si>
    <t>2014 q4</t>
  </si>
  <si>
    <t>~</t>
  </si>
  <si>
    <t>Fish loins exported</t>
  </si>
  <si>
    <t>Raw Fish Exported</t>
  </si>
  <si>
    <r>
      <t xml:space="preserve">Primary incomes </t>
    </r>
    <r>
      <rPr>
        <vertAlign val="superscript"/>
        <sz val="10"/>
        <color indexed="8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</si>
  <si>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</si>
  <si>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indexed="8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</si>
  <si>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</si>
  <si>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indexed="8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</si>
  <si>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indexed="8"/>
        <rFont val="Arial"/>
        <family val="2"/>
      </rPr>
      <t>6</t>
    </r>
  </si>
  <si>
    <r>
      <t xml:space="preserve">2014 </t>
    </r>
    <r>
      <rPr>
        <vertAlign val="superscript"/>
        <sz val="10"/>
        <rFont val="Arial"/>
        <family val="2"/>
      </rPr>
      <t>1</t>
    </r>
  </si>
  <si>
    <t>2) In 2006 some visitors arrving by sea were not included</t>
  </si>
  <si>
    <t>3) 2002 and 2003 data do not include those who arrived at Kwajalein airport</t>
  </si>
  <si>
    <r>
      <t xml:space="preserve">2006 </t>
    </r>
    <r>
      <rPr>
        <vertAlign val="superscript"/>
        <sz val="10"/>
        <rFont val="Arial"/>
        <family val="2"/>
      </rPr>
      <t>2</t>
    </r>
  </si>
  <si>
    <t>1) 2014 "holiday/vacation" includes passengers and crew on a large cruise ship</t>
  </si>
  <si>
    <r>
      <t xml:space="preserve">2002 </t>
    </r>
    <r>
      <rPr>
        <vertAlign val="superscript"/>
        <sz val="10"/>
        <rFont val="Arial"/>
        <family val="2"/>
      </rPr>
      <t>3</t>
    </r>
  </si>
  <si>
    <r>
      <t xml:space="preserve">2003 </t>
    </r>
    <r>
      <rPr>
        <vertAlign val="superscript"/>
        <sz val="10"/>
        <rFont val="Arial"/>
        <family val="2"/>
      </rPr>
      <t>3</t>
    </r>
  </si>
  <si>
    <t>Other   (old CPI only)</t>
  </si>
  <si>
    <t>2002-2006</t>
  </si>
  <si>
    <t>1997-2001</t>
  </si>
  <si>
    <t>1992-1996</t>
  </si>
  <si>
    <t>College of Marshall Islands (Federal Programs)</t>
  </si>
  <si>
    <t>College of Marshall Islands (transfers from REPMAR)</t>
  </si>
  <si>
    <t>Source: Compiled from Government of RMI and selected Public Enterprise Audits. Data for earlier years may be incomplete.</t>
  </si>
  <si>
    <t>US$ million</t>
  </si>
  <si>
    <t>Operating Income/Loss, US$ million</t>
  </si>
  <si>
    <t xml:space="preserve"> 5) Primary, Secondary Income and Capital Grants are deflated by a 50/50 weighting of RMI CPI/RMI GDP implicit price deflator, as a proxy for the Gross Domestic Expenditure deflator</t>
  </si>
  <si>
    <r>
      <t>(Percent, annual average</t>
    </r>
    <r>
      <rPr>
        <sz val="10"/>
        <rFont val="Arial"/>
        <family val="2"/>
      </rPr>
      <t>)</t>
    </r>
  </si>
  <si>
    <r>
      <t>Savings accounts</t>
    </r>
    <r>
      <rPr>
        <vertAlign val="superscript"/>
        <sz val="10"/>
        <rFont val="Arial"/>
        <family val="2"/>
      </rPr>
      <t>1</t>
    </r>
  </si>
  <si>
    <r>
      <t>Time deposits</t>
    </r>
    <r>
      <rPr>
        <vertAlign val="superscript"/>
        <sz val="10"/>
        <rFont val="Arial"/>
        <family val="2"/>
      </rPr>
      <t>2</t>
    </r>
  </si>
  <si>
    <r>
      <t>Loan rates</t>
    </r>
    <r>
      <rPr>
        <vertAlign val="superscript"/>
        <sz val="10"/>
        <rFont val="Arial"/>
        <family val="2"/>
      </rPr>
      <t>3</t>
    </r>
  </si>
  <si>
    <t>2016 q1</t>
  </si>
  <si>
    <t>2015 q4</t>
  </si>
  <si>
    <t>2015 q3</t>
  </si>
  <si>
    <t>2015 q2</t>
  </si>
  <si>
    <t>Fees (US$) (2)</t>
  </si>
  <si>
    <r>
      <t xml:space="preserve">Central government deposits </t>
    </r>
    <r>
      <rPr>
        <vertAlign val="superscript"/>
        <sz val="10"/>
        <rFont val="Arial"/>
        <family val="2"/>
      </rPr>
      <t>3</t>
    </r>
  </si>
  <si>
    <t>3) Includes deposits of Social Security administration and other trust funds</t>
  </si>
  <si>
    <t>1) Calendar-year basis 4 quarter average to 2000. Fiscal-year basis 5 quarter average from FY2001-FY2012; thereafter September 30th balances.</t>
  </si>
  <si>
    <t>All loans</t>
  </si>
  <si>
    <t>Checkable savings</t>
  </si>
  <si>
    <t>All interest bearing deposits</t>
  </si>
  <si>
    <t>Social Security benefits</t>
  </si>
  <si>
    <t>Loan rates</t>
  </si>
  <si>
    <t>Published rates</t>
  </si>
  <si>
    <r>
      <t xml:space="preserve">Average interest rates </t>
    </r>
    <r>
      <rPr>
        <vertAlign val="superscript"/>
        <sz val="10"/>
        <rFont val="Arial"/>
        <family val="2"/>
      </rPr>
      <t>4</t>
    </r>
  </si>
  <si>
    <t xml:space="preserve"> Day Scheme</t>
  </si>
  <si>
    <t xml:space="preserve"> Of which Vessel</t>
  </si>
  <si>
    <t>1) average of rates offered by deposit money banks.</t>
  </si>
  <si>
    <t>2) average of minimum rates offered by deposit money banks.</t>
  </si>
  <si>
    <t>3) average of maximum rates charged by deposit money banks.</t>
  </si>
  <si>
    <t>4) actual interest divided by relevant deposit or loan balances</t>
  </si>
  <si>
    <t xml:space="preserve">Source: Social Security plus EPPSO 'non-reported' estimate, deflated by CPI. </t>
  </si>
  <si>
    <t>(FY2004 prices)</t>
  </si>
  <si>
    <t>Consumer Price Index (base CY2004)</t>
  </si>
  <si>
    <t>Consumer Price Index (base FY2004)</t>
  </si>
  <si>
    <t>Currency and Equivalent</t>
  </si>
  <si>
    <t>Head Office</t>
  </si>
  <si>
    <t>Foreign Banks</t>
  </si>
  <si>
    <t>Deposits with Domestic Banks</t>
  </si>
  <si>
    <t>Loans and Advances to Public Sector</t>
  </si>
  <si>
    <t>Central Government</t>
  </si>
  <si>
    <t>MIDB</t>
  </si>
  <si>
    <t>Nonfinancial Public Enterprises</t>
  </si>
  <si>
    <t>Loans and Advances to Private Sector</t>
  </si>
  <si>
    <t>Businesses, Non-Bank Financial</t>
  </si>
  <si>
    <t>Businesses, Commercial</t>
  </si>
  <si>
    <t>Nonprofit Institutions</t>
  </si>
  <si>
    <t>Individuals, Installment Credit</t>
  </si>
  <si>
    <t>Individuals Residential Mortgages</t>
  </si>
  <si>
    <t>Individuals, Other</t>
  </si>
  <si>
    <t>Overdrafts</t>
  </si>
  <si>
    <t>Less:Valuation Reserve</t>
  </si>
  <si>
    <t>Loans (Net)</t>
  </si>
  <si>
    <t>Fixed Assets (Net)</t>
  </si>
  <si>
    <t>Other Assets</t>
  </si>
  <si>
    <t>Total Assets</t>
  </si>
  <si>
    <t>Deposits by Institutional Sector</t>
  </si>
  <si>
    <t>Bankers Deposits</t>
  </si>
  <si>
    <t>Resident</t>
  </si>
  <si>
    <t>Non-resident</t>
  </si>
  <si>
    <t>Social Security</t>
  </si>
  <si>
    <t>Individuals</t>
  </si>
  <si>
    <t>Less: Items in Process of Collection</t>
  </si>
  <si>
    <t>Total Deposits</t>
  </si>
  <si>
    <t>Other Liabilities</t>
  </si>
  <si>
    <t>Capital  and Reserves</t>
  </si>
  <si>
    <t>Issued and Fully Paid Shares,Stock Dividends, &amp; Dividends Paid</t>
  </si>
  <si>
    <t>Paid-In Premium</t>
  </si>
  <si>
    <t>Undistributed Profits</t>
  </si>
  <si>
    <t>Legal Reserve</t>
  </si>
  <si>
    <t>Total Capital  and Reserves</t>
  </si>
  <si>
    <t>Capital and Liabilities</t>
  </si>
  <si>
    <t>Deposits by Banks</t>
  </si>
  <si>
    <t>Demand Deposits</t>
  </si>
  <si>
    <t>Public Sector</t>
  </si>
  <si>
    <t>Checkable Savings</t>
  </si>
  <si>
    <t xml:space="preserve">Business </t>
  </si>
  <si>
    <t>Savings Deposits</t>
  </si>
  <si>
    <t>Time Deposits</t>
  </si>
  <si>
    <r>
      <t>Other unallocable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</si>
  <si>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t>1. public sector and other checkable savings</t>
  </si>
  <si>
    <t>Businesses</t>
  </si>
  <si>
    <t>2017 q1</t>
  </si>
  <si>
    <t>2017 q2</t>
  </si>
  <si>
    <t>2016 q2</t>
  </si>
  <si>
    <t>2016 q3</t>
  </si>
  <si>
    <t>2016 q4</t>
  </si>
  <si>
    <t>GDP current prices, $ million</t>
  </si>
  <si>
    <t>GDP per capita $</t>
  </si>
  <si>
    <t>GNDI per capita $</t>
  </si>
  <si>
    <t>National accounts</t>
  </si>
  <si>
    <t>GDP, % growth</t>
  </si>
  <si>
    <t>Prices (annual percent change)</t>
  </si>
  <si>
    <t>Consumer price index</t>
  </si>
  <si>
    <t>Employment and Wages</t>
  </si>
  <si>
    <t>% change</t>
  </si>
  <si>
    <t>Private sedctor</t>
  </si>
  <si>
    <t>Public sector</t>
  </si>
  <si>
    <t>Average annual wage</t>
  </si>
  <si>
    <t>Average annual real wage (less inflation)</t>
  </si>
  <si>
    <t>Government Finance Statistics, $ millions</t>
  </si>
  <si>
    <t>Tax revenue</t>
  </si>
  <si>
    <t>Other revenue</t>
  </si>
  <si>
    <t>Other expense</t>
  </si>
  <si>
    <t>Nonfinancial assets</t>
  </si>
  <si>
    <t>Financial assets</t>
  </si>
  <si>
    <t>Financial liabilities</t>
  </si>
  <si>
    <t>Domestic revenues</t>
  </si>
  <si>
    <t>Money and Banking ($ million)</t>
  </si>
  <si>
    <t>Loans</t>
  </si>
  <si>
    <t>Capital</t>
  </si>
  <si>
    <t>Loans to deposit ratio, %</t>
  </si>
  <si>
    <t>Balance of Payments $ million</t>
  </si>
  <si>
    <t>Trade balance</t>
  </si>
  <si>
    <t>Service balance</t>
  </si>
  <si>
    <t>Primary Income balance</t>
  </si>
  <si>
    <t>Secondary Income balance</t>
  </si>
  <si>
    <t>Current Account, balance</t>
  </si>
  <si>
    <t>Capital Account, balance</t>
  </si>
  <si>
    <t>International Investment position (IIP), $ million</t>
  </si>
  <si>
    <t>Total stocks, net</t>
  </si>
  <si>
    <t>memo: COFA Trust Fund</t>
  </si>
  <si>
    <t>External Debt, $ million</t>
  </si>
  <si>
    <t>Gross External Debt Total</t>
  </si>
  <si>
    <t>Gross External debt as % of GDP</t>
  </si>
  <si>
    <t>[Summary Data]</t>
  </si>
  <si>
    <t>External</t>
  </si>
  <si>
    <t>Prices</t>
  </si>
  <si>
    <t>Money and banking</t>
  </si>
  <si>
    <t>Real sector indicators</t>
  </si>
  <si>
    <t>Population and migration</t>
  </si>
  <si>
    <t>National government employment and wages</t>
  </si>
  <si>
    <t>Government finances</t>
  </si>
  <si>
    <t>Per Capita Income measures</t>
  </si>
  <si>
    <t>GNI per capita $</t>
  </si>
  <si>
    <r>
      <t>FY2016</t>
    </r>
    <r>
      <rPr>
        <vertAlign val="superscript"/>
        <sz val="10"/>
        <rFont val="Arial"/>
        <family val="2"/>
      </rPr>
      <t>2</t>
    </r>
  </si>
  <si>
    <r>
      <t>FY2015</t>
    </r>
    <r>
      <rPr>
        <vertAlign val="superscript"/>
        <sz val="10"/>
        <rFont val="Arial"/>
        <family val="2"/>
      </rPr>
      <t>2</t>
    </r>
  </si>
  <si>
    <t>(1) Data prior to 2006 q4, are old Ebeye CPI series, using the new CPI weights.  Data not collected for 2010q1-2011q3 and 2012q3 &amp; q4, 2015q3&amp;q4, and 2016 q4</t>
  </si>
  <si>
    <t>GDP, % growth (excluding purse seine fishing boats)</t>
  </si>
  <si>
    <t>Source: Public Enterprise Audits.</t>
  </si>
  <si>
    <t>Table 6c    Tuna loining plant achievements, Majuro:  FY1999 to FY2003</t>
  </si>
  <si>
    <t>2017 q3</t>
  </si>
  <si>
    <t>2017 q4</t>
  </si>
  <si>
    <t>Table 8a    Majuro: Consumer price index (CPI) by major groups, 1983-2001</t>
  </si>
  <si>
    <t>Debt service as % of national gov. revenues</t>
  </si>
  <si>
    <t xml:space="preserve"> </t>
  </si>
  <si>
    <t xml:space="preserve">  </t>
  </si>
  <si>
    <t>2018 q1</t>
  </si>
  <si>
    <t>2018 q2</t>
  </si>
  <si>
    <t xml:space="preserve">* Funds transfered from MIMRA. These differ from the actual fishing fees and related revenue collected by MIMRA.  </t>
  </si>
  <si>
    <t>Non-life insurance, claims &amp; other</t>
  </si>
  <si>
    <t>Commercial Banks</t>
  </si>
  <si>
    <t>Development Bank</t>
  </si>
  <si>
    <t>Other Finance</t>
  </si>
  <si>
    <t>Social Security Funds</t>
  </si>
  <si>
    <t>Public Sector (31 to 34,12)</t>
  </si>
  <si>
    <t>AA</t>
  </si>
  <si>
    <t>Agriculture</t>
  </si>
  <si>
    <t>AF</t>
  </si>
  <si>
    <t>Fishing</t>
  </si>
  <si>
    <t>Mining and quarrying</t>
  </si>
  <si>
    <t>Electricity supply</t>
  </si>
  <si>
    <t>Water, sewerage, waste</t>
  </si>
  <si>
    <t>Distribution, vehicle repair</t>
  </si>
  <si>
    <t>Transportation</t>
  </si>
  <si>
    <t>Hotels, Restaurants</t>
  </si>
  <si>
    <t>Information, communication</t>
  </si>
  <si>
    <t>Real estate activities</t>
  </si>
  <si>
    <t>Professional, technical</t>
  </si>
  <si>
    <t>Administrative services</t>
  </si>
  <si>
    <t>R</t>
  </si>
  <si>
    <t>Arts, recreation</t>
  </si>
  <si>
    <t>S</t>
  </si>
  <si>
    <t>Other service activities</t>
  </si>
  <si>
    <t>U</t>
  </si>
  <si>
    <t>Kwajelein base</t>
  </si>
  <si>
    <t>Health (2)</t>
  </si>
  <si>
    <t>Crude Oil Sold (volume)</t>
  </si>
  <si>
    <t>Crude Oil Sold ($ million)</t>
  </si>
  <si>
    <t>Other Sales ($ million)</t>
  </si>
  <si>
    <t>RMI days (3)</t>
  </si>
  <si>
    <t>(3) RMI Party Allocated Effort (PAE), under the Vessel Day Scheme</t>
  </si>
  <si>
    <t>2018 q3</t>
  </si>
  <si>
    <t>2018 q4</t>
  </si>
  <si>
    <t>Table 6f     Visitors to Majuro, by year and purpose of visit: 2004-2018</t>
  </si>
  <si>
    <t>Table 6g    Length of stay, visitors to Majuro, by year and purpose of visit: 2004-2018</t>
  </si>
  <si>
    <t>Table 6h    Visitors to Majuro by usual residence:  2004 to 2018</t>
  </si>
  <si>
    <t>Aa</t>
  </si>
  <si>
    <t>Agriculture and forestry</t>
  </si>
  <si>
    <t>Af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</si>
  <si>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</si>
  <si>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</si>
  <si>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</si>
  <si>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</si>
  <si>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</si>
  <si>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</si>
  <si>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</si>
  <si>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</si>
  <si>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</si>
  <si>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</si>
  <si>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Source: Bureau of Budget and Planning</t>
  </si>
  <si>
    <t>(FY15=100)</t>
  </si>
  <si>
    <t>3.4</t>
  </si>
  <si>
    <t xml:space="preserve">Indirect taxes </t>
  </si>
  <si>
    <t>less Subsidies</t>
  </si>
  <si>
    <t>GDP at Market Prices</t>
  </si>
  <si>
    <t>Mixed Income</t>
  </si>
  <si>
    <t>Taxes on products and imports</t>
  </si>
  <si>
    <t>GRT</t>
  </si>
  <si>
    <t>11</t>
  </si>
  <si>
    <t>12</t>
  </si>
  <si>
    <t>Public Enterprises</t>
  </si>
  <si>
    <t>21</t>
  </si>
  <si>
    <t>22</t>
  </si>
  <si>
    <t>23</t>
  </si>
  <si>
    <t>31</t>
  </si>
  <si>
    <t>32</t>
  </si>
  <si>
    <t>33</t>
  </si>
  <si>
    <t>34</t>
  </si>
  <si>
    <t>Non-Profit Institutions Serving households</t>
  </si>
  <si>
    <t>Import Taxes</t>
  </si>
  <si>
    <t>Local Government Taxes</t>
  </si>
  <si>
    <t>2019 q1</t>
  </si>
  <si>
    <t>2019 q2</t>
  </si>
  <si>
    <t>GDP, at constant prices $ million, FY2015 prices</t>
  </si>
  <si>
    <t>4 Constant Volume measure GDP in 2015 prices. U.S. CPI used as deflator for 1981-1997</t>
  </si>
  <si>
    <t>1 GDP Current price estimates, old series 1981-2001</t>
  </si>
  <si>
    <t>2 GDP Current price estimates, EPPSO/Graduate School from 1997</t>
  </si>
  <si>
    <t>X</t>
  </si>
  <si>
    <t>PRESIDENT &amp; CABINET</t>
  </si>
  <si>
    <t>CHIEF SECRETARY'S OFFICE</t>
  </si>
  <si>
    <t>SPECIAL APPROPRIATIONS</t>
  </si>
  <si>
    <t>COUNCIL OF IROIJ</t>
  </si>
  <si>
    <t>NITIJELA</t>
  </si>
  <si>
    <t>AUDITOR GENERAL</t>
  </si>
  <si>
    <t>FOREIGN AFFAIRS</t>
  </si>
  <si>
    <t>PUBLIC SERVICE COMMISSION</t>
  </si>
  <si>
    <t>JUDICIARY</t>
  </si>
  <si>
    <t>ATTORNEY GENERAL OFFICE</t>
  </si>
  <si>
    <t>MINISTRY OF EDUCATION</t>
  </si>
  <si>
    <t>HEALTH &amp; ENVIRONMENT</t>
  </si>
  <si>
    <t>RESOURCES &amp; DEVELOPMENT</t>
  </si>
  <si>
    <t>INTERNAL AFFAIRS</t>
  </si>
  <si>
    <t>MINISTRY OF JUSTICE</t>
  </si>
  <si>
    <t>FINANCE</t>
  </si>
  <si>
    <t>PUBLIC WORKS</t>
  </si>
  <si>
    <t>EPA</t>
  </si>
  <si>
    <t>COMPACT II CAPITAL</t>
  </si>
  <si>
    <t>Annnual percent change</t>
  </si>
  <si>
    <t>US Federal Grant</t>
  </si>
  <si>
    <t>Asia Development Bank</t>
  </si>
  <si>
    <t>Budgetary support</t>
  </si>
  <si>
    <t>European Union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</si>
  <si>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</si>
  <si>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</si>
  <si>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</si>
  <si>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</si>
  <si>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</si>
  <si>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</si>
  <si>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</si>
  <si>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COFOG</t>
  </si>
  <si>
    <t>Department</t>
  </si>
  <si>
    <t>Financial services</t>
  </si>
  <si>
    <t>Real GDI</t>
  </si>
  <si>
    <t>RoP Implicit Price deflators</t>
  </si>
  <si>
    <t>Gross Domestic Income (GDI)</t>
  </si>
  <si>
    <t>Terms of Trade</t>
  </si>
  <si>
    <t>Terms of trade</t>
  </si>
  <si>
    <t xml:space="preserve"> 4) Changes in the terms of trade.</t>
  </si>
  <si>
    <t>(FY2015 prices, US$ millions)</t>
  </si>
  <si>
    <t>Construction: Other</t>
  </si>
  <si>
    <t>Construction: REPMAR</t>
  </si>
  <si>
    <t>Equipment: other</t>
  </si>
  <si>
    <t>Equipment: REPMAR</t>
  </si>
  <si>
    <t>Ships, Aircraft</t>
  </si>
  <si>
    <t>Re-Exports - Goods (mostly Fuel)</t>
  </si>
  <si>
    <t>Exports: Tourism</t>
  </si>
  <si>
    <t>Exports: Fishing boats and Crews</t>
  </si>
  <si>
    <t>Fuel (landed)</t>
  </si>
  <si>
    <t>Fishing Boats, Aircraft</t>
  </si>
  <si>
    <t>Airlines, travel, medical</t>
  </si>
  <si>
    <t>Other services</t>
  </si>
  <si>
    <t>Discrepancy on GDP(P)</t>
  </si>
  <si>
    <t>[NAInc]</t>
  </si>
  <si>
    <t>[Payroll]</t>
  </si>
  <si>
    <t>Constant FY2015 prices</t>
  </si>
  <si>
    <t>CTF</t>
  </si>
  <si>
    <t>(constant prices of FY2015, US$ millions)</t>
  </si>
  <si>
    <t>TRANSPORTATION &amp; COMMUNICATION</t>
  </si>
  <si>
    <t>Private sector</t>
  </si>
  <si>
    <t>1) Plant reopened by Pan Pacific Foods during 2008.</t>
  </si>
  <si>
    <t>College of Marshall Islands (Private gifts, grants, donations)</t>
  </si>
  <si>
    <t>Results from 2012-2016 were not plausible, so are not included.</t>
  </si>
  <si>
    <t>2020 q1</t>
  </si>
  <si>
    <t>2019 q3</t>
  </si>
  <si>
    <t>2019 q4</t>
  </si>
  <si>
    <t>2007-2011</t>
  </si>
  <si>
    <t>2020 q2</t>
  </si>
  <si>
    <t>1. 1.1.2</t>
  </si>
  <si>
    <t>Income tax - payable by corporations and other enterprises</t>
  </si>
  <si>
    <t>1. 1.1.3</t>
  </si>
  <si>
    <t>Income tax - other on income, profits and capital gains</t>
  </si>
  <si>
    <t>1. 1.3.2</t>
  </si>
  <si>
    <t>Recurrent taxes on net wealth</t>
  </si>
  <si>
    <t>1. 1.3.3</t>
  </si>
  <si>
    <t>Estate, inheritance, &amp; gift taxes</t>
  </si>
  <si>
    <t>1. 1.3.4</t>
  </si>
  <si>
    <t>Removed in Gfs 2014</t>
  </si>
  <si>
    <t>1. 1.3.6</t>
  </si>
  <si>
    <t>Other recurrent taxes on property</t>
  </si>
  <si>
    <t>1. 1.4.1.1</t>
  </si>
  <si>
    <t>Value-added tax</t>
  </si>
  <si>
    <t>1. 1.4.1.2</t>
  </si>
  <si>
    <t>Sales taxes</t>
  </si>
  <si>
    <t>1. 1.4.2</t>
  </si>
  <si>
    <t>Excise taxes</t>
  </si>
  <si>
    <t>1. 1.4.3</t>
  </si>
  <si>
    <t>Profits of fiscal monopolies</t>
  </si>
  <si>
    <t>1. 1.4.4.2</t>
  </si>
  <si>
    <t>Taxes on specific services (other)</t>
  </si>
  <si>
    <t>1. 1.4.6</t>
  </si>
  <si>
    <t>Other taxes on goods &amp; services</t>
  </si>
  <si>
    <t>1. 1.5.2</t>
  </si>
  <si>
    <t>Taxes on exports</t>
  </si>
  <si>
    <t>1. 1.5.3</t>
  </si>
  <si>
    <t>Profits of export or import monopolies</t>
  </si>
  <si>
    <t>1. 1.5.4</t>
  </si>
  <si>
    <t>Exchange profits</t>
  </si>
  <si>
    <t>1. 1.5.5</t>
  </si>
  <si>
    <t>Exchange taxes</t>
  </si>
  <si>
    <t>1. 1.5.6</t>
  </si>
  <si>
    <t>Other taxes on international trade &amp; transactions</t>
  </si>
  <si>
    <t>1. 1.6.2</t>
  </si>
  <si>
    <t>Other taxes: payable by other than business or unavoidable</t>
  </si>
  <si>
    <t>1. 2</t>
  </si>
  <si>
    <t>Social Contributions</t>
  </si>
  <si>
    <t>1. 2.1</t>
  </si>
  <si>
    <t>Social security contributions</t>
  </si>
  <si>
    <t>1. 2.1.1</t>
  </si>
  <si>
    <t>Employee</t>
  </si>
  <si>
    <t>1. 2.1.2</t>
  </si>
  <si>
    <t>Employer</t>
  </si>
  <si>
    <t>1. 2.1.3</t>
  </si>
  <si>
    <t>Self-employed</t>
  </si>
  <si>
    <t>1. 2.1.4</t>
  </si>
  <si>
    <t>Other unallocable</t>
  </si>
  <si>
    <t>1. 2.2</t>
  </si>
  <si>
    <t>Other social contributions</t>
  </si>
  <si>
    <t>1. 2.2.1</t>
  </si>
  <si>
    <t>1. 2.2.2</t>
  </si>
  <si>
    <t>1. 2.2.3</t>
  </si>
  <si>
    <t>Imputed</t>
  </si>
  <si>
    <t>Current</t>
  </si>
  <si>
    <t>1. 3.1.1.5</t>
  </si>
  <si>
    <t>Compact (CTF Drawdown)</t>
  </si>
  <si>
    <t>1. 3.1.2.2</t>
  </si>
  <si>
    <t>US Federal Programs and other</t>
  </si>
  <si>
    <t>1. 3.1.2.4</t>
  </si>
  <si>
    <t>Other Governments</t>
  </si>
  <si>
    <t>1. 3.2</t>
  </si>
  <si>
    <t>From international organizations</t>
  </si>
  <si>
    <t>1. 3.2.1</t>
  </si>
  <si>
    <t>Grants from international organizations - current</t>
  </si>
  <si>
    <t>1. 3.2.2</t>
  </si>
  <si>
    <t>Grants from international organizations - capital</t>
  </si>
  <si>
    <t>1. 3.3.2</t>
  </si>
  <si>
    <t>Grants from other general government units - capital</t>
  </si>
  <si>
    <t>Property income</t>
  </si>
  <si>
    <t>1. 4.1.3</t>
  </si>
  <si>
    <t>Withdrawals from income of quasi-corporations</t>
  </si>
  <si>
    <t>1. 4.1.4</t>
  </si>
  <si>
    <t>Property income from investment income disbursements</t>
  </si>
  <si>
    <t>1. 4.1.5.1</t>
  </si>
  <si>
    <t>Land</t>
  </si>
  <si>
    <t>1. 4.1.5.2</t>
  </si>
  <si>
    <t>Royalties</t>
  </si>
  <si>
    <t>1. 4.1.6</t>
  </si>
  <si>
    <t>Reinvested earnings on foreign direct investment</t>
  </si>
  <si>
    <t>1. 4.2.1</t>
  </si>
  <si>
    <t>Sales by market establishments</t>
  </si>
  <si>
    <t>1. 4.2.4</t>
  </si>
  <si>
    <t>Imputed sales of goods and services</t>
  </si>
  <si>
    <t>1. 4.3.1</t>
  </si>
  <si>
    <t>Tax related</t>
  </si>
  <si>
    <t>1. 4.4</t>
  </si>
  <si>
    <t>Transfers not elsewhere classified</t>
  </si>
  <si>
    <t>1. 4.4.1</t>
  </si>
  <si>
    <t>Curent transfers nec</t>
  </si>
  <si>
    <t>1. 4.4.2</t>
  </si>
  <si>
    <t>Capital transfers nec</t>
  </si>
  <si>
    <t>1. 4.5</t>
  </si>
  <si>
    <t>Premiums, fees, and claims related to non life</t>
  </si>
  <si>
    <t>1. 4.5.1</t>
  </si>
  <si>
    <t>Non life insurance: premiums, fees, and current claims</t>
  </si>
  <si>
    <t>1. 4.5.2</t>
  </si>
  <si>
    <t>Non life insurance: premiums, capital claims</t>
  </si>
  <si>
    <t>T</t>
  </si>
  <si>
    <t>1. 1</t>
  </si>
  <si>
    <t>1. 1.1</t>
  </si>
  <si>
    <t>Taxes on income, profits and capital gains</t>
  </si>
  <si>
    <t>1. 1.1.1</t>
  </si>
  <si>
    <t>Income tax - payable by individuals</t>
  </si>
  <si>
    <t/>
  </si>
  <si>
    <t>1. 1.1.1.1</t>
  </si>
  <si>
    <t>Marshallese</t>
  </si>
  <si>
    <t>1. 1.1.1.2</t>
  </si>
  <si>
    <t>Expat</t>
  </si>
  <si>
    <t>1. 1.2</t>
  </si>
  <si>
    <t>Taxes on payroll &amp; work force (foreign labor permits)</t>
  </si>
  <si>
    <t>1. 1.3</t>
  </si>
  <si>
    <t>Recurrent taxes on immovable property</t>
  </si>
  <si>
    <t>1. 1.3.1</t>
  </si>
  <si>
    <t>1. 1.3.5</t>
  </si>
  <si>
    <t>Capital levies</t>
  </si>
  <si>
    <t>1. 1.4</t>
  </si>
  <si>
    <t>Taxes on Goods and Services</t>
  </si>
  <si>
    <t>1. 1.4.1</t>
  </si>
  <si>
    <t>General Taxes on goods and services</t>
  </si>
  <si>
    <t>1. 1.4.1.3</t>
  </si>
  <si>
    <t>Turnover and other general taxes on goods and services (BGRT)</t>
  </si>
  <si>
    <t>1. 1.4.1.3.1</t>
  </si>
  <si>
    <t>BGRT - Resident</t>
  </si>
  <si>
    <t>1. 1.4.1.3.2</t>
  </si>
  <si>
    <t>BGRT - Non-Resident</t>
  </si>
  <si>
    <t>1. 1.4.4</t>
  </si>
  <si>
    <t>Taxes on specific services</t>
  </si>
  <si>
    <t>1. 1.4.4.1</t>
  </si>
  <si>
    <t>Taxes on specific services (hotel GRT)</t>
  </si>
  <si>
    <t>1. 1.4.5</t>
  </si>
  <si>
    <t>Taxes on use of goods and services and on permission</t>
  </si>
  <si>
    <t>1. 1.4.5.1</t>
  </si>
  <si>
    <t>Motor vehicle taxes</t>
  </si>
  <si>
    <t>1. 1.4.5.2</t>
  </si>
  <si>
    <t>Other taxes on use of goods and services and on permission to use goods or perform activities</t>
  </si>
  <si>
    <t>1. 1.4.5.2.1</t>
  </si>
  <si>
    <t>1. 1.4.5.2.2</t>
  </si>
  <si>
    <t>1. 1.5</t>
  </si>
  <si>
    <t>Taxes on international trade and transactions</t>
  </si>
  <si>
    <t>1. 1.5.1</t>
  </si>
  <si>
    <t>Customs and other import duties</t>
  </si>
  <si>
    <t>1. 1.5.1.1</t>
  </si>
  <si>
    <t>General import</t>
  </si>
  <si>
    <t>1. 1.5.1.2</t>
  </si>
  <si>
    <t>CMI</t>
  </si>
  <si>
    <t>1. 1.5.1.3</t>
  </si>
  <si>
    <t>Fuel</t>
  </si>
  <si>
    <t>1. 1.6</t>
  </si>
  <si>
    <t>Other taxes</t>
  </si>
  <si>
    <t>1. 1.6.1</t>
  </si>
  <si>
    <t>Other taxes: payable solely by busineses</t>
  </si>
  <si>
    <t>1. 3</t>
  </si>
  <si>
    <t>1. 3.1</t>
  </si>
  <si>
    <t>From foreign governments</t>
  </si>
  <si>
    <t>1. 3.1.1</t>
  </si>
  <si>
    <t>1. 3.1.1.1</t>
  </si>
  <si>
    <t>Grants US Compact</t>
  </si>
  <si>
    <t>1. 3.1.1.2</t>
  </si>
  <si>
    <t>Grants US Federal Programs and other</t>
  </si>
  <si>
    <t>1. 3.1.1.3</t>
  </si>
  <si>
    <t>Grants Taiwan</t>
  </si>
  <si>
    <t>1. 3.1.1.4</t>
  </si>
  <si>
    <t>Grants Other Governments</t>
  </si>
  <si>
    <t>1. 3.1.2</t>
  </si>
  <si>
    <t>1. 3.1.2.1</t>
  </si>
  <si>
    <t>US Compact</t>
  </si>
  <si>
    <t>1. 3.1.2.3</t>
  </si>
  <si>
    <t>Taiwan projects</t>
  </si>
  <si>
    <t>1. 3.3</t>
  </si>
  <si>
    <t>From other general government units</t>
  </si>
  <si>
    <t>1. 3.3.1</t>
  </si>
  <si>
    <t>Grants from other general government units - current</t>
  </si>
  <si>
    <t>1. 3.3.1.1</t>
  </si>
  <si>
    <t>Grants from other general government units - MIMRA</t>
  </si>
  <si>
    <t>1. 3.3.1.2</t>
  </si>
  <si>
    <t>Grants from other general government units - other</t>
  </si>
  <si>
    <t>1. 4</t>
  </si>
  <si>
    <t>1. 4.1</t>
  </si>
  <si>
    <t>1. 4.1.1</t>
  </si>
  <si>
    <t>1. 4.1.2</t>
  </si>
  <si>
    <t>Dividends</t>
  </si>
  <si>
    <t>1. 4.1.5</t>
  </si>
  <si>
    <t>Rent</t>
  </si>
  <si>
    <t>1. 4.1.5.3</t>
  </si>
  <si>
    <t>Fishing fees</t>
  </si>
  <si>
    <t>1. 4.1.5.4</t>
  </si>
  <si>
    <t>Rent on intangible assets (ship registry)</t>
  </si>
  <si>
    <t>1. 4.2</t>
  </si>
  <si>
    <t>Sales of goods and services</t>
  </si>
  <si>
    <t>1. 4.2.2</t>
  </si>
  <si>
    <t>Administrative fees</t>
  </si>
  <si>
    <t>1. 4.2.3</t>
  </si>
  <si>
    <t>Incidental sales by nonmarket establishments</t>
  </si>
  <si>
    <t>1. 4.3</t>
  </si>
  <si>
    <t>Fines &amp; forfeits</t>
  </si>
  <si>
    <t>1. 4.3.2</t>
  </si>
  <si>
    <t>1. 4.6</t>
  </si>
  <si>
    <t>Miscellaneous and unidentified revenue</t>
  </si>
  <si>
    <t>Fuel Re-exports</t>
  </si>
  <si>
    <t>Coconut and other products</t>
  </si>
  <si>
    <t>2. 1</t>
  </si>
  <si>
    <t>2. 1.1</t>
  </si>
  <si>
    <t>2. 1.1.1</t>
  </si>
  <si>
    <t>2. 1.1.1.1</t>
  </si>
  <si>
    <t>2. 1.1.1.2</t>
  </si>
  <si>
    <t>2. 1.1.1.3</t>
  </si>
  <si>
    <t>2. 1.1.2</t>
  </si>
  <si>
    <t>2. 1.2</t>
  </si>
  <si>
    <t>2. 1.2.1</t>
  </si>
  <si>
    <t>2. 1.2.2</t>
  </si>
  <si>
    <t>2. 2</t>
  </si>
  <si>
    <t>2. 2.01</t>
  </si>
  <si>
    <t>2. 2.02</t>
  </si>
  <si>
    <t>2. 2.03</t>
  </si>
  <si>
    <t>2. 2.04</t>
  </si>
  <si>
    <t>2. 2.05</t>
  </si>
  <si>
    <t>2. 2.06</t>
  </si>
  <si>
    <t>2. 2.07</t>
  </si>
  <si>
    <t>2. 2.08</t>
  </si>
  <si>
    <t>2. 2.09</t>
  </si>
  <si>
    <t>2. 2.10</t>
  </si>
  <si>
    <t>2. 2.11</t>
  </si>
  <si>
    <t>2. 2.12</t>
  </si>
  <si>
    <t>2. 2.13</t>
  </si>
  <si>
    <t>2. 2.14</t>
  </si>
  <si>
    <t>2. 2.15</t>
  </si>
  <si>
    <t>2. 2.16</t>
  </si>
  <si>
    <t>2. 2.17</t>
  </si>
  <si>
    <t>2. 2.18</t>
  </si>
  <si>
    <t>2. 2.19</t>
  </si>
  <si>
    <t>2. 2.20</t>
  </si>
  <si>
    <t>2. 2.21</t>
  </si>
  <si>
    <t>2. 2.22</t>
  </si>
  <si>
    <t>2. 2.23</t>
  </si>
  <si>
    <t>2. 2.24</t>
  </si>
  <si>
    <t>2. 2.25</t>
  </si>
  <si>
    <t>2. 2.26</t>
  </si>
  <si>
    <t>2. 2.27</t>
  </si>
  <si>
    <t>2. 2.28</t>
  </si>
  <si>
    <t>2. 3</t>
  </si>
  <si>
    <t>2. 4</t>
  </si>
  <si>
    <t>2. 4.1</t>
  </si>
  <si>
    <t>2. 4.2</t>
  </si>
  <si>
    <t>2. 4.3</t>
  </si>
  <si>
    <t>2. 5</t>
  </si>
  <si>
    <t>2. 5.1</t>
  </si>
  <si>
    <t>2. 5.1.1</t>
  </si>
  <si>
    <t>2. 5.1.1.01</t>
  </si>
  <si>
    <t>2. 5.1.1.02</t>
  </si>
  <si>
    <t>2. 5.1.1.03</t>
  </si>
  <si>
    <t>2. 5.1.1.04</t>
  </si>
  <si>
    <t>2. 5.1.1.05</t>
  </si>
  <si>
    <t>2. 5.1.1.06</t>
  </si>
  <si>
    <t>2. 5.1.1.07</t>
  </si>
  <si>
    <t>2. 5.1.1.08</t>
  </si>
  <si>
    <t>2. 5.1.1.09</t>
  </si>
  <si>
    <t>2. 5.1.1.10</t>
  </si>
  <si>
    <t>2. 5.1.1.99</t>
  </si>
  <si>
    <t>2. 5.1.2</t>
  </si>
  <si>
    <t>2. 5.2</t>
  </si>
  <si>
    <t>2. 5.3</t>
  </si>
  <si>
    <t>2. 6</t>
  </si>
  <si>
    <t>2. 6.1</t>
  </si>
  <si>
    <t>2. 6.1.1</t>
  </si>
  <si>
    <t>2. 6.1.2</t>
  </si>
  <si>
    <t>2. 6.2</t>
  </si>
  <si>
    <t>2. 6.2.1</t>
  </si>
  <si>
    <t>2. 6.2.2</t>
  </si>
  <si>
    <t>2. 6.3</t>
  </si>
  <si>
    <t>2. 6.3.1</t>
  </si>
  <si>
    <t>2. 6.3.1.1</t>
  </si>
  <si>
    <t>2. 6.3.1.1.01</t>
  </si>
  <si>
    <t>2. 6.3.1.1.02</t>
  </si>
  <si>
    <t>2. 6.3.1.1.03</t>
  </si>
  <si>
    <t>2. 6.3.1.1.04</t>
  </si>
  <si>
    <t>2. 6.3.1.1.05</t>
  </si>
  <si>
    <t>2. 6.3.1.1.06</t>
  </si>
  <si>
    <t>2. 6.3.1.1.07</t>
  </si>
  <si>
    <t>2. 6.3.1.1.08</t>
  </si>
  <si>
    <t>2. 6.3.1.1.09</t>
  </si>
  <si>
    <t>2. 6.3.1.1.99</t>
  </si>
  <si>
    <t>2. 6.3.1.2</t>
  </si>
  <si>
    <t>2. 6.3.1.2.01</t>
  </si>
  <si>
    <t>2. 6.3.1.2.02</t>
  </si>
  <si>
    <t>2. 6.3.1.2.03</t>
  </si>
  <si>
    <t>2. 6.3.1.3</t>
  </si>
  <si>
    <t>2. 6.3.1.3.01</t>
  </si>
  <si>
    <t>2. 6.3.1.3.02</t>
  </si>
  <si>
    <t>2. 6.3.2</t>
  </si>
  <si>
    <t>2. 6.3.2.1</t>
  </si>
  <si>
    <t>2. 6.3.2.2</t>
  </si>
  <si>
    <t>2. 6.3.2.3</t>
  </si>
  <si>
    <t>2. 6.3.2.4</t>
  </si>
  <si>
    <t>2. 7</t>
  </si>
  <si>
    <t>2. 7.1</t>
  </si>
  <si>
    <t>2. 7.1.1</t>
  </si>
  <si>
    <t>2. 7.1.2</t>
  </si>
  <si>
    <t>2. 7.2</t>
  </si>
  <si>
    <t>2. 7.2.1</t>
  </si>
  <si>
    <t>2. 7.2.2</t>
  </si>
  <si>
    <t>2. 7.3</t>
  </si>
  <si>
    <t>2. 7.3.1</t>
  </si>
  <si>
    <t>2. 7.3.2</t>
  </si>
  <si>
    <t>2. 8</t>
  </si>
  <si>
    <t>2. 8.1</t>
  </si>
  <si>
    <t>2. 8.1.1</t>
  </si>
  <si>
    <t>2. 8.1.2</t>
  </si>
  <si>
    <t>2. 8.1.3</t>
  </si>
  <si>
    <t>2. 8.1.4</t>
  </si>
  <si>
    <t>2. 8.1.4.1</t>
  </si>
  <si>
    <t>2. 8.1.4.2</t>
  </si>
  <si>
    <t>2. 8.1.5</t>
  </si>
  <si>
    <t>2. 8.2</t>
  </si>
  <si>
    <t>2. 8.2.1</t>
  </si>
  <si>
    <t>2. 8.2.1.1</t>
  </si>
  <si>
    <t>2. 8.2.1.1.1</t>
  </si>
  <si>
    <t>2. 8.2.1.1.2</t>
  </si>
  <si>
    <t>2. 8.2.1.1.3</t>
  </si>
  <si>
    <t>2. 8.2.1.2</t>
  </si>
  <si>
    <t>2. 8.2.1.2.1</t>
  </si>
  <si>
    <t>2. 8.2.1.2.2</t>
  </si>
  <si>
    <t>2. 8.2.2</t>
  </si>
  <si>
    <t>2. 8.2.2.1</t>
  </si>
  <si>
    <t>2. 8.2.2.2</t>
  </si>
  <si>
    <t>2. 8.2.2.3</t>
  </si>
  <si>
    <t>2. 8.2.2.4</t>
  </si>
  <si>
    <t>2. 8.2.2.5</t>
  </si>
  <si>
    <t>2. 8.2.2.6</t>
  </si>
  <si>
    <t>2. 8.3</t>
  </si>
  <si>
    <t>2. 8.3.1</t>
  </si>
  <si>
    <t>2. 8.3.2</t>
  </si>
  <si>
    <t>2. 8.4</t>
  </si>
  <si>
    <t>3. 1</t>
  </si>
  <si>
    <t>3. 1.1</t>
  </si>
  <si>
    <t>3. 1.1.1</t>
  </si>
  <si>
    <t>3. 1.1.1.1</t>
  </si>
  <si>
    <t>3. 1.1.1.2</t>
  </si>
  <si>
    <t>3. 1.1.1.3</t>
  </si>
  <si>
    <t>3. 1.1.1.4</t>
  </si>
  <si>
    <t>3. 1.1.2</t>
  </si>
  <si>
    <t>3. 1.1.2.1</t>
  </si>
  <si>
    <t>3. 1.1.2.2</t>
  </si>
  <si>
    <t>3. 1.1.3</t>
  </si>
  <si>
    <t>3. 1.1.3.1</t>
  </si>
  <si>
    <t>3. 1.1.3.2</t>
  </si>
  <si>
    <t>3. 1.1.4</t>
  </si>
  <si>
    <t>3. 1.1.5</t>
  </si>
  <si>
    <t>3. 1.1.6</t>
  </si>
  <si>
    <t>3. 1.2</t>
  </si>
  <si>
    <t>3. 1.3</t>
  </si>
  <si>
    <t>3. 1.4</t>
  </si>
  <si>
    <t>3. 1.4.1</t>
  </si>
  <si>
    <t>3. 1.4.2</t>
  </si>
  <si>
    <t>3. 1.4.3</t>
  </si>
  <si>
    <t>3. 1.4.3.1</t>
  </si>
  <si>
    <t>3. 1.4.3.2</t>
  </si>
  <si>
    <t>3. 1.4.3.3</t>
  </si>
  <si>
    <t>3. 1.4.4</t>
  </si>
  <si>
    <t>3. 1.4.4.1</t>
  </si>
  <si>
    <t>3. 1.4.4.2</t>
  </si>
  <si>
    <t>3. 2</t>
  </si>
  <si>
    <t>3. 2.1</t>
  </si>
  <si>
    <t>3. 2.1.2</t>
  </si>
  <si>
    <t>3. 2.1.3</t>
  </si>
  <si>
    <t>3. 2.1.4</t>
  </si>
  <si>
    <t>3. 2.1.5</t>
  </si>
  <si>
    <t>3. 2.1.5.1</t>
  </si>
  <si>
    <t>3. 2.1.5.2</t>
  </si>
  <si>
    <t>3. 2.1.6</t>
  </si>
  <si>
    <t>3. 2.1.6.1</t>
  </si>
  <si>
    <t>3. 2.1.6.2</t>
  </si>
  <si>
    <t>3. 2.1.6.3</t>
  </si>
  <si>
    <t>3. 2.1.6.4</t>
  </si>
  <si>
    <t>3. 2.1.6.5</t>
  </si>
  <si>
    <t>3. 2.1.7</t>
  </si>
  <si>
    <t>3. 2.1.7.1</t>
  </si>
  <si>
    <t>3. 2.1.7.2</t>
  </si>
  <si>
    <t>3. 2.1.8</t>
  </si>
  <si>
    <t>3. 2.1.8.1</t>
  </si>
  <si>
    <t>3. 2.1.8.2</t>
  </si>
  <si>
    <t>3. 2.2</t>
  </si>
  <si>
    <t>3. 2.2.2</t>
  </si>
  <si>
    <t>3. 2.2.3</t>
  </si>
  <si>
    <t>3. 2.2.4</t>
  </si>
  <si>
    <t>3. 2.2.5</t>
  </si>
  <si>
    <t>3. 2.2.5.1</t>
  </si>
  <si>
    <t>3. 2.2.5.2</t>
  </si>
  <si>
    <t>3. 2.2.6</t>
  </si>
  <si>
    <t>3. 2.2.6.1</t>
  </si>
  <si>
    <t>3. 2.2.6.2</t>
  </si>
  <si>
    <t>3. 2.2.6.3</t>
  </si>
  <si>
    <t>3. 2.2.6.4</t>
  </si>
  <si>
    <t>3. 2.2.6.5</t>
  </si>
  <si>
    <t>3. 2.2.7</t>
  </si>
  <si>
    <t>3. 2.2.7.1</t>
  </si>
  <si>
    <t>3. 2.2.7.2</t>
  </si>
  <si>
    <t>3. 2.2.8</t>
  </si>
  <si>
    <t>3. 2.2.8.1</t>
  </si>
  <si>
    <t>3. 2.2.8.2</t>
  </si>
  <si>
    <t>3. 3</t>
  </si>
  <si>
    <t>3. 3.1</t>
  </si>
  <si>
    <t>3. 3.1.2</t>
  </si>
  <si>
    <t>3. 3.1.3</t>
  </si>
  <si>
    <t>3. 3.1.4</t>
  </si>
  <si>
    <t>3. 3.1.5</t>
  </si>
  <si>
    <t>3. 3.1.5.1</t>
  </si>
  <si>
    <t>3. 3.1.5.2</t>
  </si>
  <si>
    <t>3. 3.1.6</t>
  </si>
  <si>
    <t>3. 3.1.6.1</t>
  </si>
  <si>
    <t>3. 3.1.6.2</t>
  </si>
  <si>
    <t>3. 3.1.6.3</t>
  </si>
  <si>
    <t>3. 3.1.6.4</t>
  </si>
  <si>
    <t>3. 3.1.6.5</t>
  </si>
  <si>
    <t>3. 3.1.7</t>
  </si>
  <si>
    <t>3. 3.1.7.1</t>
  </si>
  <si>
    <t>3. 3.1.7.2</t>
  </si>
  <si>
    <t>3. 3.1.8</t>
  </si>
  <si>
    <t>3. 3.1.8.1</t>
  </si>
  <si>
    <t>3. 3.1.8.2</t>
  </si>
  <si>
    <t>3. 3.2</t>
  </si>
  <si>
    <t>3. 3.2.2</t>
  </si>
  <si>
    <t>3. 3.2.3</t>
  </si>
  <si>
    <t>3. 3.2.4</t>
  </si>
  <si>
    <t>3. 3.2.5</t>
  </si>
  <si>
    <t>3. 3.2.5.1</t>
  </si>
  <si>
    <t>3. 3.2.5.2</t>
  </si>
  <si>
    <t>3. 3.2.6</t>
  </si>
  <si>
    <t>3. 3.2.6.1</t>
  </si>
  <si>
    <t>3. 3.2.6.2</t>
  </si>
  <si>
    <t>3. 3.2.6.3</t>
  </si>
  <si>
    <t>3. 3.2.6.4</t>
  </si>
  <si>
    <t>3. 3.2.6.5</t>
  </si>
  <si>
    <t>3. 3.2.7</t>
  </si>
  <si>
    <t>3. 3.2.7.1</t>
  </si>
  <si>
    <t>3. 3.2.7.2</t>
  </si>
  <si>
    <t>3. 3.2.8</t>
  </si>
  <si>
    <t>3. 3.2.8.1</t>
  </si>
  <si>
    <t>3. 3.2.8.2</t>
  </si>
  <si>
    <t>Wages and salaries</t>
  </si>
  <si>
    <t>Cash</t>
  </si>
  <si>
    <t>Marshalese</t>
  </si>
  <si>
    <t>Other items</t>
  </si>
  <si>
    <t>Kind</t>
  </si>
  <si>
    <t>Employers social contributions</t>
  </si>
  <si>
    <t>Actual employers social contributions</t>
  </si>
  <si>
    <t>Imputed social contributions</t>
  </si>
  <si>
    <t>Use of Goods and Services</t>
  </si>
  <si>
    <t>Foodstuffs</t>
  </si>
  <si>
    <t>Printing and reproduction</t>
  </si>
  <si>
    <t>Books and library materials</t>
  </si>
  <si>
    <t>Supplies and materials</t>
  </si>
  <si>
    <t>Repairs and maintenance (equipment, etc)</t>
  </si>
  <si>
    <t>Educational supplies</t>
  </si>
  <si>
    <t>Medical supplies</t>
  </si>
  <si>
    <t>Petroleum products</t>
  </si>
  <si>
    <t>Utilities</t>
  </si>
  <si>
    <t>Repairs and maintenance (construction)</t>
  </si>
  <si>
    <t>Freight</t>
  </si>
  <si>
    <t>Representation and entertainment</t>
  </si>
  <si>
    <t>Communications and postage</t>
  </si>
  <si>
    <t>IT software and supplies</t>
  </si>
  <si>
    <t>Bank charges</t>
  </si>
  <si>
    <t>Insurance</t>
  </si>
  <si>
    <t>Rentals</t>
  </si>
  <si>
    <t>Cleaning service</t>
  </si>
  <si>
    <t>Advertising</t>
  </si>
  <si>
    <t>Professional and contractual services</t>
  </si>
  <si>
    <t>Training</t>
  </si>
  <si>
    <t>Medical referrals</t>
  </si>
  <si>
    <t>Dues, fees and registrations</t>
  </si>
  <si>
    <t>Embassies</t>
  </si>
  <si>
    <t>Administrative costs</t>
  </si>
  <si>
    <t>Miscellaneous (goods and services)</t>
  </si>
  <si>
    <t>Consumption of fixed capital</t>
  </si>
  <si>
    <t>Interest Payment - non-residents</t>
  </si>
  <si>
    <t>Interest Payment - residents other than general government</t>
  </si>
  <si>
    <t>Interest Payment - other general government units</t>
  </si>
  <si>
    <t>Subsidies</t>
  </si>
  <si>
    <t>Public coporations</t>
  </si>
  <si>
    <t>Non-financial public coporations</t>
  </si>
  <si>
    <t>TCCP</t>
  </si>
  <si>
    <t>MWSC</t>
  </si>
  <si>
    <t>MEC</t>
  </si>
  <si>
    <t>Kajur</t>
  </si>
  <si>
    <t>MIR</t>
  </si>
  <si>
    <t>NTA</t>
  </si>
  <si>
    <t>MISC</t>
  </si>
  <si>
    <t>AMI</t>
  </si>
  <si>
    <t>MIPA</t>
  </si>
  <si>
    <t>MIPSA</t>
  </si>
  <si>
    <t>Miscellaneous</t>
  </si>
  <si>
    <t>Financial public corporations</t>
  </si>
  <si>
    <t>Private coporations</t>
  </si>
  <si>
    <t>other sectors</t>
  </si>
  <si>
    <t>Grants to foreign governments</t>
  </si>
  <si>
    <t>Grants to international organizations</t>
  </si>
  <si>
    <t>Grants to other layers of government</t>
  </si>
  <si>
    <t>Extra budgetary units</t>
  </si>
  <si>
    <t>Head Start</t>
  </si>
  <si>
    <t>MAWC</t>
  </si>
  <si>
    <t>Bank Com</t>
  </si>
  <si>
    <t>MIVA</t>
  </si>
  <si>
    <t>Mic Leg Serv</t>
  </si>
  <si>
    <t>Nuc Trib</t>
  </si>
  <si>
    <t>Land Reg</t>
  </si>
  <si>
    <t>Alele</t>
  </si>
  <si>
    <t>Local government</t>
  </si>
  <si>
    <t>MalGov</t>
  </si>
  <si>
    <t>KalGov</t>
  </si>
  <si>
    <t>Atolls</t>
  </si>
  <si>
    <t>Social insurance</t>
  </si>
  <si>
    <t>Health Care Fund</t>
  </si>
  <si>
    <t>Grants -K- SOEs</t>
  </si>
  <si>
    <t>Grants -K- EBUs</t>
  </si>
  <si>
    <t>Grants -K- Local Gov</t>
  </si>
  <si>
    <t>Grants -K- Social insurance funds</t>
  </si>
  <si>
    <t>Social Benefits</t>
  </si>
  <si>
    <t>Social secturity benefits</t>
  </si>
  <si>
    <t>Social assistance benefits</t>
  </si>
  <si>
    <t>Employer social benefits</t>
  </si>
  <si>
    <t>Dividends (public corp only)</t>
  </si>
  <si>
    <t>Withdrawls from quasi corporations (public corp only)</t>
  </si>
  <si>
    <t>Property expense attributable to insurance policy holders</t>
  </si>
  <si>
    <t>Rent-Majuro Land Owners Easement Rights</t>
  </si>
  <si>
    <t>Reinvested earnings on FDI</t>
  </si>
  <si>
    <t>Tansfers to NPISH</t>
  </si>
  <si>
    <t>Schools</t>
  </si>
  <si>
    <t>USP</t>
  </si>
  <si>
    <t>Tansfers to Households</t>
  </si>
  <si>
    <t>Students</t>
  </si>
  <si>
    <t>Non-financial public enterprises</t>
  </si>
  <si>
    <t>Financial public institutions</t>
  </si>
  <si>
    <t>Private enterprises</t>
  </si>
  <si>
    <t>Financial private enterprises</t>
  </si>
  <si>
    <t>Nonprofit institutions serving households</t>
  </si>
  <si>
    <t>Premiums, fees, and claims realted to nonlife insurance and standardized guarantee schemes</t>
  </si>
  <si>
    <t>Premiums, fees, and current claims</t>
  </si>
  <si>
    <t>Capital claims</t>
  </si>
  <si>
    <t>Fixed assets</t>
  </si>
  <si>
    <t>Building and structures</t>
  </si>
  <si>
    <t>Nonresidential buildings</t>
  </si>
  <si>
    <t>Other structures</t>
  </si>
  <si>
    <t>Land Improvements</t>
  </si>
  <si>
    <t>Machiery and Equipment</t>
  </si>
  <si>
    <t>Transport equipment</t>
  </si>
  <si>
    <t>Other machinery and equipment</t>
  </si>
  <si>
    <t>Other fixed assets</t>
  </si>
  <si>
    <t>Cultivated biological resources</t>
  </si>
  <si>
    <t>Intellectual property products</t>
  </si>
  <si>
    <t>Weaposn systems</t>
  </si>
  <si>
    <t>Capital/Development projects</t>
  </si>
  <si>
    <t>Miscellaneous fixed assets</t>
  </si>
  <si>
    <t>Inventories</t>
  </si>
  <si>
    <t>Valuables</t>
  </si>
  <si>
    <t>Nonproduced assets</t>
  </si>
  <si>
    <t>Mineral and energy products</t>
  </si>
  <si>
    <t>Other naturally occurring assets</t>
  </si>
  <si>
    <t>Non cultivated biological resources</t>
  </si>
  <si>
    <t>Water resources</t>
  </si>
  <si>
    <t>Other natural resources</t>
  </si>
  <si>
    <t xml:space="preserve">Intangible nonproduced assets:  </t>
  </si>
  <si>
    <t>Contracts, leases and licenses</t>
  </si>
  <si>
    <t>Goodwill ad marketing assets</t>
  </si>
  <si>
    <t>Domestic Assets</t>
  </si>
  <si>
    <t>Currency and deposits</t>
  </si>
  <si>
    <t xml:space="preserve">Securities </t>
  </si>
  <si>
    <t>Equity and investment fund shares</t>
  </si>
  <si>
    <t>Equity</t>
  </si>
  <si>
    <t>Investment fund shares or units</t>
  </si>
  <si>
    <t>Insurance , pension and standardized guarantee scheme</t>
  </si>
  <si>
    <t>Non-life insurance technical reserves</t>
  </si>
  <si>
    <t>Life insurance and enuity entitlements</t>
  </si>
  <si>
    <t>Pension entitlements</t>
  </si>
  <si>
    <t>Claims in pension funds</t>
  </si>
  <si>
    <t>Claims for calls  under GFS</t>
  </si>
  <si>
    <t>Financial derivatives and employee stocck options</t>
  </si>
  <si>
    <t>Financial derivatives</t>
  </si>
  <si>
    <t>Employee stock options</t>
  </si>
  <si>
    <t>Other accounts payable</t>
  </si>
  <si>
    <t>Trade credit and advances</t>
  </si>
  <si>
    <t>Miscellaneous accounts receivable</t>
  </si>
  <si>
    <t>Foreign Assets</t>
  </si>
  <si>
    <t>Financial Liabilities</t>
  </si>
  <si>
    <t>Domestic Liabilities</t>
  </si>
  <si>
    <t>Miscellaneous accounts payable</t>
  </si>
  <si>
    <t>Foreign Liabilities</t>
  </si>
  <si>
    <t>Net lending/borrowing</t>
  </si>
  <si>
    <t>Gross saving</t>
  </si>
  <si>
    <t>Total expenditure</t>
  </si>
  <si>
    <t>Government final expenditure (n/acts)</t>
  </si>
  <si>
    <t>Gross investment (n/acts)</t>
  </si>
  <si>
    <t>Timing diffences</t>
  </si>
  <si>
    <t>Audit adjustment</t>
  </si>
  <si>
    <t>Unaccounted2</t>
  </si>
  <si>
    <t>(US$ million)</t>
  </si>
  <si>
    <t>2020 q3</t>
  </si>
  <si>
    <t>(2) Averages based only on quarters when the CPI was collected.</t>
  </si>
  <si>
    <r>
      <t>FY2019</t>
    </r>
    <r>
      <rPr>
        <vertAlign val="superscript"/>
        <sz val="10"/>
        <rFont val="Arial"/>
        <family val="2"/>
      </rPr>
      <t>2</t>
    </r>
  </si>
  <si>
    <t>2020 q4</t>
  </si>
  <si>
    <t>ICDF</t>
  </si>
  <si>
    <t>Status</t>
  </si>
  <si>
    <t>Problems with data, unlikely to be resolved</t>
  </si>
  <si>
    <t>Only includes air passengers to/from Majuro or Kwajalein and US airports (Guam, Hawaii)</t>
  </si>
  <si>
    <t>Sources:</t>
  </si>
  <si>
    <t>1990 -2019, US Department of Transportation "TRANSTATS" database</t>
  </si>
  <si>
    <t>2020*</t>
  </si>
  <si>
    <t>2020*: International airlines: Net passenger loads (inward less outward). Passengers between Majuro and Kwajalein included.</t>
  </si>
  <si>
    <t>2) 2021 data are provisional.</t>
  </si>
  <si>
    <t>2021 q3</t>
  </si>
  <si>
    <t>2021 q1</t>
  </si>
  <si>
    <t>2021 q2</t>
  </si>
  <si>
    <t>2) Includes Marshall Islands Development Bank and State Owned Enterprises</t>
  </si>
  <si>
    <r>
      <t>Claims on public enterprises</t>
    </r>
    <r>
      <rPr>
        <vertAlign val="superscript"/>
        <sz val="10"/>
        <rFont val="Arial"/>
        <family val="2"/>
      </rPr>
      <t>2</t>
    </r>
  </si>
  <si>
    <t>Table 3o    RMI share of GDP by income component, current prices, FY2004-FY2021</t>
  </si>
  <si>
    <t>Table 3e    RMI share of GDP by industry, current prices, FY2004-FY2021</t>
  </si>
  <si>
    <t>Table 10f    Operating income/loss, public enterprises,   FY2004-FY2021</t>
  </si>
  <si>
    <t>2021 q4</t>
  </si>
  <si>
    <t>2022 q1</t>
  </si>
  <si>
    <r>
      <t>FY2021</t>
    </r>
    <r>
      <rPr>
        <vertAlign val="superscript"/>
        <sz val="10"/>
        <rFont val="Arial"/>
        <family val="2"/>
      </rPr>
      <t>2</t>
    </r>
  </si>
  <si>
    <t>DBLinks</t>
  </si>
  <si>
    <t>System Variables</t>
  </si>
  <si>
    <t>DataArea</t>
  </si>
  <si>
    <t>TableDef</t>
  </si>
  <si>
    <t>DBDef</t>
  </si>
  <si>
    <t>Constant1</t>
  </si>
  <si>
    <t>Constant2</t>
  </si>
  <si>
    <t>Constant3</t>
  </si>
  <si>
    <t>Mode</t>
  </si>
  <si>
    <t>Descriptions</t>
  </si>
  <si>
    <t>Sys</t>
  </si>
  <si>
    <t>DBDef0</t>
  </si>
  <si>
    <t>TabDef0</t>
  </si>
  <si>
    <t>GetDb</t>
  </si>
  <si>
    <t>SysVar</t>
  </si>
  <si>
    <t>Table</t>
  </si>
  <si>
    <t>SV</t>
  </si>
  <si>
    <t>Concept</t>
  </si>
  <si>
    <t>ColId</t>
  </si>
  <si>
    <t>BaseYear</t>
  </si>
  <si>
    <t>RowId</t>
  </si>
  <si>
    <t>Get from database to sheet:</t>
  </si>
  <si>
    <t>classification</t>
  </si>
  <si>
    <t>StatDim8</t>
  </si>
  <si>
    <t>Period</t>
  </si>
  <si>
    <t>ColID</t>
  </si>
  <si>
    <t>Transaction</t>
  </si>
  <si>
    <t>RowID</t>
  </si>
  <si>
    <t>Code1</t>
  </si>
  <si>
    <t>Code2</t>
  </si>
  <si>
    <t>#</t>
  </si>
  <si>
    <t>Code3</t>
  </si>
  <si>
    <t>Code4</t>
  </si>
  <si>
    <t>GetDB</t>
  </si>
  <si>
    <t>51</t>
  </si>
  <si>
    <t>52</t>
  </si>
  <si>
    <t>53</t>
  </si>
  <si>
    <t>Options</t>
  </si>
  <si>
    <t>ColorOff</t>
  </si>
  <si>
    <t>DBDefStatTab</t>
  </si>
  <si>
    <t>GDPI, Current Price summary</t>
  </si>
  <si>
    <t>GDPI, Current Price detail</t>
  </si>
  <si>
    <t>Tdef_GDPE_kp</t>
  </si>
  <si>
    <t>Tdef_GDPE_cp</t>
  </si>
  <si>
    <t>#StatsTab</t>
  </si>
  <si>
    <t>#ST</t>
  </si>
  <si>
    <t>StatsTab</t>
  </si>
  <si>
    <t>Aa Agriculture and forestry</t>
  </si>
  <si>
    <t>Tb_GDPP_CPInd01</t>
  </si>
  <si>
    <t>Af Fishing</t>
  </si>
  <si>
    <t>Tb_GDPP_CPInd02</t>
  </si>
  <si>
    <t>B Mining and quarrying</t>
  </si>
  <si>
    <t>Tb_GDPP_CPInd03</t>
  </si>
  <si>
    <t>C Manufacturing</t>
  </si>
  <si>
    <t>Tb_GDPP_CPInd04</t>
  </si>
  <si>
    <t>D Electricity, gas, steam and air conditioning supply</t>
  </si>
  <si>
    <t>Tb_GDPP_CPInd05</t>
  </si>
  <si>
    <t>E Water supply; sewerage, waste management and remediation activities</t>
  </si>
  <si>
    <t>Tb_GDPP_CPInd06</t>
  </si>
  <si>
    <t>F Construction</t>
  </si>
  <si>
    <t>Tb_GDPP_CPInd07</t>
  </si>
  <si>
    <t>G Wholesale and retail trade; repair of motor vehicles and motorcycles</t>
  </si>
  <si>
    <t>Tb_GDPP_CPInd08</t>
  </si>
  <si>
    <t>H Transportation and storage</t>
  </si>
  <si>
    <t>Tb_GDPP_CPInd09</t>
  </si>
  <si>
    <t>I Accommodation and food service activities</t>
  </si>
  <si>
    <t>Tb_GDPP_CPInd10</t>
  </si>
  <si>
    <t>J Information and communication</t>
  </si>
  <si>
    <t>Tb_GDPP_CPInd11</t>
  </si>
  <si>
    <t>K Financial Intermediation</t>
  </si>
  <si>
    <t>Tb_GDPP_CPInd12</t>
  </si>
  <si>
    <t>L Real estate activities</t>
  </si>
  <si>
    <t>Tb_GDPP_CPInd13</t>
  </si>
  <si>
    <t>M Professional, scientific and technical activities</t>
  </si>
  <si>
    <t>Tb_GDPP_CPInd14</t>
  </si>
  <si>
    <t>N Administrative and support service activities</t>
  </si>
  <si>
    <t>Tb_GDPP_CPInd15</t>
  </si>
  <si>
    <t>O Public administration</t>
  </si>
  <si>
    <t>Tb_GDPP_CPInd16</t>
  </si>
  <si>
    <t>P Education</t>
  </si>
  <si>
    <t>Tb_GDPP_CPInd17</t>
  </si>
  <si>
    <t>Q Human health and social work activities</t>
  </si>
  <si>
    <t>Tb_GDPP_CPInd18</t>
  </si>
  <si>
    <t>R Arts, entertainment and recreation</t>
  </si>
  <si>
    <t>Tb_GDPP_CPInd19</t>
  </si>
  <si>
    <t>S Other service activities</t>
  </si>
  <si>
    <t>Tb_GDPP_CPInd20</t>
  </si>
  <si>
    <t xml:space="preserve"> Less FISIM (intermediate use)</t>
  </si>
  <si>
    <t>Tb_GDPP_CPInd22</t>
  </si>
  <si>
    <t xml:space="preserve"> GDP at Basic Prices</t>
  </si>
  <si>
    <t>Tb_GDPP_CPInd23</t>
  </si>
  <si>
    <t xml:space="preserve"> Taxes on products and imports</t>
  </si>
  <si>
    <t>Tb_GDPP_CPInd24</t>
  </si>
  <si>
    <t xml:space="preserve"> less Subsidies </t>
  </si>
  <si>
    <t>Tb_GDPP_CPInd25</t>
  </si>
  <si>
    <t xml:space="preserve"> GDP at Purchaser Prices</t>
  </si>
  <si>
    <t>Tb_GDPP_CPInd26</t>
  </si>
  <si>
    <t>Tb_GDPP_CPInst01</t>
  </si>
  <si>
    <t>Tb_GDPP_CPInst02</t>
  </si>
  <si>
    <t>Tb_GDPP_CPInst03</t>
  </si>
  <si>
    <t>Tb_GDPP_CPInst04</t>
  </si>
  <si>
    <t>Tb_GDPP_CPInst05</t>
  </si>
  <si>
    <t>Tb_GDPP_CPInst06</t>
  </si>
  <si>
    <t>Tb_GDPP_CPInst07</t>
  </si>
  <si>
    <t>Tb_GDPP_CPInst08</t>
  </si>
  <si>
    <t>Tb_GDPP_CPInst09</t>
  </si>
  <si>
    <t>Tb_GDPP_CPInst10</t>
  </si>
  <si>
    <t>Tb_GDPP_CPInst11</t>
  </si>
  <si>
    <t>Tb_GDPP_CPInst12</t>
  </si>
  <si>
    <t>Tb_GDPP_CPInst13</t>
  </si>
  <si>
    <t>Tb_GDPP_CPInst14</t>
  </si>
  <si>
    <t>Tb_GDPP_CPInst15</t>
  </si>
  <si>
    <t>O Public Administration</t>
  </si>
  <si>
    <t>GDPI summary</t>
  </si>
  <si>
    <t>Tb_GDPI_CPsum01</t>
  </si>
  <si>
    <t>Tb_GDPI_CPsum02</t>
  </si>
  <si>
    <t>Tb_GDPI_CPsum03</t>
  </si>
  <si>
    <t>Tb_GDPI_CPsum04</t>
  </si>
  <si>
    <t>Tb_GDPI_CPsum05</t>
  </si>
  <si>
    <t>Tb_GDPI_CPsum06</t>
  </si>
  <si>
    <t>Tb_GDPI_CPsum07</t>
  </si>
  <si>
    <t>Tb_GDPI_CPsum09</t>
  </si>
  <si>
    <t>Tb_GDPI_CPsum10</t>
  </si>
  <si>
    <t>Tb_GDPI_CPsum11</t>
  </si>
  <si>
    <t>Tb_GDPI_CPsum13</t>
  </si>
  <si>
    <t>GDPI detail</t>
  </si>
  <si>
    <t>Tb_GDPI_CPdet01</t>
  </si>
  <si>
    <t>Tb_GDPI_CPdet02</t>
  </si>
  <si>
    <t>Tb_GDPI_CPdet03</t>
  </si>
  <si>
    <t>Tb_GDPI_CPdet04</t>
  </si>
  <si>
    <t>Tb_GDPI_CPdet05</t>
  </si>
  <si>
    <t>Tb_GDPI_CPdet06</t>
  </si>
  <si>
    <t>Tb_GDPI_CPdet07</t>
  </si>
  <si>
    <t>Tb_GDPI_CPdet08</t>
  </si>
  <si>
    <t>Tb_GDPI_CPdet09</t>
  </si>
  <si>
    <t>Tb_GDPI_CPdet10</t>
  </si>
  <si>
    <t>Tb_GDPI_CPdet11</t>
  </si>
  <si>
    <t>Tb_GDPI_CPdet12</t>
  </si>
  <si>
    <t>Tb_GDPI_CPdet13</t>
  </si>
  <si>
    <t>Tb_GDPI_CPdet14</t>
  </si>
  <si>
    <t>Tb_GDPI_CPdet15</t>
  </si>
  <si>
    <t>Tb_GDPI_CPdet16</t>
  </si>
  <si>
    <t>Tb_GDPI_CPdet17</t>
  </si>
  <si>
    <t>Tb_GDPI_CPdet18</t>
  </si>
  <si>
    <t>Tb_GDPI_CPdet19</t>
  </si>
  <si>
    <t>Tb_GDPI_CPdet20</t>
  </si>
  <si>
    <t>Tb_GDPI_CPdet21</t>
  </si>
  <si>
    <t>Tb_GDPI_CPdet22</t>
  </si>
  <si>
    <t>Tb_GDPI_CPdet23</t>
  </si>
  <si>
    <t>Tb_GDPI_CPdet24</t>
  </si>
  <si>
    <t>Tb_GDPI_CPdet25</t>
  </si>
  <si>
    <t>Tb_GDPI_CPdet26</t>
  </si>
  <si>
    <t>Tab_GDPIcpSum</t>
  </si>
  <si>
    <t>TabDef44</t>
  </si>
  <si>
    <t>Tab_GDPIcpDet</t>
  </si>
  <si>
    <t>TabDef45</t>
  </si>
  <si>
    <t>Tab_GDPP_cp</t>
  </si>
  <si>
    <t>Memo: GDP excluding offshore fishing</t>
  </si>
  <si>
    <t>Tb_GDPP_CPInd28</t>
  </si>
  <si>
    <t>11 Private Sector</t>
  </si>
  <si>
    <t>12 Public Enterprises</t>
  </si>
  <si>
    <t>21 Commercial Banks</t>
  </si>
  <si>
    <t>22 Development Bank</t>
  </si>
  <si>
    <t>23 Other Finance</t>
  </si>
  <si>
    <t>31 National Government</t>
  </si>
  <si>
    <t>32 Government Agencies</t>
  </si>
  <si>
    <t>33 Local Government</t>
  </si>
  <si>
    <t>34 Social Security Funds</t>
  </si>
  <si>
    <t>41 Non-Profit Institutions Serving households</t>
  </si>
  <si>
    <t>51 Household cash</t>
  </si>
  <si>
    <t>52 Household subsistence</t>
  </si>
  <si>
    <t>53 Household own dwellings</t>
  </si>
  <si>
    <t>Less FISIM</t>
  </si>
  <si>
    <t>GDP at Basic Prices</t>
  </si>
  <si>
    <t>Tb_GDPP_CPInst16</t>
  </si>
  <si>
    <t xml:space="preserve">less Subsidies </t>
  </si>
  <si>
    <t>Tb_GDPP_CPInst17</t>
  </si>
  <si>
    <t>GDP at Purchaser Prices</t>
  </si>
  <si>
    <t>Tb_GDPP_CPInst18</t>
  </si>
  <si>
    <t>Tab_GDPP_kp</t>
  </si>
  <si>
    <t>Tb_GDPP_KPInd01</t>
  </si>
  <si>
    <t>Tb_GDPP_KPInd02</t>
  </si>
  <si>
    <t>Tb_GDPP_KPInd03</t>
  </si>
  <si>
    <t>Tb_GDPP_KPInd04</t>
  </si>
  <si>
    <t>Tb_GDPP_KPInd05</t>
  </si>
  <si>
    <t>Tb_GDPP_KPInd06</t>
  </si>
  <si>
    <t>Tb_GDPP_KPInd07</t>
  </si>
  <si>
    <t>Tb_GDPP_KPInd08</t>
  </si>
  <si>
    <t>Tb_GDPP_KPInd09</t>
  </si>
  <si>
    <t>Tb_GDPP_KPInd10</t>
  </si>
  <si>
    <t>Tb_GDPP_KPInd11</t>
  </si>
  <si>
    <t>Tb_GDPP_KPInd12</t>
  </si>
  <si>
    <t>Tb_GDPP_KPInd13</t>
  </si>
  <si>
    <t>Tb_GDPP_KPInd14</t>
  </si>
  <si>
    <t>Tb_GDPP_KPInd15</t>
  </si>
  <si>
    <t>Tb_GDPP_KPInd16</t>
  </si>
  <si>
    <t>Tb_GDPP_KPInd17</t>
  </si>
  <si>
    <t>Tb_GDPP_KPInd18</t>
  </si>
  <si>
    <t>Tb_GDPP_KPInd19</t>
  </si>
  <si>
    <t>Tb_GDPP_KPInd20</t>
  </si>
  <si>
    <t>Tb_GDPP_KPInd21</t>
  </si>
  <si>
    <t>Tb_GDPP_KPInd22</t>
  </si>
  <si>
    <t>Tb_GDPP_KPInd23</t>
  </si>
  <si>
    <t>Tb_GDPP_KPInd24</t>
  </si>
  <si>
    <t>Tb_GDPP_KPInd25</t>
  </si>
  <si>
    <t>Tb_GDPP_KPInd28</t>
  </si>
  <si>
    <t>Tb_GDPP_KPInst01</t>
  </si>
  <si>
    <t>Tb_GDPP_KPInst02</t>
  </si>
  <si>
    <t>Tb_GDPP_KPInst03</t>
  </si>
  <si>
    <t>Tb_GDPP_KPInst04</t>
  </si>
  <si>
    <t>Tb_GDPP_KPInst05</t>
  </si>
  <si>
    <t>Tb_GDPP_KPInst06</t>
  </si>
  <si>
    <t>Tb_GDPP_KPInst07</t>
  </si>
  <si>
    <t>Tb_GDPP_KPInst08</t>
  </si>
  <si>
    <t>Tb_GDPP_KPInst09</t>
  </si>
  <si>
    <t>Tb_GDPP_KPInst10</t>
  </si>
  <si>
    <t>Tb_GDPP_KPInst11</t>
  </si>
  <si>
    <t>Tb_GDPP_KPInst12</t>
  </si>
  <si>
    <t>Tb_GDPP_KPInst13</t>
  </si>
  <si>
    <t>Tb_GDPP_KPInst14</t>
  </si>
  <si>
    <t>Tb_GDPP_KPInst15</t>
  </si>
  <si>
    <t>Tb_GDPP_KPInst16</t>
  </si>
  <si>
    <t>Tb_GDPP_KPInst17</t>
  </si>
  <si>
    <t>Tb_GDPP_KPInst18</t>
  </si>
  <si>
    <t>Operating surplus (Gross before depreciation)</t>
  </si>
  <si>
    <t>less FISIM</t>
  </si>
  <si>
    <t>Tab_GDPPcpInd</t>
  </si>
  <si>
    <t>TabDef41a</t>
  </si>
  <si>
    <t>TabDef41b</t>
  </si>
  <si>
    <t>TabDef42a</t>
  </si>
  <si>
    <t>TabDef42b</t>
  </si>
  <si>
    <t>Tab_GDPPkpInd</t>
  </si>
  <si>
    <t>Tab_GDPPkpInst</t>
  </si>
  <si>
    <t>Tab_GDPPcpInst</t>
  </si>
  <si>
    <t>GDP Industry current prices</t>
  </si>
  <si>
    <t>GDP Industry constant prices</t>
  </si>
  <si>
    <t>GDP Inst Sector current prices</t>
  </si>
  <si>
    <t>GDP Inst Sector constant prices</t>
  </si>
  <si>
    <t>Household cash</t>
  </si>
  <si>
    <t>Household own dwellings</t>
  </si>
  <si>
    <t>Tab_GDPE_kp</t>
  </si>
  <si>
    <t>Tab_GDPE_cp</t>
  </si>
  <si>
    <t>Tb_GDPE_KP_P301</t>
  </si>
  <si>
    <t>Tb_GDPE_KP_P301_31</t>
  </si>
  <si>
    <t>Tb_GDPE_KP_P301_32</t>
  </si>
  <si>
    <t>Tb_GDPE_KP_P301_33</t>
  </si>
  <si>
    <t>Tb_GDPE_KP_P301_34</t>
  </si>
  <si>
    <t>Tb_GDPE_KP_P302</t>
  </si>
  <si>
    <t>Tb_GDPE_KP_P3021</t>
  </si>
  <si>
    <t>Tb_GDPE_KP_P3022</t>
  </si>
  <si>
    <t>Tb_GDPE_KP_P3022a</t>
  </si>
  <si>
    <t>Tb_GDPE_KP_P3022d</t>
  </si>
  <si>
    <t>Tb_GDPE_KP_P303</t>
  </si>
  <si>
    <t>Tb_GDPE_KP_P51</t>
  </si>
  <si>
    <t>Tb_GDPE_KP_P51a</t>
  </si>
  <si>
    <t>Tb_GDPE_KP_P51b</t>
  </si>
  <si>
    <t>Tb_GDPE_KP_P51c</t>
  </si>
  <si>
    <t>Tb_GDPE_KP_P51d</t>
  </si>
  <si>
    <t>Tb_GDPE_KP_P51e</t>
  </si>
  <si>
    <t>Tb_GDPE_KP_P52</t>
  </si>
  <si>
    <t>Tb_GDPE_KP_P_GDE</t>
  </si>
  <si>
    <t>Tb_GDPE_KP_P6</t>
  </si>
  <si>
    <t>Tb_GDPE_KP_P64</t>
  </si>
  <si>
    <t>Tb_GDPE_KP_P61b</t>
  </si>
  <si>
    <t>Tb_GDPE_KP_P61c</t>
  </si>
  <si>
    <t>Tb_GDPE_KP_P62</t>
  </si>
  <si>
    <t>Tb_GDPE_KP_P63a</t>
  </si>
  <si>
    <t>Tb_GDPE_KP_P63b</t>
  </si>
  <si>
    <t>Tb_GDPE_KP_P63c</t>
  </si>
  <si>
    <t>Tb_GDPE_KP_P7</t>
  </si>
  <si>
    <t>Tb_GDPE_KP_P7a</t>
  </si>
  <si>
    <t>Tb_GDPE_KP_P7b</t>
  </si>
  <si>
    <t>Tb_GDPE_KP_P7c</t>
  </si>
  <si>
    <t>Tb_GDPE_KP_P7d</t>
  </si>
  <si>
    <t>Tb_GDPE_KP_P7e</t>
  </si>
  <si>
    <t>Tb_GDPE_KP_P72a</t>
  </si>
  <si>
    <t>Tb_GDPE_KP_P72b</t>
  </si>
  <si>
    <t>Tb_GDPE_KP_P72c</t>
  </si>
  <si>
    <t>Tb_GDPE_KP_B1_gdpe</t>
  </si>
  <si>
    <t>Tb_GDPE_KP_Z4</t>
  </si>
  <si>
    <t>Tb_GDPE_KP_B1_gdpp</t>
  </si>
  <si>
    <t>Tb_GDPE_CP_P301</t>
  </si>
  <si>
    <t>Tb_GDPE_CP_P301_31</t>
  </si>
  <si>
    <t>Tb_GDPE_CP_P301_32</t>
  </si>
  <si>
    <t>Tb_GDPE_CP_P301_33</t>
  </si>
  <si>
    <t>Tb_GDPE_CP_P301_34</t>
  </si>
  <si>
    <t>Tb_GDPE_CP_P302</t>
  </si>
  <si>
    <t>Tb_GDPE_CP_P3021</t>
  </si>
  <si>
    <t>Tb_GDPE_CP_P3022</t>
  </si>
  <si>
    <t>Tb_GDPE_CP_P3022a</t>
  </si>
  <si>
    <t>Tb_GDPE_CP_P3022d</t>
  </si>
  <si>
    <t>Tb_GDPE_CP_P303</t>
  </si>
  <si>
    <t>Tb_GDPE_CP_P51</t>
  </si>
  <si>
    <t>Tb_GDPE_CP_P51a</t>
  </si>
  <si>
    <t>Tb_GDPE_CP_P51b</t>
  </si>
  <si>
    <t>Tb_GDPE_CP_P51c</t>
  </si>
  <si>
    <t>Tb_GDPE_CP_P51d</t>
  </si>
  <si>
    <t>Tb_GDPE_CP_P51e</t>
  </si>
  <si>
    <t>Tb_GDPE_CP_P52</t>
  </si>
  <si>
    <t>Tb_GDPE_CP_P_GDE</t>
  </si>
  <si>
    <t>Tb_GDPE_CP_P6</t>
  </si>
  <si>
    <t>Tb_GDPE_CP_P64</t>
  </si>
  <si>
    <t>Tb_GDPE_CP_P61b</t>
  </si>
  <si>
    <t>Tb_GDPE_CP_P61c</t>
  </si>
  <si>
    <t>Tb_GDPE_CP_P62</t>
  </si>
  <si>
    <t>Tb_GDPE_CP_P63a</t>
  </si>
  <si>
    <t>Tb_GDPE_CP_P63b</t>
  </si>
  <si>
    <t>Tb_GDPE_CP_P63c</t>
  </si>
  <si>
    <t>Tb_GDPE_CP_P7</t>
  </si>
  <si>
    <t>Tb_GDPE_CP_P7a</t>
  </si>
  <si>
    <t>Tb_GDPE_CP_P7b</t>
  </si>
  <si>
    <t>Tb_GDPE_CP_P7c</t>
  </si>
  <si>
    <t>Tb_GDPE_CP_P7d</t>
  </si>
  <si>
    <t>Tb_GDPE_CP_P7e</t>
  </si>
  <si>
    <t>Tb_GDPE_CP_P72a</t>
  </si>
  <si>
    <t>Tb_GDPE_CP_P72b</t>
  </si>
  <si>
    <t>Tb_GDPE_CP_P72c</t>
  </si>
  <si>
    <t>Tb_GDPE_CP_B1_gdpe</t>
  </si>
  <si>
    <t>Tb_GDPE_CP_Z4</t>
  </si>
  <si>
    <t>Tb_GDPE_CP_B1_gdpp</t>
  </si>
  <si>
    <t>GDPE, Current Prices</t>
  </si>
  <si>
    <t>GDPE, Constant Prices</t>
  </si>
  <si>
    <t>Tdef_BopDet</t>
  </si>
  <si>
    <t>Tb_BopDet1</t>
  </si>
  <si>
    <t>Tb_BopDet1A01</t>
  </si>
  <si>
    <t>Tb_BopDet1A03</t>
  </si>
  <si>
    <t>Tb_BopDet1A04</t>
  </si>
  <si>
    <t>Tb_BopDet1A05</t>
  </si>
  <si>
    <t>Tb_BopDet1A06</t>
  </si>
  <si>
    <t>Tb_BopDet1A07</t>
  </si>
  <si>
    <t>Tb_BopDet1A09</t>
  </si>
  <si>
    <t>Tb_BopDet1A13</t>
  </si>
  <si>
    <t>Tb_BopDet1A14</t>
  </si>
  <si>
    <t>Tb_BopDet1A15</t>
  </si>
  <si>
    <t>Tb_BopDet1A16</t>
  </si>
  <si>
    <t>Tb_BopDet1A17</t>
  </si>
  <si>
    <t>Tb_BopDet1A18</t>
  </si>
  <si>
    <t>Tb_BopDet1A19</t>
  </si>
  <si>
    <t>Tb_BopDet1A20</t>
  </si>
  <si>
    <t>Tb_BopDet1A21</t>
  </si>
  <si>
    <t>Tb_BopDet1A22</t>
  </si>
  <si>
    <t>Tb_BopDet1A23</t>
  </si>
  <si>
    <t>Tb_BopDet1A24</t>
  </si>
  <si>
    <t>Tb_BopDet1A25</t>
  </si>
  <si>
    <t>Tb_BopDet1A26</t>
  </si>
  <si>
    <t>Tb_BopDet1A27</t>
  </si>
  <si>
    <t>Tb_BopDet1A28</t>
  </si>
  <si>
    <t>Tb_BopDet1A29</t>
  </si>
  <si>
    <t>Tb_BopDet1A30</t>
  </si>
  <si>
    <t>Tb_BopDet1B01</t>
  </si>
  <si>
    <t>Tb_BopDet1B02</t>
  </si>
  <si>
    <t>Tb_BopDet1B03</t>
  </si>
  <si>
    <t>Tb_BopDet1B03b</t>
  </si>
  <si>
    <t>Tb_BopDet1B05</t>
  </si>
  <si>
    <t>Tb_BopDet1B06</t>
  </si>
  <si>
    <t>Fishing licence fees</t>
  </si>
  <si>
    <t>Tb_BopDet1B07</t>
  </si>
  <si>
    <t>Tb_BopDet1B08</t>
  </si>
  <si>
    <t>Tb_BopDet1B09</t>
  </si>
  <si>
    <t>Tb_BopDet1B10</t>
  </si>
  <si>
    <t>Tb_BopDet1B11</t>
  </si>
  <si>
    <t>Tb_BopDet1B12</t>
  </si>
  <si>
    <t>Tb_BopDet1B13</t>
  </si>
  <si>
    <t>Tb_BopDet1B20</t>
  </si>
  <si>
    <t>Tb_BopDet1C01</t>
  </si>
  <si>
    <t>Tb_BopDet1C02</t>
  </si>
  <si>
    <t>Tb_BopDet1C03</t>
  </si>
  <si>
    <t>Tb_BopDet1C04</t>
  </si>
  <si>
    <t>Tb_BopDet1C05</t>
  </si>
  <si>
    <t>Tb_BopDet1C06</t>
  </si>
  <si>
    <t>Tb_BopDet1C07</t>
  </si>
  <si>
    <t>Tb_BopDet1C08</t>
  </si>
  <si>
    <t>Tb_BopDet1C09</t>
  </si>
  <si>
    <t>Tb_BopDet1C10</t>
  </si>
  <si>
    <t>Tb_BopDet1C11</t>
  </si>
  <si>
    <t>Tb_BopDet1C12</t>
  </si>
  <si>
    <t>Tb_BopDet1C13</t>
  </si>
  <si>
    <t>Tb_BopDet1C14</t>
  </si>
  <si>
    <t>Tb_BopDet1C15</t>
  </si>
  <si>
    <t>Tb_BopDet1C16</t>
  </si>
  <si>
    <t>Tb_BopDet1C17</t>
  </si>
  <si>
    <t>Tb_BopDet1C18</t>
  </si>
  <si>
    <t>Non-life insurance, net premiums &amp; other</t>
  </si>
  <si>
    <t>Tb_BopDet1C19</t>
  </si>
  <si>
    <t>Tb_BopDet2</t>
  </si>
  <si>
    <t>Tb_BopDet201</t>
  </si>
  <si>
    <t>Tb_BopDet202</t>
  </si>
  <si>
    <t>Tb_BopDet203</t>
  </si>
  <si>
    <t>Tb_BopDet204</t>
  </si>
  <si>
    <t>Tb_BopDet205</t>
  </si>
  <si>
    <t>Tb_BopDet3</t>
  </si>
  <si>
    <t>Tb_BopDet4</t>
  </si>
  <si>
    <t>Tb_BopDet401</t>
  </si>
  <si>
    <t>Tb_BopDet402</t>
  </si>
  <si>
    <t>Tb_BopDet403</t>
  </si>
  <si>
    <t>Tb_BopDet404</t>
  </si>
  <si>
    <t>Tb_BopDet405</t>
  </si>
  <si>
    <t>Tb_BopDet406</t>
  </si>
  <si>
    <t>Tb_BopDet407</t>
  </si>
  <si>
    <t>Tb_BopDet408</t>
  </si>
  <si>
    <t>Tb_BopDet409</t>
  </si>
  <si>
    <t>Tb_BopDet410</t>
  </si>
  <si>
    <t>Tb_BopDet411</t>
  </si>
  <si>
    <t>Tb_BopDet412</t>
  </si>
  <si>
    <t>Tb_BopDet413</t>
  </si>
  <si>
    <t>Tb_BopDet414</t>
  </si>
  <si>
    <t>Tb_BopDet415</t>
  </si>
  <si>
    <t>Tb_BopDet416</t>
  </si>
  <si>
    <t>Tb_BopDet417</t>
  </si>
  <si>
    <t>Tb_BopDet418</t>
  </si>
  <si>
    <t>Tb_BopDet5</t>
  </si>
  <si>
    <t>Tb_BopDet6</t>
  </si>
  <si>
    <t>Tdef_IIP</t>
  </si>
  <si>
    <t>Tb_IIP_01</t>
  </si>
  <si>
    <t>Tb_IIP_02</t>
  </si>
  <si>
    <t>Tb_IIP_03</t>
  </si>
  <si>
    <t>Tb_IIP_04</t>
  </si>
  <si>
    <t>Nuclear Claims</t>
  </si>
  <si>
    <t>Tb_IIP_05</t>
  </si>
  <si>
    <t>Tb_IIP_06</t>
  </si>
  <si>
    <t>Tb_IIP_07</t>
  </si>
  <si>
    <t>Tb_IIP_08</t>
  </si>
  <si>
    <t>Tb_IIP_09</t>
  </si>
  <si>
    <t>Tb_IIP_10</t>
  </si>
  <si>
    <t>Tb_IIP_11</t>
  </si>
  <si>
    <t>Tb_IIP_12</t>
  </si>
  <si>
    <t>Tb_IIP_13</t>
  </si>
  <si>
    <t>Tb_IIP_14</t>
  </si>
  <si>
    <t>Deposits, commercial banks 3/</t>
  </si>
  <si>
    <t>Tb_IIP_15</t>
  </si>
  <si>
    <t>Tb_IIP_16</t>
  </si>
  <si>
    <t>Tb_IIP_17</t>
  </si>
  <si>
    <t>Tb_IIP_18</t>
  </si>
  <si>
    <t>Tdef_ExtDebt1</t>
  </si>
  <si>
    <t>External Debt Total (US$ millions)</t>
  </si>
  <si>
    <t>Tb_ExtDebt_01</t>
  </si>
  <si>
    <t>Tb_ExtDebt_02</t>
  </si>
  <si>
    <t>Tb_ExtDebt_03</t>
  </si>
  <si>
    <t>Tb_ExtDebt_04</t>
  </si>
  <si>
    <t>Tb_ExtDebt_05</t>
  </si>
  <si>
    <t>Tb_ExtDebt_06</t>
  </si>
  <si>
    <t>Tb_ExtDebt_07</t>
  </si>
  <si>
    <t>Debt service as % of general fund revenues**</t>
  </si>
  <si>
    <t>Tb_ExtDebt_08</t>
  </si>
  <si>
    <t>Tb_ExtDebt_11</t>
  </si>
  <si>
    <t>Tb_ExtDebt_12</t>
  </si>
  <si>
    <t>Tb_ExtDebt_13</t>
  </si>
  <si>
    <t>Tb_ExtDebt_14</t>
  </si>
  <si>
    <t>Tb_ExtDebt_15</t>
  </si>
  <si>
    <t>Tb_ExtDebt_16</t>
  </si>
  <si>
    <t>GDP (US$ millions)</t>
  </si>
  <si>
    <t>Tb_ExtDebt_17</t>
  </si>
  <si>
    <t>Export of Goods and Services (US$ millions)</t>
  </si>
  <si>
    <t>Tb_ExtDebt_18</t>
  </si>
  <si>
    <t>Tdef_BopSum</t>
  </si>
  <si>
    <t>Tb_BopSum1</t>
  </si>
  <si>
    <t>Tb_BopSum1A01</t>
  </si>
  <si>
    <t>Tb_BopSum1A02</t>
  </si>
  <si>
    <t>Tb_BopSum1A03</t>
  </si>
  <si>
    <t>Tb_BopSum1A04</t>
  </si>
  <si>
    <t>Tb_BopSum1A05</t>
  </si>
  <si>
    <t>Tb_BopSum1A06</t>
  </si>
  <si>
    <t>Tb_BopSum1A07</t>
  </si>
  <si>
    <t>Tb_BopSum1A08</t>
  </si>
  <si>
    <t>Tb_BopSum1A09</t>
  </si>
  <si>
    <t>Tb_BopSum1A10</t>
  </si>
  <si>
    <t>Tb_BopSum1A11</t>
  </si>
  <si>
    <t>Tb_BopSum1A12</t>
  </si>
  <si>
    <t>Tb_BopSum1A13</t>
  </si>
  <si>
    <t>Tb_BopSum1A14</t>
  </si>
  <si>
    <t>Tb_BopSum1A15</t>
  </si>
  <si>
    <t>Tb_BopSum1A16</t>
  </si>
  <si>
    <t>Tb_BopSum1A17</t>
  </si>
  <si>
    <t>Tb_BopSum1A18</t>
  </si>
  <si>
    <t>Tb_BopSum1B01</t>
  </si>
  <si>
    <t>Tb_BopSum1B02</t>
  </si>
  <si>
    <t>Tb_BopSum1B03</t>
  </si>
  <si>
    <t>Tb_BopSum1B04</t>
  </si>
  <si>
    <t>Tb_BopSum1B05</t>
  </si>
  <si>
    <t>Tb_BopSum1B06</t>
  </si>
  <si>
    <t>Tb_BopSum1B07</t>
  </si>
  <si>
    <t>Tb_BopSum1B08</t>
  </si>
  <si>
    <t>Tb_BopSum1B09</t>
  </si>
  <si>
    <t>Tb_BopSum1C01</t>
  </si>
  <si>
    <t>Tb_BopSum1C02</t>
  </si>
  <si>
    <t>Tb_BopSum1C03</t>
  </si>
  <si>
    <t>Tb_BopSum1C04</t>
  </si>
  <si>
    <t>Tb_BopSum1C05</t>
  </si>
  <si>
    <t>Tb_BopSum1C06</t>
  </si>
  <si>
    <t>Tb_BopSum1C07</t>
  </si>
  <si>
    <t>Secondary income, outflows 2/</t>
  </si>
  <si>
    <t>Tb_BopSum1C08</t>
  </si>
  <si>
    <t>Tb_BopSum2</t>
  </si>
  <si>
    <t>Tb_BopSum201</t>
  </si>
  <si>
    <t>Tb_BopSum202</t>
  </si>
  <si>
    <t>Tb_BopSum203</t>
  </si>
  <si>
    <t>Tb_BopSum204</t>
  </si>
  <si>
    <t>Tb_BopSum3</t>
  </si>
  <si>
    <t>Tb_BopSum4</t>
  </si>
  <si>
    <t>Tb_BopSum401</t>
  </si>
  <si>
    <t>Tb_BopSum402</t>
  </si>
  <si>
    <t>Tb_BopSum403</t>
  </si>
  <si>
    <t>Tb_BopSum404</t>
  </si>
  <si>
    <t>Tb_BopSum405</t>
  </si>
  <si>
    <t>Tb_BopSum406</t>
  </si>
  <si>
    <t xml:space="preserve">Liabilities </t>
  </si>
  <si>
    <t>Tb_BopSum407</t>
  </si>
  <si>
    <t>Tb_BopSum408</t>
  </si>
  <si>
    <t>Tb_BopSum409</t>
  </si>
  <si>
    <t>Tb_BopSum410</t>
  </si>
  <si>
    <t>Tb_BopSum5</t>
  </si>
  <si>
    <t>Tb_BopSum6</t>
  </si>
  <si>
    <t xml:space="preserve">n.a. </t>
  </si>
  <si>
    <t>Z5</t>
  </si>
  <si>
    <t>CP</t>
  </si>
  <si>
    <t>GFS_audit</t>
  </si>
  <si>
    <t>GFS</t>
  </si>
  <si>
    <t>DBDefGFS</t>
  </si>
  <si>
    <t>G_1</t>
  </si>
  <si>
    <t>G_1. 1</t>
  </si>
  <si>
    <t>G_1. 1.1</t>
  </si>
  <si>
    <t>G_1. 1.1.1</t>
  </si>
  <si>
    <t>G_1. 1.1.1.1</t>
  </si>
  <si>
    <t>G_1. 1.1.1.2</t>
  </si>
  <si>
    <t>G_1. 1.1.2</t>
  </si>
  <si>
    <t>G_1. 1.1.3</t>
  </si>
  <si>
    <t>G_1. 1.2</t>
  </si>
  <si>
    <t>G_1. 1.3</t>
  </si>
  <si>
    <t>G_1. 1.3.1</t>
  </si>
  <si>
    <t>G_1. 1.3.2</t>
  </si>
  <si>
    <t>G_1. 1.3.3</t>
  </si>
  <si>
    <t>G_1. 1.3.4</t>
  </si>
  <si>
    <t>G_1. 1.3.5</t>
  </si>
  <si>
    <t>G_1. 1.3.6</t>
  </si>
  <si>
    <t>G_1. 1.4</t>
  </si>
  <si>
    <t>G_1. 1.4.1</t>
  </si>
  <si>
    <t>G_1. 1.4.1.1</t>
  </si>
  <si>
    <t>G_1. 1.4.1.2</t>
  </si>
  <si>
    <t>G_1. 1.4.1.3</t>
  </si>
  <si>
    <t>G_1. 1.4.1.3.1</t>
  </si>
  <si>
    <t>G_1. 1.4.1.3.2</t>
  </si>
  <si>
    <t>G_1. 1.4.2</t>
  </si>
  <si>
    <t>G_1. 1.4.3</t>
  </si>
  <si>
    <t>G_1. 1.4.4</t>
  </si>
  <si>
    <t>G_1. 1.4.4.1</t>
  </si>
  <si>
    <t>G_1. 1.4.4.2</t>
  </si>
  <si>
    <t>G_1. 1.4.5</t>
  </si>
  <si>
    <t>G_1. 1.4.5.1</t>
  </si>
  <si>
    <t>G_1. 1.4.5.2</t>
  </si>
  <si>
    <t>G_1. 1.4.5.2.1</t>
  </si>
  <si>
    <t>G_1. 1.4.5.2.2</t>
  </si>
  <si>
    <t>G_1. 1.4.6</t>
  </si>
  <si>
    <t>G_1. 1.5</t>
  </si>
  <si>
    <t>G_1. 1.5.1</t>
  </si>
  <si>
    <t>G_1. 1.5.1.1</t>
  </si>
  <si>
    <t>G_1. 1.5.1.2</t>
  </si>
  <si>
    <t>G_1. 1.5.1.3</t>
  </si>
  <si>
    <t>G_1. 1.5.2</t>
  </si>
  <si>
    <t>G_1. 1.5.3</t>
  </si>
  <si>
    <t>G_1. 1.5.4</t>
  </si>
  <si>
    <t>G_1. 1.5.5</t>
  </si>
  <si>
    <t>G_1. 1.5.6</t>
  </si>
  <si>
    <t>G_1. 1.6</t>
  </si>
  <si>
    <t>G_1. 1.6.1</t>
  </si>
  <si>
    <t>G_1. 1.6.2</t>
  </si>
  <si>
    <t>G_1. 2</t>
  </si>
  <si>
    <t>G_1. 2.1</t>
  </si>
  <si>
    <t>G_1. 2.1.1</t>
  </si>
  <si>
    <t>G_1. 2.1.2</t>
  </si>
  <si>
    <t>G_1. 2.1.3</t>
  </si>
  <si>
    <t>G_1. 2.1.4</t>
  </si>
  <si>
    <t>G_1. 2.2</t>
  </si>
  <si>
    <t>G_1. 2.2.1</t>
  </si>
  <si>
    <t>G_1. 2.2.2</t>
  </si>
  <si>
    <t>G_1. 2.2.3</t>
  </si>
  <si>
    <t>G_1. 3</t>
  </si>
  <si>
    <t>G_1. 3.1</t>
  </si>
  <si>
    <t>G_1. 3.1.1</t>
  </si>
  <si>
    <t>G_1. 3.1.1.1</t>
  </si>
  <si>
    <t>G_1. 3.1.1.2</t>
  </si>
  <si>
    <t>G_1. 3.1.1.3</t>
  </si>
  <si>
    <t>G_1. 3.1.1.4</t>
  </si>
  <si>
    <t>G_1. 3.1.1.5</t>
  </si>
  <si>
    <t>G_1. 3.1.2</t>
  </si>
  <si>
    <t>G_1. 3.1.2.1</t>
  </si>
  <si>
    <t>G_1. 3.1.2.2</t>
  </si>
  <si>
    <t>G_1. 3.1.2.3</t>
  </si>
  <si>
    <t>G_1. 3.1.2.4</t>
  </si>
  <si>
    <t>G_1. 3.2</t>
  </si>
  <si>
    <t>G_1. 3.2.1</t>
  </si>
  <si>
    <t>G_1. 3.2.2</t>
  </si>
  <si>
    <t>G_1. 3.3</t>
  </si>
  <si>
    <t>G_1. 3.3.1</t>
  </si>
  <si>
    <t>G_1. 3.3.1.1</t>
  </si>
  <si>
    <t>G_1. 3.3.1.2</t>
  </si>
  <si>
    <t>G_1. 3.3.2</t>
  </si>
  <si>
    <t>G_1. 4</t>
  </si>
  <si>
    <t>G_1. 4.1</t>
  </si>
  <si>
    <t>G_1. 4.1.1</t>
  </si>
  <si>
    <t>G_1. 4.1.2</t>
  </si>
  <si>
    <t>G_1. 4.1.3</t>
  </si>
  <si>
    <t>G_1. 4.1.4</t>
  </si>
  <si>
    <t>G_1. 4.1.5</t>
  </si>
  <si>
    <t>G_1. 4.1.5.1</t>
  </si>
  <si>
    <t>G_1. 4.1.5.2</t>
  </si>
  <si>
    <t>G_1. 4.1.5.3</t>
  </si>
  <si>
    <t>G_1. 4.1.5.4</t>
  </si>
  <si>
    <t>G_1. 4.1.6</t>
  </si>
  <si>
    <t>G_1. 4.2</t>
  </si>
  <si>
    <t>G_1. 4.2.1</t>
  </si>
  <si>
    <t>G_1. 4.2.2</t>
  </si>
  <si>
    <t>G_1. 4.2.3</t>
  </si>
  <si>
    <t>G_1. 4.2.4</t>
  </si>
  <si>
    <t>G_1. 4.3</t>
  </si>
  <si>
    <t>G_1. 4.3.1</t>
  </si>
  <si>
    <t>G_1. 4.3.2</t>
  </si>
  <si>
    <t>G_1. 4.4</t>
  </si>
  <si>
    <t>G_1. 4.4.1</t>
  </si>
  <si>
    <t>G_1. 4.4.2</t>
  </si>
  <si>
    <t>G_1. 4.5</t>
  </si>
  <si>
    <t>G_1. 4.5.1</t>
  </si>
  <si>
    <t>G_1. 4.5.2</t>
  </si>
  <si>
    <t>G_1. 4.6</t>
  </si>
  <si>
    <t>G_2</t>
  </si>
  <si>
    <t>G_2. 1</t>
  </si>
  <si>
    <t>G_2. 1.1</t>
  </si>
  <si>
    <t>G_2. 1.1.1</t>
  </si>
  <si>
    <t>G_2. 1.1.1.1</t>
  </si>
  <si>
    <t>G_2. 1.1.1.2</t>
  </si>
  <si>
    <t>G_2. 1.1.1.3</t>
  </si>
  <si>
    <t>G_2. 1.1.2</t>
  </si>
  <si>
    <t>G_2. 1.2</t>
  </si>
  <si>
    <t>G_2. 1.2.1</t>
  </si>
  <si>
    <t>G_2. 1.2.2</t>
  </si>
  <si>
    <t>G_2. 2</t>
  </si>
  <si>
    <t>G_2. 2.01</t>
  </si>
  <si>
    <t>G_2. 2.02</t>
  </si>
  <si>
    <t>G_2. 2.03</t>
  </si>
  <si>
    <t>G_2. 2.04</t>
  </si>
  <si>
    <t>G_2. 2.05</t>
  </si>
  <si>
    <t>G_2. 2.06</t>
  </si>
  <si>
    <t>G_2. 2.07</t>
  </si>
  <si>
    <t>G_2. 2.08</t>
  </si>
  <si>
    <t>G_2. 2.09</t>
  </si>
  <si>
    <t>G_2. 2.10</t>
  </si>
  <si>
    <t>G_2. 2.11</t>
  </si>
  <si>
    <t>G_2. 2.12</t>
  </si>
  <si>
    <t>G_2. 2.13</t>
  </si>
  <si>
    <t>G_2. 2.14</t>
  </si>
  <si>
    <t>G_2. 2.15</t>
  </si>
  <si>
    <t>G_2. 2.16</t>
  </si>
  <si>
    <t>G_2. 2.17</t>
  </si>
  <si>
    <t>G_2. 2.18</t>
  </si>
  <si>
    <t>G_2. 2.19</t>
  </si>
  <si>
    <t>G_2. 2.20</t>
  </si>
  <si>
    <t>G_2. 2.21</t>
  </si>
  <si>
    <t>G_2. 2.22</t>
  </si>
  <si>
    <t>G_2. 2.23</t>
  </si>
  <si>
    <t>G_2. 2.24</t>
  </si>
  <si>
    <t>G_2. 2.25</t>
  </si>
  <si>
    <t>G_2. 2.26</t>
  </si>
  <si>
    <t>G_2. 2.27</t>
  </si>
  <si>
    <t>G_2. 2.28</t>
  </si>
  <si>
    <t>G_2. 3</t>
  </si>
  <si>
    <t>G_2. 4</t>
  </si>
  <si>
    <t>G_2. 4.1</t>
  </si>
  <si>
    <t>G_2. 4.2</t>
  </si>
  <si>
    <t>G_2. 4.3</t>
  </si>
  <si>
    <t>G_2. 5</t>
  </si>
  <si>
    <t>G_2. 5.1</t>
  </si>
  <si>
    <t>G_2. 5.1.1</t>
  </si>
  <si>
    <t>G_2. 5.1.1.01</t>
  </si>
  <si>
    <t>G_2. 5.1.1.02</t>
  </si>
  <si>
    <t>G_2. 5.1.1.03</t>
  </si>
  <si>
    <t>G_2. 5.1.1.04</t>
  </si>
  <si>
    <t>G_2. 5.1.1.05</t>
  </si>
  <si>
    <t>G_2. 5.1.1.06</t>
  </si>
  <si>
    <t>G_2. 5.1.1.07</t>
  </si>
  <si>
    <t>G_2. 5.1.1.08</t>
  </si>
  <si>
    <t>G_2. 5.1.1.09</t>
  </si>
  <si>
    <t>G_2. 5.1.1.10</t>
  </si>
  <si>
    <t>G_2. 5.1.1.99</t>
  </si>
  <si>
    <t>G_2. 5.1.2</t>
  </si>
  <si>
    <t>G_2. 5.2</t>
  </si>
  <si>
    <t>G_2. 5.3</t>
  </si>
  <si>
    <t>G_2. 6</t>
  </si>
  <si>
    <t>G_2. 6.1</t>
  </si>
  <si>
    <t>G_2. 6.1.1</t>
  </si>
  <si>
    <t>G_2. 6.1.2</t>
  </si>
  <si>
    <t>G_2. 6.2</t>
  </si>
  <si>
    <t>G_2. 6.2.1</t>
  </si>
  <si>
    <t>G_2. 6.2.2</t>
  </si>
  <si>
    <t>G_2. 6.3</t>
  </si>
  <si>
    <t>G_2. 6.3.1</t>
  </si>
  <si>
    <t>G_2. 6.3.1.1</t>
  </si>
  <si>
    <t>G_2. 6.3.1.1.01</t>
  </si>
  <si>
    <t>G_2. 6.3.1.1.02</t>
  </si>
  <si>
    <t>G_2. 6.3.1.1.03</t>
  </si>
  <si>
    <t>G_2. 6.3.1.1.04</t>
  </si>
  <si>
    <t>G_2. 6.3.1.1.05</t>
  </si>
  <si>
    <t>G_2. 6.3.1.1.06</t>
  </si>
  <si>
    <t>G_2. 6.3.1.1.07</t>
  </si>
  <si>
    <t>G_2. 6.3.1.1.08</t>
  </si>
  <si>
    <t>G_2. 6.3.1.1.09</t>
  </si>
  <si>
    <t>G_2. 6.3.1.1.99</t>
  </si>
  <si>
    <t>G_2. 6.3.1.2</t>
  </si>
  <si>
    <t>G_2. 6.3.1.2.01</t>
  </si>
  <si>
    <t>G_2. 6.3.1.2.02</t>
  </si>
  <si>
    <t>G_2. 6.3.1.2.03</t>
  </si>
  <si>
    <t>G_2. 6.3.1.3</t>
  </si>
  <si>
    <t>G_2. 6.3.1.3.01</t>
  </si>
  <si>
    <t>G_2. 6.3.1.3.02</t>
  </si>
  <si>
    <t>G_2. 6.3.2</t>
  </si>
  <si>
    <t>G_2. 6.3.2.1</t>
  </si>
  <si>
    <t>G_2. 6.3.2.2</t>
  </si>
  <si>
    <t>G_2. 6.3.2.3</t>
  </si>
  <si>
    <t>G_2. 6.3.2.4</t>
  </si>
  <si>
    <t>G_2. 7</t>
  </si>
  <si>
    <t>G_2. 7.1</t>
  </si>
  <si>
    <t>G_2. 7.1.1</t>
  </si>
  <si>
    <t>G_2. 7.1.2</t>
  </si>
  <si>
    <t>G_2. 7.2</t>
  </si>
  <si>
    <t>G_2. 7.2.1</t>
  </si>
  <si>
    <t>G_2. 7.2.2</t>
  </si>
  <si>
    <t>G_2. 7.3</t>
  </si>
  <si>
    <t>G_2. 7.3.1</t>
  </si>
  <si>
    <t>G_2. 7.3.2</t>
  </si>
  <si>
    <t>G_2. 8</t>
  </si>
  <si>
    <t>G_2. 8.1</t>
  </si>
  <si>
    <t>G_2. 8.1.1</t>
  </si>
  <si>
    <t>G_2. 8.1.2</t>
  </si>
  <si>
    <t>G_2. 8.1.3</t>
  </si>
  <si>
    <t>G_2. 8.1.4</t>
  </si>
  <si>
    <t>G_2. 8.1.4.1</t>
  </si>
  <si>
    <t>G_2. 8.1.4.2</t>
  </si>
  <si>
    <t>G_2. 8.1.5</t>
  </si>
  <si>
    <t>G_2. 8.2</t>
  </si>
  <si>
    <t>G_2. 8.2.1</t>
  </si>
  <si>
    <t>G_2. 8.2.1.1</t>
  </si>
  <si>
    <t>G_2. 8.2.1.1.1</t>
  </si>
  <si>
    <t>G_2. 8.2.1.1.2</t>
  </si>
  <si>
    <t>G_2. 8.2.1.1.3</t>
  </si>
  <si>
    <t>G_2. 8.2.1.2</t>
  </si>
  <si>
    <t>G_2. 8.2.1.2.1</t>
  </si>
  <si>
    <t>G_2. 8.2.1.2.2</t>
  </si>
  <si>
    <t>G_2. 8.2.2</t>
  </si>
  <si>
    <t>G_2. 8.2.2.1</t>
  </si>
  <si>
    <t>G_2. 8.2.2.2</t>
  </si>
  <si>
    <t>G_2. 8.2.2.3</t>
  </si>
  <si>
    <t>G_2. 8.2.2.4</t>
  </si>
  <si>
    <t>G_2. 8.2.2.5</t>
  </si>
  <si>
    <t>G_2. 8.2.2.6</t>
  </si>
  <si>
    <t>G_2. 8.3</t>
  </si>
  <si>
    <t>G_2. 8.3.1</t>
  </si>
  <si>
    <t>G_2. 8.3.2</t>
  </si>
  <si>
    <t>G_2. 8.4</t>
  </si>
  <si>
    <t>G_3</t>
  </si>
  <si>
    <t>G_3. 1</t>
  </si>
  <si>
    <t>G_3. 1.1</t>
  </si>
  <si>
    <t>G_3. 1.1.1</t>
  </si>
  <si>
    <t>G_3. 1.1.1.1</t>
  </si>
  <si>
    <t>G_3. 1.1.1.2</t>
  </si>
  <si>
    <t>G_3. 1.1.1.3</t>
  </si>
  <si>
    <t>G_3. 1.1.1.4</t>
  </si>
  <si>
    <t>G_3. 1.1.2</t>
  </si>
  <si>
    <t>G_3. 1.1.2.1</t>
  </si>
  <si>
    <t>G_3. 1.1.2.2</t>
  </si>
  <si>
    <t>G_3. 1.1.3</t>
  </si>
  <si>
    <t>G_3. 1.1.3.1</t>
  </si>
  <si>
    <t>G_3. 1.1.3.2</t>
  </si>
  <si>
    <t>G_3. 1.1.4</t>
  </si>
  <si>
    <t>G_3. 1.1.5</t>
  </si>
  <si>
    <t>G_3. 1.1.6</t>
  </si>
  <si>
    <t>G_3. 1.2</t>
  </si>
  <si>
    <t>G_3. 1.3</t>
  </si>
  <si>
    <t>G_3. 1.4</t>
  </si>
  <si>
    <t>G_3. 1.4.1</t>
  </si>
  <si>
    <t>G_3. 1.4.2</t>
  </si>
  <si>
    <t>G_3. 1.4.3</t>
  </si>
  <si>
    <t>G_3. 1.4.3.1</t>
  </si>
  <si>
    <t>G_3. 1.4.3.2</t>
  </si>
  <si>
    <t>G_3. 1.4.3.3</t>
  </si>
  <si>
    <t>G_3. 1.4.4</t>
  </si>
  <si>
    <t>G_3. 1.4.4.1</t>
  </si>
  <si>
    <t>G_3. 1.4.4.2</t>
  </si>
  <si>
    <t>G_3. 2</t>
  </si>
  <si>
    <t>G_3. 2.1</t>
  </si>
  <si>
    <t>G_3. 2.1.2</t>
  </si>
  <si>
    <t>G_3. 2.1.3</t>
  </si>
  <si>
    <t>G_3. 2.1.4</t>
  </si>
  <si>
    <t>G_3. 2.1.5</t>
  </si>
  <si>
    <t>G_3. 2.1.5.1</t>
  </si>
  <si>
    <t>G_3. 2.1.5.2</t>
  </si>
  <si>
    <t>G_3. 2.1.6</t>
  </si>
  <si>
    <t>G_3. 2.1.6.1</t>
  </si>
  <si>
    <t>G_3. 2.1.6.2</t>
  </si>
  <si>
    <t>G_3. 2.1.6.3</t>
  </si>
  <si>
    <t>G_3. 2.1.6.4</t>
  </si>
  <si>
    <t>G_3. 2.1.6.5</t>
  </si>
  <si>
    <t>G_3. 2.1.7</t>
  </si>
  <si>
    <t>G_3. 2.1.7.1</t>
  </si>
  <si>
    <t>G_3. 2.1.7.2</t>
  </si>
  <si>
    <t>G_3. 2.1.8</t>
  </si>
  <si>
    <t>G_3. 2.1.8.1</t>
  </si>
  <si>
    <t>G_3. 2.1.8.2</t>
  </si>
  <si>
    <t>G_3. 2.2</t>
  </si>
  <si>
    <t>G_3. 2.2.2</t>
  </si>
  <si>
    <t>G_3. 2.2.3</t>
  </si>
  <si>
    <t>G_3. 2.2.4</t>
  </si>
  <si>
    <t>G_3. 2.2.5</t>
  </si>
  <si>
    <t>G_3. 2.2.5.1</t>
  </si>
  <si>
    <t>G_3. 2.2.5.2</t>
  </si>
  <si>
    <t>G_3. 2.2.6</t>
  </si>
  <si>
    <t>G_3. 2.2.6.1</t>
  </si>
  <si>
    <t>G_3. 2.2.6.2</t>
  </si>
  <si>
    <t>G_3. 2.2.6.3</t>
  </si>
  <si>
    <t>G_3. 2.2.6.4</t>
  </si>
  <si>
    <t>G_3. 2.2.6.5</t>
  </si>
  <si>
    <t>G_3. 2.2.7</t>
  </si>
  <si>
    <t>G_3. 2.2.7.1</t>
  </si>
  <si>
    <t>G_3. 2.2.7.2</t>
  </si>
  <si>
    <t>G_3. 2.2.8</t>
  </si>
  <si>
    <t>G_3. 2.2.8.1</t>
  </si>
  <si>
    <t>G_3. 2.2.8.2</t>
  </si>
  <si>
    <t>G_3. 3</t>
  </si>
  <si>
    <t>G_3. 3.1</t>
  </si>
  <si>
    <t>G_3. 3.1.2</t>
  </si>
  <si>
    <t>G_3. 3.1.3</t>
  </si>
  <si>
    <t>G_3. 3.1.4</t>
  </si>
  <si>
    <t>G_3. 3.1.5</t>
  </si>
  <si>
    <t>G_3. 3.1.5.1</t>
  </si>
  <si>
    <t>G_3. 3.1.5.2</t>
  </si>
  <si>
    <t>G_3. 3.1.6</t>
  </si>
  <si>
    <t>G_3. 3.1.6.1</t>
  </si>
  <si>
    <t>G_3. 3.1.6.2</t>
  </si>
  <si>
    <t>G_3. 3.1.6.3</t>
  </si>
  <si>
    <t>G_3. 3.1.6.4</t>
  </si>
  <si>
    <t>G_3. 3.1.6.5</t>
  </si>
  <si>
    <t>G_3. 3.1.7</t>
  </si>
  <si>
    <t>G_3. 3.1.7.1</t>
  </si>
  <si>
    <t>G_3. 3.1.7.2</t>
  </si>
  <si>
    <t>G_3. 3.1.8</t>
  </si>
  <si>
    <t>G_3. 3.1.8.1</t>
  </si>
  <si>
    <t>G_3. 3.1.8.2</t>
  </si>
  <si>
    <t>G_3. 3.2</t>
  </si>
  <si>
    <t>G_3. 3.2.2</t>
  </si>
  <si>
    <t>G_3. 3.2.3</t>
  </si>
  <si>
    <t>G_3. 3.2.4</t>
  </si>
  <si>
    <t>G_3. 3.2.5</t>
  </si>
  <si>
    <t>G_3. 3.2.5.1</t>
  </si>
  <si>
    <t>G_3. 3.2.5.2</t>
  </si>
  <si>
    <t>G_3. 3.2.6</t>
  </si>
  <si>
    <t>G_3. 3.2.6.1</t>
  </si>
  <si>
    <t>G_3. 3.2.6.2</t>
  </si>
  <si>
    <t>G_3. 3.2.6.3</t>
  </si>
  <si>
    <t>G_3. 3.2.6.4</t>
  </si>
  <si>
    <t>G_3. 3.2.6.5</t>
  </si>
  <si>
    <t>G_3. 3.2.7</t>
  </si>
  <si>
    <t>G_3. 3.2.7.1</t>
  </si>
  <si>
    <t>G_3. 3.2.7.2</t>
  </si>
  <si>
    <t>G_3. 3.2.8</t>
  </si>
  <si>
    <t>G_3. 3.2.8.1</t>
  </si>
  <si>
    <t>G_3. 3.2.8.2</t>
  </si>
  <si>
    <t>G_A. 1</t>
  </si>
  <si>
    <t>G_A. 2</t>
  </si>
  <si>
    <t>G_A. 3</t>
  </si>
  <si>
    <t>G_A. 4</t>
  </si>
  <si>
    <t>G_A. 5</t>
  </si>
  <si>
    <t>G_A. 6</t>
  </si>
  <si>
    <t>G_A. 7</t>
  </si>
  <si>
    <t>G_A. 8</t>
  </si>
  <si>
    <t>G_A. 9</t>
  </si>
  <si>
    <t>G_A.99</t>
  </si>
  <si>
    <t>G_B.01</t>
  </si>
  <si>
    <t>G_B.02</t>
  </si>
  <si>
    <t>G_B.03</t>
  </si>
  <si>
    <t>Tdef_GFSdet</t>
  </si>
  <si>
    <t>GFSsum</t>
  </si>
  <si>
    <t>Tb_GFSsum01</t>
  </si>
  <si>
    <t>Tb_GFSsum02</t>
  </si>
  <si>
    <t>Tb_GFSsum03</t>
  </si>
  <si>
    <t>Tb_GFSsum04</t>
  </si>
  <si>
    <t>Tb_GFSsum05</t>
  </si>
  <si>
    <t>Tb_GFSsum06</t>
  </si>
  <si>
    <t>Tb_GFSsum07</t>
  </si>
  <si>
    <t>Tb_GFSsum08</t>
  </si>
  <si>
    <t>Tb_GFSsum09</t>
  </si>
  <si>
    <t>Tb_GFSsum10</t>
  </si>
  <si>
    <t>Tb_GFSsum11</t>
  </si>
  <si>
    <r>
      <t xml:space="preserve">  6.  Grants </t>
    </r>
    <r>
      <rPr>
        <vertAlign val="superscript"/>
        <sz val="10"/>
        <color rgb="FF00B050"/>
        <rFont val="Calibri"/>
        <family val="2"/>
        <scheme val="minor"/>
      </rPr>
      <t>1</t>
    </r>
  </si>
  <si>
    <t>Tb_GFSsum12</t>
  </si>
  <si>
    <t>Tb_GFSsum13</t>
  </si>
  <si>
    <t>Tb_GFSsum14</t>
  </si>
  <si>
    <t>Tb_GFSsum15</t>
  </si>
  <si>
    <t>Tb_GFSsum16</t>
  </si>
  <si>
    <t>Tb_GFSsum17</t>
  </si>
  <si>
    <t>Tb_GFSsum18</t>
  </si>
  <si>
    <t>Tb_GFSsum20</t>
  </si>
  <si>
    <t>Tb_GFSsum21</t>
  </si>
  <si>
    <t>Tb_GFSsum22</t>
  </si>
  <si>
    <t>Tb_GFSsum23</t>
  </si>
  <si>
    <t>Tb_GFSsum25</t>
  </si>
  <si>
    <t>Tb_GFSsum26</t>
  </si>
  <si>
    <t>Tb_GFSsum27</t>
  </si>
  <si>
    <t>Tb_GFSsum28</t>
  </si>
  <si>
    <t>Tb_GFSsum29</t>
  </si>
  <si>
    <t>Tb_GFSsum30</t>
  </si>
  <si>
    <t>Tb_GFSsum31</t>
  </si>
  <si>
    <t>Tb_GFSsum32</t>
  </si>
  <si>
    <t>Tb_GFSsum33</t>
  </si>
  <si>
    <t>Tb_GFSsum36</t>
  </si>
  <si>
    <t>Tb_GFSsum37</t>
  </si>
  <si>
    <t>Tb_GFSsum38</t>
  </si>
  <si>
    <t>Tb_GFSsum39</t>
  </si>
  <si>
    <t>Tdef_GFSsum</t>
  </si>
  <si>
    <t>Tb_GFSsum40</t>
  </si>
  <si>
    <t>Tab_GNI</t>
  </si>
  <si>
    <t>BoP Summary</t>
  </si>
  <si>
    <t>BoP Detail</t>
  </si>
  <si>
    <t>IIP</t>
  </si>
  <si>
    <t>ExtDebt</t>
  </si>
  <si>
    <t>GNI</t>
  </si>
  <si>
    <t>Tb_GNI_01</t>
  </si>
  <si>
    <t>Tb_GNI_02</t>
  </si>
  <si>
    <t>Tb_GNI_03</t>
  </si>
  <si>
    <t>Tb_GNI_04</t>
  </si>
  <si>
    <t>Tb_GNI_05</t>
  </si>
  <si>
    <t>Tb_GNI_06</t>
  </si>
  <si>
    <t>Tb_GNI_07</t>
  </si>
  <si>
    <t>Tb_GNI_08</t>
  </si>
  <si>
    <t>Tb_GNI_09</t>
  </si>
  <si>
    <t>Tb_GNI_10</t>
  </si>
  <si>
    <t>Tb_GNI_11</t>
  </si>
  <si>
    <t>Tb_GNI_13</t>
  </si>
  <si>
    <t>Tb_GNI_14</t>
  </si>
  <si>
    <t>Tb_GNI_15</t>
  </si>
  <si>
    <t>Tb_GNI_16</t>
  </si>
  <si>
    <t>Tb_GNI_17</t>
  </si>
  <si>
    <t>Tb_GNI_18</t>
  </si>
  <si>
    <t>Tb_GNI_19</t>
  </si>
  <si>
    <t>Tb_GNI_20</t>
  </si>
  <si>
    <t>Tb_GNI_21</t>
  </si>
  <si>
    <t>Tb_GNI_22</t>
  </si>
  <si>
    <t>Tb_GNI_23</t>
  </si>
  <si>
    <t>Tb_GNI_24</t>
  </si>
  <si>
    <t>Tb_GNI_25</t>
  </si>
  <si>
    <t>Tb_GNI_27</t>
  </si>
  <si>
    <t>Tb_GNI_28</t>
  </si>
  <si>
    <t>Tb_GNI_29</t>
  </si>
  <si>
    <t>Tb_GNI_30</t>
  </si>
  <si>
    <t>Tb_GNI_32</t>
  </si>
  <si>
    <t>Tb_GNI_33</t>
  </si>
  <si>
    <t>Tb_GNI_34</t>
  </si>
  <si>
    <t>Tb_GNI_35</t>
  </si>
  <si>
    <t>Tb_GNI_36</t>
  </si>
  <si>
    <t>Tb_GNI_37</t>
  </si>
  <si>
    <t>Tb_GNI_38</t>
  </si>
  <si>
    <t>Tb_GNI_39</t>
  </si>
  <si>
    <t>Tb_GNI_41</t>
  </si>
  <si>
    <t>Tb_GNI_42</t>
  </si>
  <si>
    <t>Tb_GNI_43</t>
  </si>
  <si>
    <t>Tb_GNI_44</t>
  </si>
  <si>
    <t>Tb_GNI_46</t>
  </si>
  <si>
    <t>Tb_GNI_47</t>
  </si>
  <si>
    <t>Tb_GNI_48</t>
  </si>
  <si>
    <t>Tb_GNI_49</t>
  </si>
  <si>
    <t>Tb_GNI_50</t>
  </si>
  <si>
    <t>Tb_GNI_52</t>
  </si>
  <si>
    <t>Tb_GNI_53</t>
  </si>
  <si>
    <t>DBDef_BS_leg</t>
  </si>
  <si>
    <t>DBDef_BS_BPL</t>
  </si>
  <si>
    <t>DBDef_BS_Bint</t>
  </si>
  <si>
    <t>M&amp;B_BS_leg</t>
  </si>
  <si>
    <t>M&amp;B_P&amp;L</t>
  </si>
  <si>
    <t>M&amp;B_int</t>
  </si>
  <si>
    <t>TbDef_BS_leg</t>
  </si>
  <si>
    <t>BD_bs</t>
  </si>
  <si>
    <t>Bcom</t>
  </si>
  <si>
    <t>Banking survey legacy format</t>
  </si>
  <si>
    <t>BD_p&amp;l</t>
  </si>
  <si>
    <t>Banking data profit and loss</t>
  </si>
  <si>
    <t>BD_int</t>
  </si>
  <si>
    <t>Banking data interest rates</t>
  </si>
  <si>
    <t>Bank survey legacy format</t>
  </si>
  <si>
    <t>BS_1</t>
  </si>
  <si>
    <t>BS_1.1</t>
  </si>
  <si>
    <t>BS_1.2</t>
  </si>
  <si>
    <t>Claims on public enterprises2</t>
  </si>
  <si>
    <t>BS_1.3</t>
  </si>
  <si>
    <t>BS_1.4</t>
  </si>
  <si>
    <t>BS_1.4.1</t>
  </si>
  <si>
    <t>BS_1.4.2</t>
  </si>
  <si>
    <t>BS_1.5</t>
  </si>
  <si>
    <t>Liabilities 1</t>
  </si>
  <si>
    <t>BS_2</t>
  </si>
  <si>
    <t>BS_2.1</t>
  </si>
  <si>
    <t>BS_2.1.1</t>
  </si>
  <si>
    <t>BS_2.1.2</t>
  </si>
  <si>
    <t>BS_2.1.3</t>
  </si>
  <si>
    <t>Central government deposits 3</t>
  </si>
  <si>
    <t>BS_2.1.4</t>
  </si>
  <si>
    <t>BS_2.2</t>
  </si>
  <si>
    <t>BS_2.3</t>
  </si>
  <si>
    <t>BS_2.4</t>
  </si>
  <si>
    <t>Profit and loss: commercial banks</t>
  </si>
  <si>
    <t>BP&amp;L_1.1</t>
  </si>
  <si>
    <t>BP&amp;L_1.2</t>
  </si>
  <si>
    <t>BP&amp;L_1.3</t>
  </si>
  <si>
    <t>BP&amp;L_1</t>
  </si>
  <si>
    <t>BP&amp;L_2.1</t>
  </si>
  <si>
    <t>BP&amp;L_2.2</t>
  </si>
  <si>
    <t>BP&amp;L_2</t>
  </si>
  <si>
    <t>BP&amp;L_3.1</t>
  </si>
  <si>
    <t>BP&amp;L_3.2</t>
  </si>
  <si>
    <t>BP&amp;L_3.3</t>
  </si>
  <si>
    <t>BP&amp;L_4.1</t>
  </si>
  <si>
    <t>BP&amp;L_4.2</t>
  </si>
  <si>
    <t>BP&amp;L_4</t>
  </si>
  <si>
    <t>BP&amp;L_5.1</t>
  </si>
  <si>
    <t>BP&amp;L_5.2</t>
  </si>
  <si>
    <t>BP&amp;L_5.3</t>
  </si>
  <si>
    <t>BP&amp;L_5.4</t>
  </si>
  <si>
    <t>BP&amp;L_5</t>
  </si>
  <si>
    <t>BP&amp;L_6</t>
  </si>
  <si>
    <t>Interest rates</t>
  </si>
  <si>
    <t>Bint_1.1</t>
  </si>
  <si>
    <t>Bint_1.2</t>
  </si>
  <si>
    <t>Bint_1.3</t>
  </si>
  <si>
    <t>Bint_1</t>
  </si>
  <si>
    <t>Bint_2.1</t>
  </si>
  <si>
    <t>Bint_2.2</t>
  </si>
  <si>
    <t>Bint_2</t>
  </si>
  <si>
    <t>Tab_BS_leg</t>
  </si>
  <si>
    <t>Tab_BPL</t>
  </si>
  <si>
    <t>Tab_Bint</t>
  </si>
  <si>
    <t>Tab_BopSum</t>
  </si>
  <si>
    <t>Tab_BopDet</t>
  </si>
  <si>
    <t>Tab_IIP</t>
  </si>
  <si>
    <t>Tab_ExtDebt</t>
  </si>
  <si>
    <t>Tab_GFSdet</t>
  </si>
  <si>
    <t>Tab_GFSsum</t>
  </si>
  <si>
    <t>TbDef_BPL</t>
  </si>
  <si>
    <t>TbDef_Bint</t>
  </si>
  <si>
    <r>
      <t>Other unallocable</t>
    </r>
    <r>
      <rPr>
        <vertAlign val="superscript"/>
        <sz val="10"/>
        <color rgb="FF00B050"/>
        <rFont val="Arial"/>
        <family val="2"/>
      </rPr>
      <t>1</t>
    </r>
    <r>
      <rPr>
        <sz val="10"/>
        <color rgb="FF00B050"/>
        <rFont val="Arial"/>
        <family val="2"/>
      </rPr>
      <t xml:space="preserve"> </t>
    </r>
  </si>
  <si>
    <t>TbDef_CBS</t>
  </si>
  <si>
    <t>Commercial Banks Survey</t>
  </si>
  <si>
    <t>Commercial Bank Deposits</t>
  </si>
  <si>
    <t>Tab_CBSurv</t>
  </si>
  <si>
    <t>Tab_CBSDep</t>
  </si>
  <si>
    <t>Commercial Bank Survey</t>
  </si>
  <si>
    <t>Tb_CBD_01</t>
  </si>
  <si>
    <t>Tb_CBD_02</t>
  </si>
  <si>
    <t>Tb_CBD_03</t>
  </si>
  <si>
    <t>Tb_CBD_04</t>
  </si>
  <si>
    <t>Tb_CBD_05</t>
  </si>
  <si>
    <t>Tb_CBD_06</t>
  </si>
  <si>
    <t>Tb_CBD_07</t>
  </si>
  <si>
    <t>Tb_CBD_08</t>
  </si>
  <si>
    <t>Tb_CBD_09</t>
  </si>
  <si>
    <t>Tb_CBD_10</t>
  </si>
  <si>
    <t>Tb_CBD_11</t>
  </si>
  <si>
    <t>Tb_CBD_12</t>
  </si>
  <si>
    <t>Tb_CBD_13</t>
  </si>
  <si>
    <t>Tb_CBD_14</t>
  </si>
  <si>
    <t>Tb_CBD_15</t>
  </si>
  <si>
    <t>Tb_CBD_16</t>
  </si>
  <si>
    <t>Tb_CBD_17</t>
  </si>
  <si>
    <t>Tb_CBD_18</t>
  </si>
  <si>
    <t>Tb_CBD_19</t>
  </si>
  <si>
    <t>Tb_CBD_20</t>
  </si>
  <si>
    <t>Tb_CBD_21</t>
  </si>
  <si>
    <t>Tb_CBD_22</t>
  </si>
  <si>
    <t>Tb_CBD_23</t>
  </si>
  <si>
    <t>Tb_CBD_24</t>
  </si>
  <si>
    <t>Tb_CBD_25</t>
  </si>
  <si>
    <t>Tb_CBD_26</t>
  </si>
  <si>
    <t>Tb_CBD_27</t>
  </si>
  <si>
    <t>Tb_CBD_28</t>
  </si>
  <si>
    <t>Tb_CBD_29</t>
  </si>
  <si>
    <t>Tb_CBD_30</t>
  </si>
  <si>
    <t>Tb_CBD_31</t>
  </si>
  <si>
    <t>Tb_CBD_32</t>
  </si>
  <si>
    <t>Tb_CBD_33</t>
  </si>
  <si>
    <t>Tb_CBD_34</t>
  </si>
  <si>
    <t>Tb_CBD_35</t>
  </si>
  <si>
    <t>Tb_CBD_36</t>
  </si>
  <si>
    <t>Tb_CBD_37</t>
  </si>
  <si>
    <t>Tb_CBD_38</t>
  </si>
  <si>
    <t>Tb_CBD_39</t>
  </si>
  <si>
    <t>Tb_CBD_40</t>
  </si>
  <si>
    <t>Tb_CBD_41</t>
  </si>
  <si>
    <t>Tb_CBD_42</t>
  </si>
  <si>
    <t>TbDef_CBDep</t>
  </si>
  <si>
    <t>TB_CBS_01</t>
  </si>
  <si>
    <t>TB_CBS_02</t>
  </si>
  <si>
    <t>TB_CBS_03</t>
  </si>
  <si>
    <t>TB_CBS_04</t>
  </si>
  <si>
    <t>TB_CBS_05</t>
  </si>
  <si>
    <t>TB_CBS_06</t>
  </si>
  <si>
    <t>TB_CBS_07</t>
  </si>
  <si>
    <t>TB_CBS_08</t>
  </si>
  <si>
    <t>TB_CBS_09</t>
  </si>
  <si>
    <t>TB_CBS_10</t>
  </si>
  <si>
    <t>TB_CBS_11</t>
  </si>
  <si>
    <t>TB_CBS_12</t>
  </si>
  <si>
    <t>TB_CBS_13</t>
  </si>
  <si>
    <t>TB_CBS_14</t>
  </si>
  <si>
    <t>TB_CBS_15</t>
  </si>
  <si>
    <t>TB_CBS_16</t>
  </si>
  <si>
    <t>TB_CBS_17</t>
  </si>
  <si>
    <t>TB_CBS_18</t>
  </si>
  <si>
    <t>TB_CBS_19</t>
  </si>
  <si>
    <t>TB_CBS_20</t>
  </si>
  <si>
    <t>TB_CBS_21</t>
  </si>
  <si>
    <t>TB_CBS_22</t>
  </si>
  <si>
    <t>TB_CBS_23</t>
  </si>
  <si>
    <t>TB_CBS_24</t>
  </si>
  <si>
    <t>TB_CBS_25</t>
  </si>
  <si>
    <t>TB_CBS_26</t>
  </si>
  <si>
    <t>TB_CBS_27</t>
  </si>
  <si>
    <t>TB_CBS_28</t>
  </si>
  <si>
    <t>TB_CBS_29</t>
  </si>
  <si>
    <t>TB_CBS_30</t>
  </si>
  <si>
    <t>TB_CBS_31</t>
  </si>
  <si>
    <t>TB_CBS_32</t>
  </si>
  <si>
    <t>TB_CBS_33</t>
  </si>
  <si>
    <t>TB_CBS_34</t>
  </si>
  <si>
    <t>TB_CBS_35</t>
  </si>
  <si>
    <t>TB_CBS_36</t>
  </si>
  <si>
    <t>TB_CBS_37</t>
  </si>
  <si>
    <t>TB_CBS_38</t>
  </si>
  <si>
    <t>TB_CBS_39</t>
  </si>
  <si>
    <t>TB_CBS_40</t>
  </si>
  <si>
    <t>TB_CBS_41</t>
  </si>
  <si>
    <t>TB_CBS_42</t>
  </si>
  <si>
    <t>TB_CBS_43</t>
  </si>
  <si>
    <t>TB_CBS_44</t>
  </si>
  <si>
    <t>TB_CBS_45</t>
  </si>
  <si>
    <t>TB_CBS_46</t>
  </si>
  <si>
    <t>TB_CBS_47</t>
  </si>
  <si>
    <t>TB_CBS_48</t>
  </si>
  <si>
    <t>TB_CBS_49</t>
  </si>
  <si>
    <t>TB_CBS_50</t>
  </si>
  <si>
    <t>RowID1</t>
  </si>
  <si>
    <t>RowID2</t>
  </si>
  <si>
    <t>RowID3</t>
  </si>
  <si>
    <t>Gov_MajFund</t>
  </si>
  <si>
    <t>Gov_Off</t>
  </si>
  <si>
    <t>Gov_Cofog</t>
  </si>
  <si>
    <t>Payroll, by Fund</t>
  </si>
  <si>
    <t>Payroll, by Department</t>
  </si>
  <si>
    <t>Payroll, by CoFog</t>
  </si>
  <si>
    <t>Dilog_PR</t>
  </si>
  <si>
    <t>VL</t>
  </si>
  <si>
    <t>V_EmpNo</t>
  </si>
  <si>
    <t>D1</t>
  </si>
  <si>
    <t>GMf_G</t>
  </si>
  <si>
    <t>GMf_C</t>
  </si>
  <si>
    <t>GMf_L</t>
  </si>
  <si>
    <t>GMf_F</t>
  </si>
  <si>
    <t>GMf_R</t>
  </si>
  <si>
    <t>GMf_A</t>
  </si>
  <si>
    <t>GMf_N</t>
  </si>
  <si>
    <t>GMf_B</t>
  </si>
  <si>
    <t>GMf_E</t>
  </si>
  <si>
    <t>Gof_10</t>
  </si>
  <si>
    <t>Gof_11</t>
  </si>
  <si>
    <t>Gof_12</t>
  </si>
  <si>
    <t>Gof_13</t>
  </si>
  <si>
    <t>Gof_14</t>
  </si>
  <si>
    <t>Gof_15</t>
  </si>
  <si>
    <t>Gof_16</t>
  </si>
  <si>
    <t>Gof_17</t>
  </si>
  <si>
    <t>Gof_18</t>
  </si>
  <si>
    <t>Gof_19</t>
  </si>
  <si>
    <t>Gof_20</t>
  </si>
  <si>
    <t>Gof_30</t>
  </si>
  <si>
    <t>Gof_40</t>
  </si>
  <si>
    <t>Gof_45</t>
  </si>
  <si>
    <t>Gof_50</t>
  </si>
  <si>
    <t>Gof_55</t>
  </si>
  <si>
    <t>Gof_60</t>
  </si>
  <si>
    <t>Gof_70</t>
  </si>
  <si>
    <t>Gof_75</t>
  </si>
  <si>
    <t>Gof_80</t>
  </si>
  <si>
    <t>Cg_01</t>
  </si>
  <si>
    <t>Cg_03</t>
  </si>
  <si>
    <t>Cg_04</t>
  </si>
  <si>
    <t>Cg_05</t>
  </si>
  <si>
    <t>Cg_06</t>
  </si>
  <si>
    <t>Cg_07</t>
  </si>
  <si>
    <t>Cg_08</t>
  </si>
  <si>
    <t>Cg_09</t>
  </si>
  <si>
    <t>Cg_10</t>
  </si>
  <si>
    <t>Employment, by fund</t>
  </si>
  <si>
    <t>Wage costs, by fund</t>
  </si>
  <si>
    <t>TbDef_PRcofog</t>
  </si>
  <si>
    <t>Tab_PRcofog</t>
  </si>
  <si>
    <t>Tab_PRfund</t>
  </si>
  <si>
    <t>Tab_PRdept</t>
  </si>
  <si>
    <t>TbDef_PRdept</t>
  </si>
  <si>
    <t>TbDef_PRfund</t>
  </si>
  <si>
    <t>DBDefPRdept</t>
  </si>
  <si>
    <t>DBDefPRfund</t>
  </si>
  <si>
    <t>DBDefPRcofog</t>
  </si>
  <si>
    <t>Wage costs, by Cofog</t>
  </si>
  <si>
    <t>Employees, by Cofog</t>
  </si>
  <si>
    <t>Employment, by Department</t>
  </si>
  <si>
    <t>Wage Cost, by Department</t>
  </si>
  <si>
    <t>Tab_EmpInst</t>
  </si>
  <si>
    <t>StatTab: Emp InstSector</t>
  </si>
  <si>
    <t>StatTab: Emp Industry</t>
  </si>
  <si>
    <t>Tab_EmpInd</t>
  </si>
  <si>
    <t>Tab_EarnPriv</t>
  </si>
  <si>
    <t>StatTab: Emp Private sector</t>
  </si>
  <si>
    <t>Employment by Inst Sector</t>
  </si>
  <si>
    <t>Tot</t>
  </si>
  <si>
    <t>Public</t>
  </si>
  <si>
    <t>Employment by Industry</t>
  </si>
  <si>
    <t>Fisheries</t>
  </si>
  <si>
    <t>Private Sector Employment by Industry</t>
  </si>
  <si>
    <t>Earnings by Inst Sector</t>
  </si>
  <si>
    <t>Earnings by Industry</t>
  </si>
  <si>
    <t>Private Sector Eernings by Industry</t>
  </si>
  <si>
    <t>TbDef_EmpInst</t>
  </si>
  <si>
    <t>TbDef_EmpInd</t>
  </si>
  <si>
    <t>TbDef_EarnPriv</t>
  </si>
  <si>
    <t>Tdef_GNI</t>
  </si>
  <si>
    <r>
      <t xml:space="preserve">Primary incomes </t>
    </r>
    <r>
      <rPr>
        <vertAlign val="superscript"/>
        <sz val="10"/>
        <color rgb="FF00B050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</si>
  <si>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</si>
  <si>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rgb="FF00B050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</si>
  <si>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</si>
  <si>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rgb="FF00B050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</si>
  <si>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rgb="FF00B050"/>
        <rFont val="Arial"/>
        <family val="2"/>
      </rPr>
      <t>6</t>
    </r>
  </si>
  <si>
    <r>
      <t xml:space="preserve">Export Price Index </t>
    </r>
    <r>
      <rPr>
        <vertAlign val="superscript"/>
        <sz val="10"/>
        <color rgb="FF00B050"/>
        <rFont val="Arial"/>
        <family val="2"/>
      </rPr>
      <t>7</t>
    </r>
  </si>
  <si>
    <r>
      <t xml:space="preserve">Import price Index </t>
    </r>
    <r>
      <rPr>
        <vertAlign val="superscript"/>
        <sz val="10"/>
        <color rgb="FF00B050"/>
        <rFont val="Arial"/>
        <family val="2"/>
      </rPr>
      <t>8</t>
    </r>
  </si>
  <si>
    <t>Table 3q    RMI constant price GDP by expenditure, FY2004-FY2021 (experimental)</t>
  </si>
  <si>
    <t>Table 3r     RMI constant price GDP by expenditure, annual percent growth, FY2004-FY2021 (experimental)</t>
  </si>
  <si>
    <t>Table 3s    RMI constant price GDP by expenditure, contribution to change, FY2004-FY2021 (experimental)</t>
  </si>
  <si>
    <t>Table 3t     RMI current price GDP by expenditure, FY2004-FY2021 (experimental)</t>
  </si>
  <si>
    <t>Table 3u    RMI change in Implicit GDP price deflators by expenditure, FY2004-FY2021 (experimental)</t>
  </si>
  <si>
    <t>Table 3v    RMI share of GDP by expenditure, current prices, FY2004-FY2021 (experimental)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</si>
  <si>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</si>
  <si>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</si>
  <si>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</si>
  <si>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</si>
  <si>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</si>
  <si>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</si>
  <si>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</si>
  <si>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</si>
  <si>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FY2032</t>
  </si>
  <si>
    <t>FY2033</t>
  </si>
  <si>
    <t>2017-2021</t>
  </si>
  <si>
    <r>
      <t xml:space="preserve">Export Price Index </t>
    </r>
    <r>
      <rPr>
        <vertAlign val="superscript"/>
        <sz val="10"/>
        <color rgb="FF000000"/>
        <rFont val="Arial"/>
        <family val="2"/>
      </rPr>
      <t>8</t>
    </r>
  </si>
  <si>
    <r>
      <t xml:space="preserve">Import price Index </t>
    </r>
    <r>
      <rPr>
        <vertAlign val="superscript"/>
        <sz val="10"/>
        <color rgb="FF000000"/>
        <rFont val="Arial"/>
        <family val="2"/>
      </rPr>
      <t>9</t>
    </r>
  </si>
  <si>
    <t xml:space="preserve"> 7) Graduate School estimates</t>
  </si>
  <si>
    <t xml:space="preserve"> 8) Implicit price deflator for RMI Gross Output over the total economy.</t>
  </si>
  <si>
    <t xml:space="preserve"> 9) Based on US Goods and serices exports (Source: NIPA accounts)</t>
  </si>
  <si>
    <r>
      <t xml:space="preserve">Population </t>
    </r>
    <r>
      <rPr>
        <vertAlign val="superscript"/>
        <sz val="10"/>
        <color rgb="FF000000"/>
        <rFont val="Arial"/>
        <family val="2"/>
      </rPr>
      <t>7</t>
    </r>
  </si>
  <si>
    <t>2022 q2</t>
  </si>
  <si>
    <r>
      <t>Population</t>
    </r>
    <r>
      <rPr>
        <vertAlign val="superscript"/>
        <sz val="10"/>
        <rFont val="Arial"/>
        <family val="2"/>
      </rPr>
      <t>5</t>
    </r>
  </si>
  <si>
    <t>5 Graduate scool estimates</t>
  </si>
  <si>
    <t>2023 q1</t>
  </si>
  <si>
    <t>2022 q3</t>
  </si>
  <si>
    <t>2022 q4</t>
  </si>
  <si>
    <t>Table 8b    Majuro: Consumer price index (CPI) by major groups, 2003-2023 qtr 1</t>
  </si>
  <si>
    <r>
      <t>2022</t>
    </r>
    <r>
      <rPr>
        <vertAlign val="superscript"/>
        <sz val="10"/>
        <rFont val="Arial"/>
        <family val="2"/>
      </rPr>
      <t xml:space="preserve"> 1</t>
    </r>
  </si>
  <si>
    <t xml:space="preserve"> 1) 2022 data are provisional.</t>
  </si>
  <si>
    <r>
      <t>2022</t>
    </r>
    <r>
      <rPr>
        <vertAlign val="superscript"/>
        <sz val="10"/>
        <rFont val="Arial"/>
        <family val="2"/>
      </rPr>
      <t xml:space="preserve"> 2</t>
    </r>
  </si>
  <si>
    <t>Containers handled</t>
  </si>
  <si>
    <t>Table 6b    Tuna loining plant achievements, Majuro:  2008 to 2022</t>
  </si>
  <si>
    <t>Table 6d    Total fish catch in RMI EEZ, by method, and fishing license fees received:  1998-2022</t>
  </si>
  <si>
    <t>Table 6e    Total fish catch by Marshall Islands and domestically based vessels:  2001-2022</t>
  </si>
  <si>
    <t>Table 6a    Copra production, average producer price and income to producers:  1961-2022</t>
  </si>
  <si>
    <t>Arrive</t>
  </si>
  <si>
    <t>Depart</t>
  </si>
  <si>
    <t>Net</t>
  </si>
  <si>
    <t>Kwajalein was the only entry point for arrivals due to Covid during much of the Covid period</t>
  </si>
  <si>
    <t>World Bank</t>
  </si>
  <si>
    <t>G_1. 3.2.1.1</t>
  </si>
  <si>
    <t>G_1. 3.2.1.2</t>
  </si>
  <si>
    <t>G_1. 3.2.2.1</t>
  </si>
  <si>
    <t>G_1. 3.2.2.2</t>
  </si>
  <si>
    <t>1. 3.2.1.1</t>
  </si>
  <si>
    <t>1. 3.2.1.2</t>
  </si>
  <si>
    <t>1. 3.2.2.1</t>
  </si>
  <si>
    <t>1. 3.2.2.2</t>
  </si>
  <si>
    <t>FY22 remains a work in progress and will be revised</t>
  </si>
  <si>
    <t>FY22 Kwajalein base data may omit a large new employer - needs to be confirmed</t>
  </si>
  <si>
    <t>Table 5a    National government employment, by department, FY2004-FY2022</t>
  </si>
  <si>
    <t>Table 5b    National government wage costs, by department, FY2004-FY2022</t>
  </si>
  <si>
    <t>Table 5c    National government average wage and salary rates, by department, FY2004-FY2022</t>
  </si>
  <si>
    <t>Table 5d    National government employment, by fund, FY2004 - FY2022</t>
  </si>
  <si>
    <t>Table 5e    National government wage costs, by fund, FY2004 - FY2022</t>
  </si>
  <si>
    <t>Table 5f     National government  wage rates, by fund, FY2004 - FY2022</t>
  </si>
  <si>
    <t>Table 5g   National government employment, by COFOG, FY2004 - FY2022</t>
  </si>
  <si>
    <t>Table 5h   National government  wage costs, by COFOG, FY2004 - FY2022</t>
  </si>
  <si>
    <t>Table 5i    National government  wage rates, by COFOG, FY2004 - FY2022</t>
  </si>
  <si>
    <t>Table 4a    Employment by institutional sector, numbers, FY2004-FY2022</t>
  </si>
  <si>
    <t>Table 4b    Employment by institutional sector, wage costs, FY2004-FY2022</t>
  </si>
  <si>
    <t>Table 4c    Employment by institutional sector, average wage and salary rates, FY2004-FY2022</t>
  </si>
  <si>
    <t>Table 4d    Employment by institutional sector, average real wage and salary rates, FY2004-FY2022</t>
  </si>
  <si>
    <t>Table 4e    Employment by industry, numbers, FY2004-FY2022</t>
  </si>
  <si>
    <t>Table 4f     Employment by industry, wage costs, FY2004-FY2022</t>
  </si>
  <si>
    <t>Table 4g    Employment by industry, average wage and salary rates, FY2004-FY2022</t>
  </si>
  <si>
    <t>Table 4h    Employment by industry, average real wage and salary rates, FY2004-FY2022</t>
  </si>
  <si>
    <t>Table 4i     Employment in private sector by industry, numbers, FY2004-FY2022</t>
  </si>
  <si>
    <t>Table 4j     Employment in private sector by industry, wage costs, FY2004-FY2022</t>
  </si>
  <si>
    <t>Table 4k    Employment in private sector by industry, average wage and salary rates, FY2004-FY2022</t>
  </si>
  <si>
    <t>Table 3p    RMI current price GDP(P) by institutional sector and income components, FY2004-FY2022</t>
  </si>
  <si>
    <t>Table 3n    RMI GDP by income component, current prices, FY2004-FY2022</t>
  </si>
  <si>
    <t>Table 3m  RMI GDP implicit price deflators by institutional sector, contribution to change, FY2004-FY2022</t>
  </si>
  <si>
    <t>Table 3b    Current and constant price RMI GDP, GDP per capita, 1981-2022</t>
  </si>
  <si>
    <t>Table 3c    RMI constant price GDP by industry, FY2004-FY2022</t>
  </si>
  <si>
    <t>Table 3b    RMI constant price GDP by industry, contribution to change, FY2004-FY2022</t>
  </si>
  <si>
    <t>Table 3d    RMI current price GDP by industry, FY2004-FY2022</t>
  </si>
  <si>
    <t>Table 3f     RMI GDP implicit price deflators by industry, FY2004-FY2022</t>
  </si>
  <si>
    <t>Table 3g    RMI GDP implicit price deflators by industry, contribution to change, FY2004-FY2022</t>
  </si>
  <si>
    <t>Table 3h    RMI constant price GDP by institutional sector, FY2004-FY2022</t>
  </si>
  <si>
    <t>Table 3b    RMI constant price GDP by institutional sector, contribution to change, FY2004-FY2022</t>
  </si>
  <si>
    <t>Table 3j     RMI current price GDP by institutional sector, FY2004-FY2022</t>
  </si>
  <si>
    <t>Table 3k    RMI share of GDP by institutional sector, current prices, FY2004-FY2022</t>
  </si>
  <si>
    <t>Table 3l     RMI GDP Implicit price deflators by institutional sector, FY2004-FY2022</t>
  </si>
  <si>
    <t>Annual Abstract 2004 Tables 1.3 and 1.6; RMI Census of Population 2011 and 2021 (preliminary)</t>
  </si>
  <si>
    <t>Completed</t>
  </si>
  <si>
    <t>Table 7d    Income and expense of deposit money banks, 2004-FY2022</t>
  </si>
  <si>
    <t>Table 7e    Interest rates of deposit money banks, 2004-FY2022</t>
  </si>
  <si>
    <t>FY22 will revise with audit</t>
  </si>
  <si>
    <t>Need audits to complete</t>
  </si>
  <si>
    <t>Comparable table not yet published for Census 2021</t>
  </si>
  <si>
    <t>Table 7a    Assets and liabilities of deposit money Banks, FY2004-FY2022, (legacy format)</t>
  </si>
  <si>
    <t>Table 7b    RMI commercial banking survey, by quarter, 2014-2022, (new format)</t>
  </si>
  <si>
    <t>Table 7c    RMI commercial banks: deposits by type and institutional sector, by quarter, 2014-2022</t>
  </si>
  <si>
    <t>Table 1    RMI summary economic indicators, FY2004-FY2022</t>
  </si>
  <si>
    <t>Table 8c    Ebeye: Consumer price index (CPI) by major groups, 2005-2023 qtr 1</t>
  </si>
  <si>
    <t>Table 2b    Working age population, economically active, and not economically active, 1988, 1999 and 2011</t>
  </si>
  <si>
    <t>Table 2a    Population by major centers, percent of population and growth, 1930-2021</t>
  </si>
  <si>
    <t>Table 9e    External debt and debt service, RMI and national government, FY2004-FY2022</t>
  </si>
  <si>
    <t>FY22 projection</t>
  </si>
  <si>
    <t>Original debt, $'000</t>
  </si>
  <si>
    <t xml:space="preserve">MIDB household energy project (on lending) </t>
  </si>
  <si>
    <t xml:space="preserve">Track and Field project for 2023 Micro games </t>
  </si>
  <si>
    <t>Table 3a    National income measures in current prices and real terms, FY2004-FY2021</t>
  </si>
  <si>
    <t>Table 2d   Marshallese international air passengers FY21-FY22</t>
  </si>
  <si>
    <t>Table 2c    Net air passengers from US, Majuro and Kwajalein atolls: 1990 to 2021</t>
  </si>
  <si>
    <t>2021**</t>
  </si>
  <si>
    <t>2021** onwards: Estimates compiled by Graduate School from data provided by RMI Immigration. Marshellese citizens only.</t>
  </si>
  <si>
    <t>Estimates compiled by Graduate School from data provided by RMI Immigration. Marshellese citizens only.</t>
  </si>
  <si>
    <t>FY2004-2022</t>
  </si>
  <si>
    <t>Table 10g   RMI  Compact grants awarded, FY2004-FY2022</t>
  </si>
  <si>
    <t>Table 1     RMI summary economic indicators, FY2004-FY2022 (continued)</t>
  </si>
  <si>
    <t>Table 10d   Transfers treated as subsidies to public enterprises in GDP estimates,  FY2004-FY2022</t>
  </si>
  <si>
    <t>Draft</t>
  </si>
  <si>
    <t>Table 9a    Marshall Islands: Balance of payments (summary), FY2004-FY2022</t>
  </si>
  <si>
    <t>Table 9b    Marshall Islands: Balance of payments (detail), FY2004-FY2022</t>
  </si>
  <si>
    <t>Table 9c    Marshall Islands: International investment position, FY2004-FY2022</t>
  </si>
  <si>
    <t>Outstanding principal September 2022, $'000</t>
  </si>
  <si>
    <t>Table 9d    External debt, original value, and outstanding principle by loan as at September 30th FY2022</t>
  </si>
  <si>
    <t>Table 10a   RMI government finances (GFS 2001 Format, summary) FY2004-FY2022</t>
  </si>
  <si>
    <t>Table 10b   RMI government finances (GFS 2001 Format, detail) FY2004-FY2022</t>
  </si>
  <si>
    <t>Table 10c   Transfers (including subsidies and capital transfers) to public enterprises,  FY2004-FY2021</t>
  </si>
  <si>
    <t>Table 10e   Capital transfers to public enterprises,  FY2004-FY2021</t>
  </si>
  <si>
    <t>FY38</t>
  </si>
  <si>
    <t>FY39</t>
  </si>
  <si>
    <t>FY40</t>
  </si>
  <si>
    <t>Memo item: Compact Trust Fund (3)</t>
  </si>
  <si>
    <t>3/ The Compact Trust Fund is external to the Rmi International Investment Position</t>
  </si>
  <si>
    <t>Public Sector (31 to 34,12,22)</t>
  </si>
  <si>
    <t>FY41</t>
  </si>
  <si>
    <t>FY42</t>
  </si>
  <si>
    <t>FY43</t>
  </si>
  <si>
    <t>FY44</t>
  </si>
  <si>
    <t>FY45</t>
  </si>
  <si>
    <t>Table 9f     External debt and debt service projections, FY2022-FY2045</t>
  </si>
  <si>
    <t>Property expense attributable to insurance policyholders</t>
  </si>
  <si>
    <t>Withdrwals from quasi corporations (public corp only)</t>
  </si>
  <si>
    <t xml:space="preserve"> 2: Due to incorporation of the Marshall Islands Scholarship, Grant and Loan Board into the Central Government in FY2004.</t>
  </si>
  <si>
    <t>Disaster Assistance Emergency Fund (DAEF)</t>
  </si>
  <si>
    <t>Source:</t>
  </si>
  <si>
    <t>Table 10h   RMI Compact Trust Fund balances and investment returns, FY2004-FY2022</t>
  </si>
  <si>
    <t>FY04-FY22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</si>
</sst>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"/>
    <numFmt numFmtId="168" formatCode="0.0"/>
    <numFmt numFmtId="169" formatCode="_(* #,##0_);_(* \(#,##0\);_(* &quot;-&quot;??_);_(@_)"/>
    <numFmt numFmtId="170" formatCode="General_)"/>
    <numFmt numFmtId="171" formatCode="_(* #,##0.0_);_(* \(#,##0.0\);_(* &quot;-&quot;??_);_(@_)"/>
    <numFmt numFmtId="172" formatCode="_(* #,##0.0_);_(* \(#,##0.0\);_(* &quot;-&quot;?_);_(@_)"/>
    <numFmt numFmtId="173" formatCode="#,###"/>
    <numFmt numFmtId="174" formatCode="0.0;\-0.0;\~"/>
    <numFmt numFmtId="175" formatCode="0;\-0;\~"/>
    <numFmt numFmtId="176" formatCode="#,##0.0;\-#,##0.0;\~"/>
    <numFmt numFmtId="177" formatCode="#,##0;\-#,##0;\~"/>
    <numFmt numFmtId="178" formatCode="#,##0.000"/>
    <numFmt numFmtId="179" formatCode="#,##0.000;\-#,##0.000;#"/>
    <numFmt numFmtId="180" formatCode="0.000"/>
    <numFmt numFmtId="181" formatCode="&quot;   &quot;@"/>
    <numFmt numFmtId="182" formatCode="&quot;      &quot;@"/>
    <numFmt numFmtId="183" formatCode="&quot;         &quot;@"/>
    <numFmt numFmtId="184" formatCode="&quot;            &quot;@"/>
    <numFmt numFmtId="185" formatCode="&quot;               &quot;@"/>
    <numFmt numFmtId="186" formatCode="_-* #,##0.00\ [$€-1]_-;\-* #,##0.00\ [$€-1]_-;_-* &quot;-&quot;??\ [$€-1]_-"/>
    <numFmt numFmtId="187" formatCode="_-* #,##0\ _F_-;\-* #,##0\ _F_-;_-* &quot;-&quot;\ _F_-;_-@_-"/>
    <numFmt numFmtId="188" formatCode="_-* #,##0.00\ _F_-;\-* #,##0.00\ _F_-;_-* &quot;-&quot;??\ _F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[&gt;=0.05]#,##0.0;[&lt;=-0.05]\-#,##0.0;?0.0"/>
    <numFmt numFmtId="192" formatCode="[Black]#,##0.0;[Black]\-#,##0.0;;"/>
    <numFmt numFmtId="193" formatCode="[Black][&gt;0.05]#,##0.0;[Black][&lt;-0.05]\-#,##0.0;;"/>
    <numFmt numFmtId="194" formatCode="[Black][&gt;0.5]#,##0;[Black][&lt;-0.5]\-#,##0;;"/>
    <numFmt numFmtId="195" formatCode="#,##0_)"/>
    <numFmt numFmtId="196" formatCode="&quot;$&quot;#,##0"/>
    <numFmt numFmtId="197" formatCode="_(* #,##0.000_);_(* \(#,##0.000\);_(* &quot;-&quot;??_);_(@_)"/>
    <numFmt numFmtId="198" formatCode="#,##0.0;\-#,##0.0;#"/>
    <numFmt numFmtId="199" formatCode="#,##0;\-#,##0;#"/>
    <numFmt numFmtId="200" formatCode="_(* #,##0.00000_);_(* \(#,##0.00000\);_(* &quot;-&quot;??_);_(@_)"/>
    <numFmt numFmtId="201" formatCode="0;\-0;#"/>
    <numFmt numFmtId="202" formatCode="#,##0.000;\-#,##0.000;\~"/>
    <numFmt numFmtId="203" formatCode="#,##0.0_ ;\-#,##0.0\ "/>
    <numFmt numFmtId="204" formatCode="#,##0.0000000_ ;\-#,##0.0000000\ 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1"/>
      <name val="Helv"/>
    </font>
    <font>
      <sz val="10"/>
      <name val="Times New Roman"/>
      <family val="1"/>
    </font>
    <font>
      <sz val="11"/>
      <color indexed="8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9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Helv"/>
      <family val="2"/>
    </font>
    <font>
      <u/>
      <sz val="10"/>
      <color indexed="12"/>
      <name val="Times New Roman"/>
      <family val="1"/>
    </font>
    <font>
      <u/>
      <sz val="12"/>
      <color theme="10"/>
      <name val="Times New Roman"/>
      <family val="1"/>
    </font>
    <font>
      <u/>
      <sz val="7.5"/>
      <color indexed="36"/>
      <name val="Arial"/>
      <family val="2"/>
    </font>
    <font>
      <sz val="11"/>
      <name val="Tms Rmn"/>
    </font>
    <font>
      <sz val="10"/>
      <name val="Courier"/>
      <family val="3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9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10"/>
      <color theme="1"/>
      <name val="Calibri"/>
      <family val="2"/>
      <scheme val="minor"/>
    </font>
    <font>
      <vertAlign val="superscript"/>
      <sz val="10"/>
      <color rgb="FF000000"/>
      <name val="Arial"/>
      <family val="2"/>
    </font>
    <font>
      <sz val="12"/>
      <color rgb="FF0070C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8"/>
      <name val="Arial"/>
      <family val="2"/>
    </font>
    <font>
      <sz val="10"/>
      <color indexed="0"/>
      <name val="Arial"/>
      <family val="2"/>
    </font>
    <font>
      <sz val="8"/>
      <color indexed="0"/>
      <name val="Arial"/>
      <family val="2"/>
    </font>
    <font>
      <b/>
      <i/>
      <sz val="8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u/>
      <sz val="8"/>
      <color indexed="18"/>
      <name val="Arial"/>
      <family val="2"/>
    </font>
    <font>
      <i/>
      <sz val="8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i/>
      <sz val="10"/>
      <color rgb="FF00B050"/>
      <name val="Arial"/>
      <family val="2"/>
    </font>
    <font>
      <b/>
      <i/>
      <sz val="1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B050"/>
      <name val="Arial"/>
      <family val="2"/>
    </font>
    <font>
      <sz val="8"/>
      <color theme="1"/>
      <name val="Arial"/>
      <family val="2"/>
    </font>
    <font>
      <b/>
      <sz val="10"/>
      <name val="Times New Roman"/>
      <family val="1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3"/>
      <color rgb="FF00B05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perscript"/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color rgb="FF00B050"/>
      <name val="Arial"/>
      <family val="2"/>
    </font>
    <font>
      <sz val="12"/>
      <color rgb="FF00B050"/>
      <name val="Arial"/>
      <family val="2"/>
    </font>
    <font>
      <sz val="10"/>
      <color theme="9" tint="-0.499984740745262"/>
      <name val="Arial"/>
      <family val="2"/>
    </font>
    <font>
      <i/>
      <sz val="9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208">
    <xf numFmtId="0" fontId="0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28" fillId="0" borderId="0">
      <alignment horizontal="left"/>
    </xf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7" fillId="0" borderId="0"/>
    <xf numFmtId="0" fontId="7" fillId="0" borderId="0"/>
    <xf numFmtId="0" fontId="29" fillId="0" borderId="0"/>
    <xf numFmtId="0" fontId="22" fillId="0" borderId="0"/>
    <xf numFmtId="0" fontId="2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4" fillId="0" borderId="0"/>
    <xf numFmtId="9" fontId="7" fillId="0" borderId="0" applyFont="0" applyFill="0" applyBorder="0" applyAlignment="0" applyProtection="0"/>
    <xf numFmtId="0" fontId="13" fillId="0" borderId="0">
      <alignment vertical="top"/>
    </xf>
    <xf numFmtId="181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83" fontId="51" fillId="0" borderId="0" applyFont="0" applyFill="0" applyBorder="0" applyAlignment="0" applyProtection="0"/>
    <xf numFmtId="184" fontId="51" fillId="0" borderId="0" applyFont="0" applyFill="0" applyBorder="0" applyAlignment="0" applyProtection="0"/>
    <xf numFmtId="185" fontId="51" fillId="0" borderId="0" applyFont="0" applyFill="0" applyBorder="0" applyAlignment="0" applyProtection="0"/>
    <xf numFmtId="0" fontId="52" fillId="5" borderId="11">
      <alignment horizontal="right" vertical="center"/>
    </xf>
    <xf numFmtId="0" fontId="53" fillId="5" borderId="11">
      <alignment horizontal="right" vertical="center"/>
    </xf>
    <xf numFmtId="0" fontId="7" fillId="5" borderId="18"/>
    <xf numFmtId="0" fontId="54" fillId="6" borderId="11">
      <alignment horizontal="center" vertical="center"/>
    </xf>
    <xf numFmtId="0" fontId="52" fillId="5" borderId="11">
      <alignment horizontal="right" vertical="center"/>
    </xf>
    <xf numFmtId="0" fontId="7" fillId="5" borderId="0"/>
    <xf numFmtId="0" fontId="55" fillId="5" borderId="11">
      <alignment horizontal="left" vertical="center"/>
    </xf>
    <xf numFmtId="0" fontId="55" fillId="5" borderId="19">
      <alignment vertical="center"/>
    </xf>
    <xf numFmtId="0" fontId="56" fillId="5" borderId="20">
      <alignment vertical="center"/>
    </xf>
    <xf numFmtId="0" fontId="55" fillId="5" borderId="11"/>
    <xf numFmtId="0" fontId="53" fillId="5" borderId="11">
      <alignment horizontal="right" vertical="center"/>
    </xf>
    <xf numFmtId="0" fontId="57" fillId="7" borderId="11">
      <alignment horizontal="left" vertical="center"/>
    </xf>
    <xf numFmtId="0" fontId="57" fillId="7" borderId="11">
      <alignment horizontal="left" vertical="center"/>
    </xf>
    <xf numFmtId="0" fontId="58" fillId="5" borderId="11">
      <alignment horizontal="left" vertical="center"/>
    </xf>
    <xf numFmtId="0" fontId="30" fillId="5" borderId="18"/>
    <xf numFmtId="0" fontId="54" fillId="8" borderId="11">
      <alignment horizontal="left" vertical="center"/>
    </xf>
    <xf numFmtId="164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8" fontId="8" fillId="8" borderId="0" applyNumberFormat="0" applyBorder="0" applyAlignment="0" applyProtection="0"/>
    <xf numFmtId="0" fontId="59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170" fontId="61" fillId="0" borderId="0">
      <alignment horizontal="left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167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10" fontId="8" fillId="5" borderId="11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65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 applyBorder="0"/>
    <xf numFmtId="0" fontId="4" fillId="0" borderId="0"/>
    <xf numFmtId="0" fontId="4" fillId="0" borderId="0"/>
    <xf numFmtId="0" fontId="29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 applyBorder="0"/>
    <xf numFmtId="0" fontId="4" fillId="0" borderId="0"/>
    <xf numFmtId="0" fontId="4" fillId="0" borderId="0"/>
    <xf numFmtId="191" fontId="29" fillId="0" borderId="0" applyFill="0" applyBorder="0" applyAlignment="0" applyProtection="0">
      <alignment horizontal="right"/>
    </xf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192" fontId="65" fillId="0" borderId="0" applyFont="0" applyFill="0" applyBorder="0" applyAlignment="0" applyProtection="0"/>
    <xf numFmtId="193" fontId="51" fillId="0" borderId="0" applyFont="0" applyFill="0" applyBorder="0" applyAlignment="0" applyProtection="0"/>
    <xf numFmtId="194" fontId="51" fillId="0" borderId="0" applyFont="0" applyFill="0" applyBorder="0" applyAlignment="0" applyProtection="0"/>
    <xf numFmtId="195" fontId="29" fillId="0" borderId="0" applyFill="0" applyBorder="0" applyAlignment="0"/>
    <xf numFmtId="0" fontId="51" fillId="0" borderId="0"/>
    <xf numFmtId="0" fontId="7" fillId="0" borderId="0"/>
    <xf numFmtId="0" fontId="7" fillId="0" borderId="21" applyNumberFormat="0" applyFont="0" applyBorder="0" applyAlignment="0" applyProtection="0"/>
    <xf numFmtId="0" fontId="7" fillId="0" borderId="0"/>
    <xf numFmtId="170" fontId="66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6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168" fontId="7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9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1032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166" fontId="0" fillId="0" borderId="0" xfId="12" applyNumberFormat="1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166" fontId="0" fillId="0" borderId="1" xfId="12" applyNumberFormat="1" applyFont="1" applyBorder="1" applyAlignment="1">
      <alignment vertical="top"/>
    </xf>
    <xf numFmtId="3" fontId="0" fillId="0" borderId="1" xfId="0" applyNumberFormat="1" applyBorder="1" applyAlignment="1">
      <alignment horizontal="center" vertical="top"/>
    </xf>
    <xf numFmtId="166" fontId="0" fillId="0" borderId="1" xfId="12" applyNumberFormat="1" applyFont="1" applyBorder="1" applyAlignment="1">
      <alignment horizontal="center" vertical="top"/>
    </xf>
    <xf numFmtId="0" fontId="0" fillId="0" borderId="2" xfId="0" applyBorder="1"/>
    <xf numFmtId="3" fontId="0" fillId="0" borderId="3" xfId="0" applyNumberForma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166" fontId="0" fillId="0" borderId="4" xfId="12" applyNumberFormat="1" applyFont="1" applyBorder="1" applyAlignment="1">
      <alignment horizontal="center" vertical="top"/>
    </xf>
    <xf numFmtId="166" fontId="0" fillId="0" borderId="5" xfId="12" applyNumberFormat="1" applyFont="1" applyBorder="1" applyAlignment="1">
      <alignment horizontal="center" vertical="top"/>
    </xf>
    <xf numFmtId="166" fontId="0" fillId="0" borderId="6" xfId="12" applyNumberFormat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left" indent="3"/>
    </xf>
    <xf numFmtId="0" fontId="11" fillId="0" borderId="0" xfId="0" applyFont="1"/>
    <xf numFmtId="0" fontId="0" fillId="0" borderId="7" xfId="0" applyBorder="1"/>
    <xf numFmtId="0" fontId="0" fillId="0" borderId="8" xfId="0" applyBorder="1" applyAlignment="1">
      <alignment vertical="top"/>
    </xf>
    <xf numFmtId="3" fontId="0" fillId="0" borderId="9" xfId="0" applyNumberFormat="1" applyBorder="1"/>
    <xf numFmtId="3" fontId="0" fillId="0" borderId="7" xfId="0" applyNumberFormat="1" applyBorder="1"/>
    <xf numFmtId="3" fontId="0" fillId="0" borderId="8" xfId="0" applyNumberFormat="1" applyBorder="1" applyAlignment="1">
      <alignment vertical="top"/>
    </xf>
    <xf numFmtId="166" fontId="0" fillId="0" borderId="9" xfId="12" applyNumberFormat="1" applyFont="1" applyBorder="1"/>
    <xf numFmtId="166" fontId="0" fillId="0" borderId="7" xfId="12" applyNumberFormat="1" applyFont="1" applyBorder="1"/>
    <xf numFmtId="166" fontId="0" fillId="0" borderId="8" xfId="12" applyNumberFormat="1" applyFont="1" applyBorder="1" applyAlignment="1">
      <alignment vertical="top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3" fontId="0" fillId="0" borderId="10" xfId="0" applyNumberFormat="1" applyBorder="1"/>
    <xf numFmtId="0" fontId="0" fillId="0" borderId="10" xfId="0" applyBorder="1"/>
    <xf numFmtId="0" fontId="0" fillId="0" borderId="1" xfId="0" applyBorder="1" applyAlignment="1">
      <alignment horizontal="left" vertical="top" indent="2"/>
    </xf>
    <xf numFmtId="3" fontId="0" fillId="0" borderId="5" xfId="0" applyNumberFormat="1" applyBorder="1" applyAlignment="1">
      <alignment vertical="top"/>
    </xf>
    <xf numFmtId="0" fontId="11" fillId="0" borderId="0" xfId="0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vertical="top"/>
    </xf>
    <xf numFmtId="0" fontId="0" fillId="0" borderId="6" xfId="0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0" fillId="0" borderId="1" xfId="0" applyBorder="1"/>
    <xf numFmtId="0" fontId="12" fillId="0" borderId="6" xfId="0" applyFont="1" applyBorder="1" applyAlignment="1">
      <alignment vertical="center"/>
    </xf>
    <xf numFmtId="168" fontId="0" fillId="0" borderId="0" xfId="0" applyNumberFormat="1"/>
    <xf numFmtId="0" fontId="0" fillId="0" borderId="6" xfId="0" applyBorder="1"/>
    <xf numFmtId="168" fontId="0" fillId="0" borderId="1" xfId="0" applyNumberFormat="1" applyBorder="1" applyAlignment="1">
      <alignment vertical="top"/>
    </xf>
    <xf numFmtId="166" fontId="0" fillId="0" borderId="2" xfId="12" applyNumberFormat="1" applyFont="1" applyBorder="1"/>
    <xf numFmtId="166" fontId="7" fillId="0" borderId="2" xfId="12" applyNumberFormat="1" applyBorder="1"/>
    <xf numFmtId="166" fontId="7" fillId="0" borderId="0" xfId="12" applyNumberFormat="1"/>
    <xf numFmtId="0" fontId="0" fillId="0" borderId="0" xfId="0" applyAlignment="1">
      <alignment horizontal="right"/>
    </xf>
    <xf numFmtId="0" fontId="0" fillId="0" borderId="2" xfId="0" applyBorder="1" applyAlignment="1">
      <alignment horizontal="right" vertical="center" wrapText="1"/>
    </xf>
    <xf numFmtId="0" fontId="0" fillId="0" borderId="1" xfId="0" applyBorder="1" applyAlignment="1">
      <alignment horizontal="right" vertical="top"/>
    </xf>
    <xf numFmtId="168" fontId="0" fillId="0" borderId="1" xfId="0" applyNumberFormat="1" applyBorder="1" applyAlignment="1">
      <alignment horizontal="right" vertical="top" wrapText="1"/>
    </xf>
    <xf numFmtId="0" fontId="15" fillId="0" borderId="0" xfId="0" applyFont="1" applyAlignment="1">
      <alignment horizontal="left"/>
    </xf>
    <xf numFmtId="49" fontId="14" fillId="0" borderId="6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left"/>
    </xf>
    <xf numFmtId="0" fontId="17" fillId="0" borderId="0" xfId="0" applyFont="1"/>
    <xf numFmtId="0" fontId="12" fillId="0" borderId="1" xfId="0" applyFont="1" applyBorder="1"/>
    <xf numFmtId="0" fontId="21" fillId="0" borderId="0" xfId="0" applyFont="1"/>
    <xf numFmtId="0" fontId="11" fillId="0" borderId="0" xfId="0" applyFont="1" applyAlignment="1">
      <alignment vertical="center"/>
    </xf>
    <xf numFmtId="0" fontId="19" fillId="0" borderId="0" xfId="0" applyFont="1"/>
    <xf numFmtId="0" fontId="12" fillId="0" borderId="0" xfId="0" applyFont="1" applyAlignment="1">
      <alignment vertical="top"/>
    </xf>
    <xf numFmtId="0" fontId="12" fillId="0" borderId="1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horizontal="left" vertical="top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12" fillId="0" borderId="1" xfId="0" applyFont="1" applyBorder="1" applyAlignment="1">
      <alignment horizontal="right" vertical="top"/>
    </xf>
    <xf numFmtId="0" fontId="12" fillId="0" borderId="3" xfId="0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4" xfId="0" applyFont="1" applyBorder="1" applyAlignment="1">
      <alignment horizontal="right" vertical="top"/>
    </xf>
    <xf numFmtId="3" fontId="12" fillId="0" borderId="1" xfId="0" applyNumberFormat="1" applyFont="1" applyBorder="1" applyAlignment="1">
      <alignment vertical="top"/>
    </xf>
    <xf numFmtId="3" fontId="12" fillId="0" borderId="0" xfId="0" applyNumberFormat="1" applyFont="1"/>
    <xf numFmtId="0" fontId="12" fillId="0" borderId="2" xfId="0" applyFont="1" applyBorder="1" applyAlignment="1">
      <alignment horizontal="center"/>
    </xf>
    <xf numFmtId="0" fontId="12" fillId="0" borderId="6" xfId="1" applyNumberFormat="1" applyFont="1" applyBorder="1" applyAlignment="1">
      <alignment horizontal="right" vertical="center"/>
    </xf>
    <xf numFmtId="173" fontId="12" fillId="0" borderId="2" xfId="0" applyNumberFormat="1" applyFont="1" applyBorder="1"/>
    <xf numFmtId="173" fontId="12" fillId="0" borderId="0" xfId="1" applyNumberFormat="1" applyFont="1" applyAlignment="1"/>
    <xf numFmtId="173" fontId="12" fillId="0" borderId="0" xfId="0" applyNumberFormat="1" applyFont="1"/>
    <xf numFmtId="173" fontId="12" fillId="0" borderId="1" xfId="1" applyNumberFormat="1" applyFont="1" applyBorder="1" applyAlignment="1">
      <alignment vertical="top"/>
    </xf>
    <xf numFmtId="0" fontId="19" fillId="0" borderId="0" xfId="0" applyFont="1" applyAlignment="1">
      <alignment horizontal="left"/>
    </xf>
    <xf numFmtId="0" fontId="21" fillId="0" borderId="6" xfId="0" applyFont="1" applyBorder="1" applyAlignment="1">
      <alignment vertical="center"/>
    </xf>
    <xf numFmtId="168" fontId="12" fillId="0" borderId="2" xfId="0" applyNumberFormat="1" applyFont="1" applyBorder="1"/>
    <xf numFmtId="168" fontId="12" fillId="0" borderId="0" xfId="0" applyNumberFormat="1" applyFont="1"/>
    <xf numFmtId="168" fontId="12" fillId="0" borderId="1" xfId="0" applyNumberFormat="1" applyFont="1" applyBorder="1" applyAlignment="1">
      <alignment vertical="top"/>
    </xf>
    <xf numFmtId="0" fontId="12" fillId="0" borderId="0" xfId="10" applyFont="1"/>
    <xf numFmtId="168" fontId="12" fillId="0" borderId="0" xfId="10" applyNumberFormat="1" applyFont="1"/>
    <xf numFmtId="0" fontId="12" fillId="0" borderId="0" xfId="10" applyFont="1" applyAlignment="1">
      <alignment horizontal="left" indent="1"/>
    </xf>
    <xf numFmtId="0" fontId="12" fillId="0" borderId="0" xfId="10" applyFont="1" applyAlignment="1">
      <alignment horizontal="left" indent="2"/>
    </xf>
    <xf numFmtId="0" fontId="18" fillId="0" borderId="0" xfId="10" applyFont="1" applyAlignment="1">
      <alignment horizontal="left"/>
    </xf>
    <xf numFmtId="167" fontId="12" fillId="0" borderId="1" xfId="1" applyNumberFormat="1" applyFont="1" applyBorder="1" applyAlignment="1">
      <alignment vertical="top"/>
    </xf>
    <xf numFmtId="0" fontId="12" fillId="0" borderId="1" xfId="0" applyFont="1" applyBorder="1" applyAlignment="1">
      <alignment horizontal="left" vertical="top" indent="1"/>
    </xf>
    <xf numFmtId="0" fontId="12" fillId="0" borderId="0" xfId="0" applyFont="1" applyAlignment="1">
      <alignment horizontal="left" indent="4"/>
    </xf>
    <xf numFmtId="168" fontId="12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right" vertical="top"/>
    </xf>
    <xf numFmtId="0" fontId="7" fillId="0" borderId="0" xfId="0" applyFont="1"/>
    <xf numFmtId="3" fontId="0" fillId="0" borderId="0" xfId="0" applyNumberFormat="1" applyAlignment="1">
      <alignment vertical="top"/>
    </xf>
    <xf numFmtId="0" fontId="25" fillId="0" borderId="0" xfId="0" applyFont="1"/>
    <xf numFmtId="171" fontId="7" fillId="0" borderId="0" xfId="1" applyNumberFormat="1" applyFont="1" applyBorder="1" applyAlignment="1">
      <alignment horizontal="right"/>
    </xf>
    <xf numFmtId="0" fontId="18" fillId="0" borderId="0" xfId="0" applyFont="1"/>
    <xf numFmtId="174" fontId="0" fillId="0" borderId="6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174" fontId="0" fillId="0" borderId="0" xfId="0" applyNumberFormat="1" applyAlignment="1">
      <alignment vertical="center" wrapText="1"/>
    </xf>
    <xf numFmtId="175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vertical="center"/>
    </xf>
    <xf numFmtId="174" fontId="0" fillId="0" borderId="0" xfId="0" applyNumberFormat="1" applyAlignment="1">
      <alignment vertical="top"/>
    </xf>
    <xf numFmtId="174" fontId="0" fillId="0" borderId="0" xfId="0" applyNumberFormat="1"/>
    <xf numFmtId="175" fontId="0" fillId="0" borderId="0" xfId="0" applyNumberFormat="1" applyAlignment="1">
      <alignment horizontal="center"/>
    </xf>
    <xf numFmtId="174" fontId="8" fillId="0" borderId="0" xfId="0" applyNumberFormat="1" applyFont="1"/>
    <xf numFmtId="174" fontId="0" fillId="0" borderId="1" xfId="0" applyNumberFormat="1" applyBorder="1"/>
    <xf numFmtId="174" fontId="0" fillId="0" borderId="6" xfId="0" applyNumberFormat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0" fontId="18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left" vertical="center"/>
    </xf>
    <xf numFmtId="169" fontId="18" fillId="0" borderId="0" xfId="1" applyNumberFormat="1" applyFont="1" applyBorder="1"/>
    <xf numFmtId="3" fontId="27" fillId="0" borderId="1" xfId="0" applyNumberFormat="1" applyFont="1" applyBorder="1" applyAlignment="1">
      <alignment vertical="top"/>
    </xf>
    <xf numFmtId="0" fontId="27" fillId="0" borderId="0" xfId="0" applyFont="1" applyAlignment="1">
      <alignment vertical="top"/>
    </xf>
    <xf numFmtId="0" fontId="22" fillId="0" borderId="0" xfId="9" applyFont="1"/>
    <xf numFmtId="166" fontId="0" fillId="0" borderId="10" xfId="12" applyNumberFormat="1" applyFont="1" applyBorder="1" applyAlignment="1">
      <alignment vertical="center"/>
    </xf>
    <xf numFmtId="9" fontId="0" fillId="0" borderId="0" xfId="12" applyFont="1"/>
    <xf numFmtId="10" fontId="0" fillId="0" borderId="0" xfId="12" applyNumberFormat="1" applyFont="1"/>
    <xf numFmtId="169" fontId="0" fillId="0" borderId="0" xfId="1" applyNumberFormat="1" applyFont="1"/>
    <xf numFmtId="169" fontId="0" fillId="0" borderId="0" xfId="1" applyNumberFormat="1" applyFont="1" applyBorder="1"/>
    <xf numFmtId="1" fontId="0" fillId="0" borderId="0" xfId="0" applyNumberFormat="1"/>
    <xf numFmtId="0" fontId="30" fillId="0" borderId="0" xfId="0" applyFont="1"/>
    <xf numFmtId="0" fontId="0" fillId="0" borderId="9" xfId="0" applyBorder="1"/>
    <xf numFmtId="168" fontId="0" fillId="0" borderId="0" xfId="0" applyNumberFormat="1" applyAlignment="1">
      <alignment vertical="top"/>
    </xf>
    <xf numFmtId="0" fontId="31" fillId="0" borderId="0" xfId="0" applyFont="1" applyAlignment="1">
      <alignment vertical="center"/>
    </xf>
    <xf numFmtId="0" fontId="0" fillId="0" borderId="0" xfId="0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8" fillId="0" borderId="6" xfId="0" applyFont="1" applyBorder="1" applyAlignment="1">
      <alignment horizontal="right" vertical="center" wrapText="1"/>
    </xf>
    <xf numFmtId="168" fontId="18" fillId="0" borderId="1" xfId="0" applyNumberFormat="1" applyFont="1" applyBorder="1" applyAlignment="1">
      <alignment vertical="top"/>
    </xf>
    <xf numFmtId="168" fontId="18" fillId="0" borderId="0" xfId="0" applyNumberFormat="1" applyFont="1" applyAlignment="1">
      <alignment vertical="top"/>
    </xf>
    <xf numFmtId="0" fontId="18" fillId="0" borderId="0" xfId="0" applyFont="1" applyAlignment="1">
      <alignment vertical="top"/>
    </xf>
    <xf numFmtId="168" fontId="18" fillId="0" borderId="0" xfId="0" applyNumberFormat="1" applyFont="1" applyAlignment="1">
      <alignment horizontal="right" vertical="top"/>
    </xf>
    <xf numFmtId="166" fontId="12" fillId="0" borderId="0" xfId="12" applyNumberFormat="1" applyFont="1"/>
    <xf numFmtId="168" fontId="12" fillId="0" borderId="0" xfId="0" applyNumberFormat="1" applyFont="1" applyAlignment="1">
      <alignment horizontal="right" vertical="top"/>
    </xf>
    <xf numFmtId="166" fontId="12" fillId="0" borderId="0" xfId="12" applyNumberFormat="1" applyFont="1" applyBorder="1" applyAlignment="1"/>
    <xf numFmtId="168" fontId="12" fillId="0" borderId="0" xfId="0" applyNumberFormat="1" applyFont="1" applyAlignment="1">
      <alignment horizontal="right"/>
    </xf>
    <xf numFmtId="0" fontId="23" fillId="0" borderId="0" xfId="0" applyFont="1"/>
    <xf numFmtId="169" fontId="18" fillId="0" borderId="0" xfId="1" applyNumberFormat="1" applyFont="1" applyBorder="1" applyAlignment="1">
      <alignment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166" fontId="12" fillId="0" borderId="1" xfId="12" applyNumberFormat="1" applyFont="1" applyBorder="1" applyAlignment="1">
      <alignment vertical="top"/>
    </xf>
    <xf numFmtId="166" fontId="12" fillId="0" borderId="0" xfId="12" applyNumberFormat="1" applyFont="1" applyBorder="1" applyAlignment="1">
      <alignment horizontal="right"/>
    </xf>
    <xf numFmtId="43" fontId="12" fillId="0" borderId="0" xfId="0" applyNumberFormat="1" applyFont="1"/>
    <xf numFmtId="0" fontId="12" fillId="0" borderId="2" xfId="5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35" fillId="0" borderId="0" xfId="0" applyFont="1"/>
    <xf numFmtId="0" fontId="29" fillId="0" borderId="0" xfId="0" applyFont="1"/>
    <xf numFmtId="0" fontId="13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12" fillId="0" borderId="6" xfId="7" applyFont="1" applyBorder="1" applyAlignment="1">
      <alignment horizontal="center" vertical="center"/>
    </xf>
    <xf numFmtId="3" fontId="15" fillId="0" borderId="0" xfId="6" applyNumberFormat="1" applyFont="1"/>
    <xf numFmtId="167" fontId="15" fillId="0" borderId="0" xfId="6" applyNumberFormat="1" applyFont="1"/>
    <xf numFmtId="3" fontId="37" fillId="0" borderId="0" xfId="0" applyNumberFormat="1" applyFont="1"/>
    <xf numFmtId="3" fontId="15" fillId="0" borderId="0" xfId="0" applyNumberFormat="1" applyFont="1"/>
    <xf numFmtId="3" fontId="13" fillId="0" borderId="0" xfId="6" applyNumberFormat="1"/>
    <xf numFmtId="0" fontId="13" fillId="0" borderId="0" xfId="0" applyFont="1"/>
    <xf numFmtId="3" fontId="13" fillId="0" borderId="0" xfId="6" applyNumberFormat="1" applyAlignment="1">
      <alignment horizontal="left" indent="1"/>
    </xf>
    <xf numFmtId="3" fontId="13" fillId="0" borderId="0" xfId="0" applyNumberFormat="1" applyFont="1"/>
    <xf numFmtId="3" fontId="15" fillId="0" borderId="1" xfId="6" applyNumberFormat="1" applyFont="1" applyBorder="1"/>
    <xf numFmtId="167" fontId="15" fillId="0" borderId="1" xfId="6" applyNumberFormat="1" applyFont="1" applyBorder="1"/>
    <xf numFmtId="167" fontId="13" fillId="0" borderId="0" xfId="6" applyNumberFormat="1" applyAlignment="1">
      <alignment horizontal="left" indent="1"/>
    </xf>
    <xf numFmtId="167" fontId="13" fillId="0" borderId="0" xfId="6" applyNumberFormat="1"/>
    <xf numFmtId="0" fontId="13" fillId="0" borderId="0" xfId="0" applyFont="1" applyAlignment="1">
      <alignment horizontal="left"/>
    </xf>
    <xf numFmtId="166" fontId="13" fillId="0" borderId="0" xfId="12" applyNumberFormat="1" applyFont="1"/>
    <xf numFmtId="167" fontId="13" fillId="0" borderId="1" xfId="6" applyNumberFormat="1" applyBorder="1" applyAlignment="1">
      <alignment horizontal="left" indent="1"/>
    </xf>
    <xf numFmtId="166" fontId="13" fillId="0" borderId="1" xfId="12" applyNumberFormat="1" applyFont="1" applyBorder="1"/>
    <xf numFmtId="3" fontId="13" fillId="0" borderId="1" xfId="0" applyNumberFormat="1" applyFont="1" applyBorder="1"/>
    <xf numFmtId="167" fontId="13" fillId="0" borderId="0" xfId="0" applyNumberFormat="1" applyFont="1"/>
    <xf numFmtId="3" fontId="13" fillId="0" borderId="1" xfId="6" applyNumberFormat="1" applyBorder="1"/>
    <xf numFmtId="167" fontId="13" fillId="0" borderId="1" xfId="0" applyNumberFormat="1" applyFont="1" applyBorder="1"/>
    <xf numFmtId="167" fontId="16" fillId="0" borderId="0" xfId="0" applyNumberFormat="1" applyFont="1"/>
    <xf numFmtId="166" fontId="13" fillId="0" borderId="0" xfId="12" applyNumberFormat="1" applyFont="1" applyBorder="1"/>
    <xf numFmtId="0" fontId="19" fillId="0" borderId="0" xfId="0" applyFont="1" applyAlignment="1">
      <alignment horizontal="left" vertical="top"/>
    </xf>
    <xf numFmtId="9" fontId="0" fillId="0" borderId="0" xfId="12" applyFont="1" applyAlignment="1">
      <alignment vertical="top"/>
    </xf>
    <xf numFmtId="0" fontId="12" fillId="0" borderId="1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indent="1"/>
    </xf>
    <xf numFmtId="3" fontId="13" fillId="0" borderId="0" xfId="6" applyNumberFormat="1" applyAlignment="1">
      <alignment horizontal="left"/>
    </xf>
    <xf numFmtId="0" fontId="7" fillId="0" borderId="6" xfId="8" applyBorder="1" applyAlignment="1">
      <alignment horizontal="center" vertical="center"/>
    </xf>
    <xf numFmtId="167" fontId="13" fillId="0" borderId="0" xfId="8" applyNumberFormat="1" applyFont="1" applyAlignment="1">
      <alignment horizontal="left" indent="1"/>
    </xf>
    <xf numFmtId="0" fontId="13" fillId="0" borderId="3" xfId="0" applyFont="1" applyBorder="1" applyAlignment="1">
      <alignment horizontal="right" vertical="center"/>
    </xf>
    <xf numFmtId="177" fontId="13" fillId="0" borderId="0" xfId="1" applyNumberFormat="1" applyFont="1" applyFill="1" applyBorder="1"/>
    <xf numFmtId="177" fontId="13" fillId="0" borderId="10" xfId="1" applyNumberFormat="1" applyFont="1" applyFill="1" applyBorder="1"/>
    <xf numFmtId="0" fontId="23" fillId="0" borderId="1" xfId="0" applyFont="1" applyBorder="1" applyAlignment="1">
      <alignment horizontal="left" vertical="center" indent="1"/>
    </xf>
    <xf numFmtId="177" fontId="15" fillId="0" borderId="1" xfId="1" applyNumberFormat="1" applyFont="1" applyFill="1" applyBorder="1" applyAlignment="1">
      <alignment vertical="center"/>
    </xf>
    <xf numFmtId="177" fontId="15" fillId="0" borderId="5" xfId="1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6" xfId="1" applyNumberFormat="1" applyFont="1" applyBorder="1" applyAlignment="1">
      <alignment horizontal="right" vertical="center"/>
    </xf>
    <xf numFmtId="173" fontId="18" fillId="0" borderId="2" xfId="0" applyNumberFormat="1" applyFont="1" applyBorder="1"/>
    <xf numFmtId="173" fontId="18" fillId="0" borderId="0" xfId="0" applyNumberFormat="1" applyFont="1"/>
    <xf numFmtId="173" fontId="18" fillId="0" borderId="1" xfId="1" applyNumberFormat="1" applyFont="1" applyBorder="1" applyAlignment="1">
      <alignment vertical="top"/>
    </xf>
    <xf numFmtId="175" fontId="12" fillId="0" borderId="0" xfId="5" applyNumberFormat="1" applyAlignment="1">
      <alignment horizontal="center" vertical="center"/>
    </xf>
    <xf numFmtId="169" fontId="18" fillId="0" borderId="0" xfId="2" applyNumberFormat="1" applyFont="1" applyBorder="1" applyAlignment="1">
      <alignment vertical="center"/>
    </xf>
    <xf numFmtId="3" fontId="12" fillId="0" borderId="0" xfId="5" applyNumberFormat="1" applyAlignment="1">
      <alignment horizontal="right" vertical="center"/>
    </xf>
    <xf numFmtId="169" fontId="18" fillId="0" borderId="1" xfId="2" applyNumberFormat="1" applyFont="1" applyBorder="1" applyAlignment="1">
      <alignment vertical="top"/>
    </xf>
    <xf numFmtId="174" fontId="8" fillId="0" borderId="0" xfId="0" applyNumberFormat="1" applyFont="1" applyAlignment="1">
      <alignment horizontal="left" indent="2"/>
    </xf>
    <xf numFmtId="0" fontId="12" fillId="0" borderId="2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1" fillId="0" borderId="1" xfId="0" applyFont="1" applyBorder="1" applyAlignment="1">
      <alignment vertical="center"/>
    </xf>
    <xf numFmtId="0" fontId="11" fillId="0" borderId="0" xfId="11" applyFont="1" applyAlignment="1">
      <alignment vertical="center"/>
    </xf>
    <xf numFmtId="3" fontId="19" fillId="0" borderId="0" xfId="0" applyNumberFormat="1" applyFont="1" applyAlignment="1">
      <alignment horizontal="right"/>
    </xf>
    <xf numFmtId="177" fontId="13" fillId="0" borderId="0" xfId="1" applyNumberFormat="1" applyFont="1" applyFill="1" applyAlignment="1">
      <alignment horizontal="right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 vertical="top"/>
    </xf>
    <xf numFmtId="3" fontId="16" fillId="0" borderId="0" xfId="6" applyNumberFormat="1" applyFont="1"/>
    <xf numFmtId="3" fontId="16" fillId="0" borderId="0" xfId="6" applyNumberFormat="1" applyFont="1" applyAlignment="1">
      <alignment horizontal="left" indent="3"/>
    </xf>
    <xf numFmtId="3" fontId="16" fillId="0" borderId="0" xfId="0" applyNumberFormat="1" applyFont="1"/>
    <xf numFmtId="0" fontId="7" fillId="0" borderId="0" xfId="0" applyFont="1" applyAlignment="1">
      <alignment horizontal="left" indent="1"/>
    </xf>
    <xf numFmtId="0" fontId="7" fillId="0" borderId="6" xfId="5" applyFont="1" applyBorder="1" applyAlignment="1">
      <alignment horizontal="left" vertical="center" wrapText="1"/>
    </xf>
    <xf numFmtId="0" fontId="7" fillId="0" borderId="6" xfId="5" applyFont="1" applyBorder="1" applyAlignment="1">
      <alignment horizontal="center" vertical="center" wrapText="1"/>
    </xf>
    <xf numFmtId="0" fontId="7" fillId="0" borderId="0" xfId="5" applyFont="1"/>
    <xf numFmtId="0" fontId="7" fillId="0" borderId="0" xfId="5" applyFont="1" applyAlignment="1">
      <alignment vertical="top"/>
    </xf>
    <xf numFmtId="3" fontId="7" fillId="0" borderId="0" xfId="5" applyNumberFormat="1" applyFont="1" applyAlignment="1">
      <alignment vertical="top"/>
    </xf>
    <xf numFmtId="167" fontId="7" fillId="0" borderId="0" xfId="0" applyNumberFormat="1" applyFont="1"/>
    <xf numFmtId="167" fontId="7" fillId="0" borderId="6" xfId="0" applyNumberFormat="1" applyFont="1" applyBorder="1"/>
    <xf numFmtId="167" fontId="25" fillId="0" borderId="0" xfId="0" applyNumberFormat="1" applyFont="1"/>
    <xf numFmtId="167" fontId="25" fillId="0" borderId="0" xfId="1" applyNumberFormat="1" applyFont="1"/>
    <xf numFmtId="167" fontId="18" fillId="0" borderId="0" xfId="0" applyNumberFormat="1" applyFont="1"/>
    <xf numFmtId="167" fontId="7" fillId="0" borderId="0" xfId="0" applyNumberFormat="1" applyFont="1" applyAlignment="1">
      <alignment horizontal="left" indent="1"/>
    </xf>
    <xf numFmtId="167" fontId="7" fillId="0" borderId="0" xfId="1" applyNumberFormat="1" applyFont="1"/>
    <xf numFmtId="167" fontId="7" fillId="0" borderId="0" xfId="0" applyNumberFormat="1" applyFont="1" applyAlignment="1">
      <alignment horizontal="left" indent="2"/>
    </xf>
    <xf numFmtId="176" fontId="7" fillId="0" borderId="0" xfId="0" applyNumberFormat="1" applyFont="1"/>
    <xf numFmtId="0" fontId="7" fillId="0" borderId="0" xfId="0" applyFont="1" applyAlignment="1">
      <alignment horizontal="left" vertical="top" wrapText="1" indent="2"/>
    </xf>
    <xf numFmtId="167" fontId="23" fillId="0" borderId="0" xfId="0" applyNumberFormat="1" applyFont="1"/>
    <xf numFmtId="167" fontId="7" fillId="0" borderId="0" xfId="0" applyNumberFormat="1" applyFont="1" applyAlignment="1">
      <alignment horizontal="right"/>
    </xf>
    <xf numFmtId="167" fontId="25" fillId="0" borderId="0" xfId="0" applyNumberFormat="1" applyFont="1" applyAlignment="1">
      <alignment vertical="center"/>
    </xf>
    <xf numFmtId="167" fontId="25" fillId="0" borderId="1" xfId="0" applyNumberFormat="1" applyFont="1" applyBorder="1"/>
    <xf numFmtId="167" fontId="25" fillId="0" borderId="1" xfId="0" applyNumberFormat="1" applyFont="1" applyBorder="1" applyAlignment="1">
      <alignment vertical="center"/>
    </xf>
    <xf numFmtId="178" fontId="7" fillId="0" borderId="0" xfId="0" applyNumberFormat="1" applyFont="1"/>
    <xf numFmtId="167" fontId="7" fillId="0" borderId="0" xfId="0" applyNumberFormat="1" applyFont="1" applyAlignment="1">
      <alignment vertical="top"/>
    </xf>
    <xf numFmtId="0" fontId="7" fillId="0" borderId="0" xfId="0" applyFont="1" applyAlignment="1">
      <alignment horizontal="left" wrapText="1" indent="1"/>
    </xf>
    <xf numFmtId="0" fontId="7" fillId="0" borderId="0" xfId="0" applyFont="1" applyAlignment="1">
      <alignment horizontal="left" vertical="top" indent="1"/>
    </xf>
    <xf numFmtId="167" fontId="7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7" fontId="7" fillId="0" borderId="0" xfId="0" applyNumberFormat="1" applyFont="1" applyAlignment="1">
      <alignment horizontal="left" wrapText="1" indent="1"/>
    </xf>
    <xf numFmtId="167" fontId="13" fillId="0" borderId="0" xfId="8" applyNumberFormat="1" applyFont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left" wrapText="1" indent="2"/>
    </xf>
    <xf numFmtId="176" fontId="25" fillId="0" borderId="0" xfId="0" applyNumberFormat="1" applyFont="1" applyAlignment="1">
      <alignment horizontal="right"/>
    </xf>
    <xf numFmtId="176" fontId="18" fillId="0" borderId="0" xfId="0" applyNumberFormat="1" applyFont="1" applyAlignment="1">
      <alignment horizontal="right"/>
    </xf>
    <xf numFmtId="176" fontId="7" fillId="0" borderId="0" xfId="0" applyNumberFormat="1" applyFont="1" applyAlignment="1">
      <alignment horizontal="right"/>
    </xf>
    <xf numFmtId="167" fontId="7" fillId="0" borderId="6" xfId="0" applyNumberFormat="1" applyFont="1" applyBorder="1" applyAlignment="1">
      <alignment horizontal="right" vertical="center"/>
    </xf>
    <xf numFmtId="176" fontId="25" fillId="0" borderId="1" xfId="0" applyNumberFormat="1" applyFont="1" applyBorder="1" applyAlignment="1">
      <alignment horizontal="right" vertical="center"/>
    </xf>
    <xf numFmtId="3" fontId="7" fillId="0" borderId="0" xfId="0" applyNumberFormat="1" applyFont="1"/>
    <xf numFmtId="0" fontId="7" fillId="0" borderId="6" xfId="1" applyNumberFormat="1" applyFont="1" applyBorder="1" applyAlignment="1">
      <alignment horizontal="right" vertical="center"/>
    </xf>
    <xf numFmtId="168" fontId="7" fillId="0" borderId="1" xfId="1" applyNumberFormat="1" applyFont="1" applyBorder="1" applyAlignment="1">
      <alignment vertical="top"/>
    </xf>
    <xf numFmtId="167" fontId="15" fillId="0" borderId="0" xfId="0" applyNumberFormat="1" applyFont="1"/>
    <xf numFmtId="167" fontId="15" fillId="0" borderId="1" xfId="0" applyNumberFormat="1" applyFont="1" applyBorder="1"/>
    <xf numFmtId="167" fontId="37" fillId="0" borderId="0" xfId="0" applyNumberFormat="1" applyFont="1"/>
    <xf numFmtId="167" fontId="13" fillId="0" borderId="0" xfId="0" applyNumberFormat="1" applyFont="1" applyAlignment="1">
      <alignment horizontal="right"/>
    </xf>
    <xf numFmtId="167" fontId="24" fillId="0" borderId="0" xfId="0" applyNumberFormat="1" applyFont="1"/>
    <xf numFmtId="167" fontId="0" fillId="0" borderId="0" xfId="0" applyNumberFormat="1"/>
    <xf numFmtId="167" fontId="0" fillId="0" borderId="1" xfId="0" applyNumberFormat="1" applyBorder="1" applyAlignment="1">
      <alignment vertical="top"/>
    </xf>
    <xf numFmtId="0" fontId="7" fillId="0" borderId="11" xfId="5" applyFont="1" applyBorder="1" applyAlignment="1">
      <alignment horizontal="center"/>
    </xf>
    <xf numFmtId="0" fontId="7" fillId="0" borderId="3" xfId="5" applyFont="1" applyBorder="1" applyAlignment="1">
      <alignment horizontal="right" vertical="top"/>
    </xf>
    <xf numFmtId="0" fontId="7" fillId="0" borderId="6" xfId="5" applyFont="1" applyBorder="1" applyAlignment="1">
      <alignment horizontal="right" vertical="top"/>
    </xf>
    <xf numFmtId="0" fontId="7" fillId="0" borderId="4" xfId="5" applyFont="1" applyBorder="1" applyAlignment="1">
      <alignment horizontal="right" vertical="top"/>
    </xf>
    <xf numFmtId="0" fontId="18" fillId="0" borderId="11" xfId="5" applyFont="1" applyBorder="1" applyAlignment="1">
      <alignment horizontal="center" vertical="top"/>
    </xf>
    <xf numFmtId="0" fontId="18" fillId="0" borderId="3" xfId="5" applyFont="1" applyBorder="1" applyAlignment="1">
      <alignment horizontal="right" vertical="top"/>
    </xf>
    <xf numFmtId="0" fontId="7" fillId="0" borderId="0" xfId="5" applyFont="1" applyAlignment="1">
      <alignment horizontal="right"/>
    </xf>
    <xf numFmtId="3" fontId="7" fillId="0" borderId="0" xfId="5" applyNumberFormat="1" applyFont="1" applyAlignment="1">
      <alignment horizontal="right"/>
    </xf>
    <xf numFmtId="178" fontId="7" fillId="0" borderId="0" xfId="5" applyNumberFormat="1" applyFont="1" applyAlignment="1">
      <alignment horizontal="right"/>
    </xf>
    <xf numFmtId="0" fontId="7" fillId="0" borderId="0" xfId="5" applyFont="1" applyAlignment="1">
      <alignment horizontal="right" vertical="top"/>
    </xf>
    <xf numFmtId="3" fontId="7" fillId="0" borderId="0" xfId="5" applyNumberFormat="1" applyFont="1" applyAlignment="1">
      <alignment horizontal="right" vertical="top"/>
    </xf>
    <xf numFmtId="178" fontId="7" fillId="0" borderId="0" xfId="5" applyNumberFormat="1" applyFont="1" applyAlignment="1">
      <alignment horizontal="right" vertical="top"/>
    </xf>
    <xf numFmtId="0" fontId="19" fillId="0" borderId="0" xfId="5" applyFont="1"/>
    <xf numFmtId="0" fontId="18" fillId="0" borderId="3" xfId="0" applyFont="1" applyBorder="1" applyAlignment="1">
      <alignment horizontal="right" vertical="top"/>
    </xf>
    <xf numFmtId="178" fontId="12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center" vertical="top"/>
    </xf>
    <xf numFmtId="3" fontId="7" fillId="0" borderId="1" xfId="0" applyNumberFormat="1" applyFont="1" applyBorder="1" applyAlignment="1">
      <alignment vertical="top"/>
    </xf>
    <xf numFmtId="176" fontId="7" fillId="0" borderId="1" xfId="0" applyNumberFormat="1" applyFont="1" applyBorder="1" applyAlignment="1">
      <alignment vertical="top"/>
    </xf>
    <xf numFmtId="177" fontId="7" fillId="0" borderId="0" xfId="0" applyNumberFormat="1" applyFont="1"/>
    <xf numFmtId="177" fontId="7" fillId="0" borderId="1" xfId="0" applyNumberFormat="1" applyFont="1" applyBorder="1" applyAlignment="1">
      <alignment vertical="center"/>
    </xf>
    <xf numFmtId="167" fontId="7" fillId="2" borderId="0" xfId="0" applyNumberFormat="1" applyFont="1" applyFill="1"/>
    <xf numFmtId="176" fontId="25" fillId="0" borderId="0" xfId="0" applyNumberFormat="1" applyFont="1"/>
    <xf numFmtId="176" fontId="23" fillId="0" borderId="0" xfId="0" applyNumberFormat="1" applyFont="1" applyAlignment="1">
      <alignment horizontal="right"/>
    </xf>
    <xf numFmtId="0" fontId="0" fillId="3" borderId="0" xfId="0" applyFill="1"/>
    <xf numFmtId="3" fontId="12" fillId="0" borderId="0" xfId="0" applyNumberFormat="1" applyFont="1" applyAlignment="1">
      <alignment vertical="center"/>
    </xf>
    <xf numFmtId="0" fontId="12" fillId="0" borderId="1" xfId="0" applyFont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0" fontId="7" fillId="0" borderId="14" xfId="5" applyFont="1" applyBorder="1" applyAlignment="1">
      <alignment vertical="center"/>
    </xf>
    <xf numFmtId="167" fontId="7" fillId="0" borderId="1" xfId="0" applyNumberFormat="1" applyFont="1" applyBorder="1" applyAlignment="1">
      <alignment vertical="top"/>
    </xf>
    <xf numFmtId="167" fontId="7" fillId="0" borderId="1" xfId="0" applyNumberFormat="1" applyFont="1" applyBorder="1" applyAlignment="1">
      <alignment horizontal="left" vertical="top" indent="1"/>
    </xf>
    <xf numFmtId="3" fontId="23" fillId="0" borderId="1" xfId="0" applyNumberFormat="1" applyFont="1" applyBorder="1" applyAlignment="1">
      <alignment vertical="center"/>
    </xf>
    <xf numFmtId="167" fontId="13" fillId="0" borderId="1" xfId="0" applyNumberFormat="1" applyFont="1" applyBorder="1" applyAlignment="1">
      <alignment vertical="top"/>
    </xf>
    <xf numFmtId="173" fontId="18" fillId="0" borderId="0" xfId="1" applyNumberFormat="1" applyFont="1" applyBorder="1" applyAlignment="1">
      <alignment vertical="top"/>
    </xf>
    <xf numFmtId="0" fontId="7" fillId="0" borderId="0" xfId="0" applyFont="1" applyAlignment="1">
      <alignment horizontal="left" vertical="top"/>
    </xf>
    <xf numFmtId="173" fontId="7" fillId="0" borderId="0" xfId="1" applyNumberFormat="1" applyFont="1" applyBorder="1" applyAlignment="1">
      <alignment vertical="top"/>
    </xf>
    <xf numFmtId="171" fontId="12" fillId="0" borderId="0" xfId="1" applyNumberFormat="1" applyFont="1"/>
    <xf numFmtId="172" fontId="12" fillId="0" borderId="0" xfId="0" applyNumberFormat="1" applyFont="1" applyAlignment="1">
      <alignment horizontal="right"/>
    </xf>
    <xf numFmtId="172" fontId="12" fillId="0" borderId="0" xfId="1" applyNumberFormat="1" applyFont="1" applyBorder="1" applyAlignment="1">
      <alignment horizontal="right"/>
    </xf>
    <xf numFmtId="0" fontId="7" fillId="0" borderId="4" xfId="5" applyFont="1" applyBorder="1" applyAlignment="1">
      <alignment vertical="center"/>
    </xf>
    <xf numFmtId="0" fontId="7" fillId="0" borderId="3" xfId="5" applyFont="1" applyBorder="1" applyAlignment="1">
      <alignment vertical="center"/>
    </xf>
    <xf numFmtId="166" fontId="0" fillId="0" borderId="0" xfId="12" applyNumberFormat="1" applyFont="1" applyBorder="1"/>
    <xf numFmtId="168" fontId="7" fillId="0" borderId="0" xfId="0" applyNumberFormat="1" applyFont="1" applyAlignment="1">
      <alignment horizontal="right"/>
    </xf>
    <xf numFmtId="168" fontId="7" fillId="0" borderId="1" xfId="0" applyNumberFormat="1" applyFont="1" applyBorder="1" applyAlignment="1">
      <alignment horizontal="right" vertical="top"/>
    </xf>
    <xf numFmtId="0" fontId="7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/>
    </xf>
    <xf numFmtId="0" fontId="39" fillId="0" borderId="0" xfId="14" applyFont="1"/>
    <xf numFmtId="3" fontId="23" fillId="0" borderId="0" xfId="0" applyNumberFormat="1" applyFont="1"/>
    <xf numFmtId="0" fontId="39" fillId="0" borderId="0" xfId="0" applyFont="1"/>
    <xf numFmtId="0" fontId="7" fillId="0" borderId="1" xfId="0" applyFont="1" applyBorder="1" applyAlignment="1">
      <alignment vertical="top"/>
    </xf>
    <xf numFmtId="0" fontId="39" fillId="0" borderId="1" xfId="0" applyFont="1" applyBorder="1" applyAlignment="1">
      <alignment vertical="top"/>
    </xf>
    <xf numFmtId="3" fontId="23" fillId="0" borderId="2" xfId="0" applyNumberFormat="1" applyFont="1" applyBorder="1" applyAlignment="1">
      <alignment horizontal="center"/>
    </xf>
    <xf numFmtId="179" fontId="39" fillId="0" borderId="0" xfId="0" applyNumberFormat="1" applyFont="1"/>
    <xf numFmtId="3" fontId="7" fillId="0" borderId="0" xfId="0" applyNumberFormat="1" applyFont="1" applyAlignment="1">
      <alignment horizontal="left" indent="1"/>
    </xf>
    <xf numFmtId="3" fontId="7" fillId="0" borderId="0" xfId="0" applyNumberFormat="1" applyFont="1" applyAlignment="1">
      <alignment horizontal="left" vertical="top" indent="1"/>
    </xf>
    <xf numFmtId="179" fontId="39" fillId="0" borderId="1" xfId="0" applyNumberFormat="1" applyFont="1" applyBorder="1" applyAlignment="1">
      <alignment vertical="top"/>
    </xf>
    <xf numFmtId="0" fontId="40" fillId="0" borderId="0" xfId="0" applyFont="1"/>
    <xf numFmtId="166" fontId="39" fillId="0" borderId="0" xfId="12" applyNumberFormat="1" applyFont="1"/>
    <xf numFmtId="0" fontId="39" fillId="0" borderId="0" xfId="0" applyFont="1" applyAlignment="1">
      <alignment horizontal="left" indent="1"/>
    </xf>
    <xf numFmtId="3" fontId="23" fillId="0" borderId="0" xfId="0" applyNumberFormat="1" applyFont="1" applyAlignment="1">
      <alignment horizontal="left"/>
    </xf>
    <xf numFmtId="0" fontId="40" fillId="0" borderId="0" xfId="0" applyFont="1" applyAlignment="1">
      <alignment horizontal="left"/>
    </xf>
    <xf numFmtId="0" fontId="23" fillId="0" borderId="1" xfId="0" applyFont="1" applyBorder="1" applyAlignment="1">
      <alignment vertical="top"/>
    </xf>
    <xf numFmtId="166" fontId="39" fillId="0" borderId="1" xfId="12" applyNumberFormat="1" applyFont="1" applyBorder="1" applyAlignment="1">
      <alignment vertical="top"/>
    </xf>
    <xf numFmtId="0" fontId="23" fillId="0" borderId="0" xfId="0" applyFont="1" applyAlignment="1">
      <alignment horizontal="center"/>
    </xf>
    <xf numFmtId="179" fontId="39" fillId="0" borderId="0" xfId="0" applyNumberFormat="1" applyFont="1" applyAlignment="1">
      <alignment vertical="top"/>
    </xf>
    <xf numFmtId="0" fontId="39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41" fillId="0" borderId="0" xfId="14" applyFont="1"/>
    <xf numFmtId="3" fontId="13" fillId="0" borderId="1" xfId="6" applyNumberFormat="1" applyBorder="1" applyAlignment="1">
      <alignment horizontal="left" indent="1"/>
    </xf>
    <xf numFmtId="0" fontId="42" fillId="0" borderId="6" xfId="0" applyFont="1" applyBorder="1" applyAlignment="1">
      <alignment vertical="center"/>
    </xf>
    <xf numFmtId="3" fontId="42" fillId="0" borderId="6" xfId="0" applyNumberFormat="1" applyFont="1" applyBorder="1" applyAlignment="1">
      <alignment horizontal="right" vertical="center"/>
    </xf>
    <xf numFmtId="179" fontId="42" fillId="0" borderId="0" xfId="0" applyNumberFormat="1" applyFont="1"/>
    <xf numFmtId="0" fontId="42" fillId="0" borderId="0" xfId="0" applyFont="1"/>
    <xf numFmtId="179" fontId="42" fillId="0" borderId="1" xfId="0" applyNumberFormat="1" applyFont="1" applyBorder="1" applyAlignment="1">
      <alignment vertical="top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left" indent="2"/>
    </xf>
    <xf numFmtId="3" fontId="42" fillId="0" borderId="0" xfId="0" applyNumberFormat="1" applyFont="1" applyAlignment="1">
      <alignment horizontal="left" indent="2"/>
    </xf>
    <xf numFmtId="0" fontId="45" fillId="0" borderId="0" xfId="0" applyFont="1" applyAlignment="1">
      <alignment horizontal="left" indent="1"/>
    </xf>
    <xf numFmtId="0" fontId="47" fillId="0" borderId="0" xfId="0" applyFont="1" applyAlignment="1">
      <alignment horizontal="left" indent="1"/>
    </xf>
    <xf numFmtId="0" fontId="42" fillId="0" borderId="1" xfId="0" applyFont="1" applyBorder="1" applyAlignment="1">
      <alignment horizontal="left" vertical="top" indent="2"/>
    </xf>
    <xf numFmtId="3" fontId="43" fillId="0" borderId="0" xfId="0" applyNumberFormat="1" applyFont="1"/>
    <xf numFmtId="3" fontId="45" fillId="0" borderId="0" xfId="0" applyNumberFormat="1" applyFont="1" applyAlignment="1">
      <alignment horizontal="left" indent="1"/>
    </xf>
    <xf numFmtId="3" fontId="45" fillId="0" borderId="1" xfId="0" applyNumberFormat="1" applyFont="1" applyBorder="1" applyAlignment="1">
      <alignment horizontal="left" vertical="top" indent="1"/>
    </xf>
    <xf numFmtId="0" fontId="42" fillId="0" borderId="1" xfId="0" applyFont="1" applyBorder="1" applyAlignment="1">
      <alignment vertical="top"/>
    </xf>
    <xf numFmtId="0" fontId="45" fillId="0" borderId="0" xfId="0" applyFont="1"/>
    <xf numFmtId="0" fontId="39" fillId="0" borderId="0" xfId="14" applyFont="1" applyAlignment="1">
      <alignment horizontal="left" indent="1"/>
    </xf>
    <xf numFmtId="166" fontId="7" fillId="0" borderId="1" xfId="12" applyNumberFormat="1" applyBorder="1" applyAlignment="1">
      <alignment horizontal="right" vertical="top"/>
    </xf>
    <xf numFmtId="0" fontId="7" fillId="0" borderId="0" xfId="0" applyFont="1" applyAlignment="1">
      <alignment horizontal="left" indent="3"/>
    </xf>
    <xf numFmtId="166" fontId="0" fillId="0" borderId="0" xfId="12" applyNumberFormat="1" applyFont="1" applyBorder="1" applyAlignment="1">
      <alignment vertical="center"/>
    </xf>
    <xf numFmtId="0" fontId="7" fillId="0" borderId="0" xfId="0" applyFont="1" applyAlignment="1">
      <alignment horizontal="left" vertical="top" wrapText="1" indent="1"/>
    </xf>
    <xf numFmtId="17" fontId="0" fillId="0" borderId="0" xfId="0" applyNumberFormat="1"/>
    <xf numFmtId="17" fontId="11" fillId="0" borderId="0" xfId="0" applyNumberFormat="1" applyFont="1"/>
    <xf numFmtId="0" fontId="7" fillId="4" borderId="17" xfId="0" applyFont="1" applyFill="1" applyBorder="1" applyAlignment="1">
      <alignment horizontal="center"/>
    </xf>
    <xf numFmtId="0" fontId="11" fillId="0" borderId="0" xfId="17" applyFont="1" applyAlignment="1">
      <alignment vertical="center"/>
    </xf>
    <xf numFmtId="0" fontId="7" fillId="0" borderId="0" xfId="17"/>
    <xf numFmtId="0" fontId="7" fillId="0" borderId="0" xfId="17" applyAlignment="1">
      <alignment vertical="center"/>
    </xf>
    <xf numFmtId="0" fontId="13" fillId="0" borderId="6" xfId="17" applyFont="1" applyBorder="1" applyAlignment="1">
      <alignment horizontal="center" vertical="center"/>
    </xf>
    <xf numFmtId="0" fontId="7" fillId="0" borderId="6" xfId="17" applyBorder="1" applyAlignment="1">
      <alignment horizontal="right"/>
    </xf>
    <xf numFmtId="167" fontId="39" fillId="0" borderId="0" xfId="17" applyNumberFormat="1" applyFont="1"/>
    <xf numFmtId="0" fontId="7" fillId="0" borderId="0" xfId="17" applyAlignment="1">
      <alignment horizontal="left" indent="1"/>
    </xf>
    <xf numFmtId="167" fontId="7" fillId="0" borderId="0" xfId="17" applyNumberFormat="1"/>
    <xf numFmtId="0" fontId="23" fillId="0" borderId="1" xfId="17" applyFont="1" applyBorder="1" applyAlignment="1">
      <alignment vertical="top"/>
    </xf>
    <xf numFmtId="167" fontId="23" fillId="0" borderId="1" xfId="17" applyNumberFormat="1" applyFont="1" applyBorder="1" applyAlignment="1">
      <alignment vertical="top"/>
    </xf>
    <xf numFmtId="0" fontId="16" fillId="0" borderId="0" xfId="17" applyFont="1" applyAlignment="1">
      <alignment vertical="top"/>
    </xf>
    <xf numFmtId="167" fontId="50" fillId="0" borderId="0" xfId="17" applyNumberFormat="1" applyFont="1" applyAlignment="1">
      <alignment vertical="top"/>
    </xf>
    <xf numFmtId="166" fontId="23" fillId="0" borderId="1" xfId="12" applyNumberFormat="1" applyFont="1" applyBorder="1" applyAlignment="1">
      <alignment vertical="top"/>
    </xf>
    <xf numFmtId="0" fontId="7" fillId="0" borderId="0" xfId="17" applyAlignment="1">
      <alignment vertical="top"/>
    </xf>
    <xf numFmtId="0" fontId="23" fillId="0" borderId="1" xfId="18" applyFont="1" applyBorder="1" applyAlignment="1">
      <alignment vertical="top"/>
    </xf>
    <xf numFmtId="166" fontId="49" fillId="0" borderId="1" xfId="18" applyNumberFormat="1" applyFont="1" applyBorder="1" applyAlignment="1">
      <alignment vertical="top"/>
    </xf>
    <xf numFmtId="0" fontId="4" fillId="0" borderId="0" xfId="18" applyAlignment="1">
      <alignment vertical="top"/>
    </xf>
    <xf numFmtId="0" fontId="18" fillId="0" borderId="0" xfId="17" applyFont="1" applyAlignment="1">
      <alignment horizontal="left" indent="1"/>
    </xf>
    <xf numFmtId="166" fontId="67" fillId="0" borderId="0" xfId="19" applyNumberFormat="1" applyFont="1"/>
    <xf numFmtId="167" fontId="18" fillId="0" borderId="0" xfId="17" applyNumberFormat="1" applyFont="1"/>
    <xf numFmtId="0" fontId="18" fillId="0" borderId="0" xfId="17" applyFont="1"/>
    <xf numFmtId="177" fontId="13" fillId="0" borderId="0" xfId="1" applyNumberFormat="1" applyFont="1" applyFill="1" applyBorder="1" applyAlignment="1">
      <alignment horizontal="right"/>
    </xf>
    <xf numFmtId="196" fontId="7" fillId="0" borderId="1" xfId="0" applyNumberFormat="1" applyFont="1" applyBorder="1" applyAlignment="1">
      <alignment vertical="top"/>
    </xf>
    <xf numFmtId="196" fontId="7" fillId="0" borderId="0" xfId="0" applyNumberFormat="1" applyFont="1" applyAlignment="1">
      <alignment horizontal="right"/>
    </xf>
    <xf numFmtId="196" fontId="7" fillId="0" borderId="0" xfId="0" applyNumberFormat="1" applyFont="1" applyAlignment="1">
      <alignment horizontal="right" vertical="center"/>
    </xf>
    <xf numFmtId="196" fontId="7" fillId="0" borderId="0" xfId="0" applyNumberFormat="1" applyFont="1" applyAlignment="1">
      <alignment vertical="center"/>
    </xf>
    <xf numFmtId="0" fontId="18" fillId="0" borderId="3" xfId="17" applyFont="1" applyBorder="1" applyAlignment="1">
      <alignment horizontal="right" vertical="top"/>
    </xf>
    <xf numFmtId="0" fontId="7" fillId="0" borderId="6" xfId="17" applyBorder="1" applyAlignment="1">
      <alignment horizontal="right" vertical="top"/>
    </xf>
    <xf numFmtId="0" fontId="18" fillId="0" borderId="11" xfId="17" applyFont="1" applyBorder="1" applyAlignment="1">
      <alignment horizontal="center" vertical="top"/>
    </xf>
    <xf numFmtId="3" fontId="7" fillId="0" borderId="0" xfId="17" applyNumberFormat="1" applyAlignment="1">
      <alignment horizontal="right"/>
    </xf>
    <xf numFmtId="178" fontId="7" fillId="0" borderId="0" xfId="17" applyNumberFormat="1" applyAlignment="1">
      <alignment horizontal="right"/>
    </xf>
    <xf numFmtId="3" fontId="7" fillId="0" borderId="0" xfId="17" applyNumberFormat="1" applyAlignment="1">
      <alignment horizontal="right" vertical="top"/>
    </xf>
    <xf numFmtId="178" fontId="7" fillId="0" borderId="0" xfId="17" applyNumberFormat="1" applyAlignment="1">
      <alignment horizontal="right" vertical="top"/>
    </xf>
    <xf numFmtId="175" fontId="7" fillId="0" borderId="0" xfId="5" applyNumberFormat="1" applyFont="1" applyAlignment="1">
      <alignment horizontal="center" vertical="center"/>
    </xf>
    <xf numFmtId="175" fontId="7" fillId="0" borderId="0" xfId="5" applyNumberFormat="1" applyFont="1" applyAlignment="1">
      <alignment horizontal="center"/>
    </xf>
    <xf numFmtId="197" fontId="23" fillId="0" borderId="1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right" vertical="top"/>
    </xf>
    <xf numFmtId="0" fontId="7" fillId="0" borderId="0" xfId="10" applyFont="1" applyAlignment="1">
      <alignment horizontal="left" indent="2"/>
    </xf>
    <xf numFmtId="0" fontId="7" fillId="0" borderId="0" xfId="10" applyFont="1" applyAlignment="1">
      <alignment horizontal="left" indent="1"/>
    </xf>
    <xf numFmtId="197" fontId="7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top" indent="1"/>
    </xf>
    <xf numFmtId="168" fontId="7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/>
    <xf numFmtId="0" fontId="7" fillId="0" borderId="1" xfId="0" applyFont="1" applyBorder="1" applyAlignment="1">
      <alignment horizontal="left" vertical="top"/>
    </xf>
    <xf numFmtId="167" fontId="40" fillId="0" borderId="0" xfId="17" applyNumberFormat="1" applyFont="1" applyAlignment="1">
      <alignment vertical="top"/>
    </xf>
    <xf numFmtId="196" fontId="7" fillId="0" borderId="10" xfId="0" applyNumberFormat="1" applyFont="1" applyBorder="1" applyAlignment="1">
      <alignment horizontal="right"/>
    </xf>
    <xf numFmtId="196" fontId="7" fillId="0" borderId="10" xfId="0" applyNumberFormat="1" applyFont="1" applyBorder="1" applyAlignment="1">
      <alignment horizontal="right" vertical="center"/>
    </xf>
    <xf numFmtId="196" fontId="7" fillId="0" borderId="10" xfId="0" applyNumberFormat="1" applyFont="1" applyBorder="1" applyAlignment="1">
      <alignment vertical="center"/>
    </xf>
    <xf numFmtId="196" fontId="7" fillId="0" borderId="5" xfId="0" applyNumberFormat="1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0" fillId="0" borderId="0" xfId="0" applyAlignment="1">
      <alignment horizontal="right" vertical="top" indent="2"/>
    </xf>
    <xf numFmtId="0" fontId="0" fillId="0" borderId="0" xfId="0" applyAlignment="1">
      <alignment horizontal="right" indent="2"/>
    </xf>
    <xf numFmtId="0" fontId="0" fillId="0" borderId="0" xfId="0" applyAlignment="1">
      <alignment horizontal="left" vertical="top" indent="2"/>
    </xf>
    <xf numFmtId="0" fontId="12" fillId="0" borderId="0" xfId="0" applyFont="1" applyAlignment="1">
      <alignment horizontal="left" vertical="top" indent="2"/>
    </xf>
    <xf numFmtId="0" fontId="7" fillId="0" borderId="0" xfId="0" applyFont="1" applyAlignment="1">
      <alignment horizontal="left" vertical="top" indent="2"/>
    </xf>
    <xf numFmtId="0" fontId="7" fillId="0" borderId="0" xfId="0" applyFont="1" applyAlignment="1">
      <alignment horizontal="left" indent="2"/>
    </xf>
    <xf numFmtId="0" fontId="0" fillId="0" borderId="1" xfId="0" applyBorder="1" applyAlignment="1">
      <alignment horizontal="left" indent="2"/>
    </xf>
    <xf numFmtId="0" fontId="18" fillId="0" borderId="0" xfId="0" applyFont="1" applyAlignment="1">
      <alignment horizontal="right" indent="2"/>
    </xf>
    <xf numFmtId="0" fontId="12" fillId="0" borderId="0" xfId="0" applyFont="1" applyAlignment="1">
      <alignment horizontal="left" indent="2"/>
    </xf>
    <xf numFmtId="167" fontId="7" fillId="0" borderId="0" xfId="0" applyNumberFormat="1" applyFont="1" applyAlignment="1">
      <alignment horizontal="left" vertical="top" indent="1"/>
    </xf>
    <xf numFmtId="176" fontId="7" fillId="0" borderId="0" xfId="0" applyNumberFormat="1" applyFont="1" applyAlignment="1">
      <alignment horizontal="right" vertical="top"/>
    </xf>
    <xf numFmtId="0" fontId="12" fillId="0" borderId="2" xfId="0" applyFont="1" applyBorder="1"/>
    <xf numFmtId="167" fontId="25" fillId="0" borderId="1" xfId="1" applyNumberFormat="1" applyFont="1" applyBorder="1"/>
    <xf numFmtId="176" fontId="13" fillId="0" borderId="0" xfId="1" applyNumberFormat="1" applyFont="1" applyFill="1" applyAlignment="1">
      <alignment horizontal="right"/>
    </xf>
    <xf numFmtId="3" fontId="7" fillId="0" borderId="0" xfId="0" applyNumberFormat="1" applyFont="1" applyAlignment="1">
      <alignment vertical="top"/>
    </xf>
    <xf numFmtId="198" fontId="39" fillId="0" borderId="0" xfId="0" applyNumberFormat="1" applyFont="1"/>
    <xf numFmtId="0" fontId="13" fillId="0" borderId="0" xfId="0" applyFont="1" applyAlignment="1">
      <alignment horizontal="left" indent="2"/>
    </xf>
    <xf numFmtId="198" fontId="39" fillId="0" borderId="1" xfId="0" applyNumberFormat="1" applyFont="1" applyBorder="1" applyAlignment="1">
      <alignment vertical="top"/>
    </xf>
    <xf numFmtId="198" fontId="39" fillId="0" borderId="0" xfId="0" applyNumberFormat="1" applyFont="1" applyAlignment="1">
      <alignment vertical="top"/>
    </xf>
    <xf numFmtId="199" fontId="39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indent="1"/>
    </xf>
    <xf numFmtId="198" fontId="0" fillId="0" borderId="0" xfId="0" applyNumberFormat="1"/>
    <xf numFmtId="198" fontId="7" fillId="0" borderId="0" xfId="1" applyNumberFormat="1" applyFont="1" applyBorder="1" applyAlignment="1">
      <alignment vertical="top"/>
    </xf>
    <xf numFmtId="198" fontId="7" fillId="0" borderId="1" xfId="1" applyNumberFormat="1" applyFont="1" applyBorder="1" applyAlignment="1">
      <alignment vertical="top"/>
    </xf>
    <xf numFmtId="166" fontId="7" fillId="0" borderId="0" xfId="16" applyNumberFormat="1" applyFont="1"/>
    <xf numFmtId="0" fontId="39" fillId="0" borderId="0" xfId="15" applyFont="1"/>
    <xf numFmtId="1" fontId="68" fillId="0" borderId="6" xfId="15" applyNumberFormat="1" applyFont="1" applyBorder="1" applyAlignment="1">
      <alignment horizontal="right" vertical="center"/>
    </xf>
    <xf numFmtId="1" fontId="68" fillId="0" borderId="3" xfId="15" applyNumberFormat="1" applyFont="1" applyBorder="1" applyAlignment="1">
      <alignment horizontal="right" vertical="center"/>
    </xf>
    <xf numFmtId="0" fontId="39" fillId="0" borderId="0" xfId="15" applyFont="1" applyAlignment="1">
      <alignment vertical="center"/>
    </xf>
    <xf numFmtId="180" fontId="68" fillId="0" borderId="0" xfId="15" applyNumberFormat="1" applyFont="1"/>
    <xf numFmtId="180" fontId="39" fillId="0" borderId="0" xfId="15" applyNumberFormat="1" applyFont="1"/>
    <xf numFmtId="180" fontId="39" fillId="0" borderId="10" xfId="15" applyNumberFormat="1" applyFont="1" applyBorder="1"/>
    <xf numFmtId="49" fontId="69" fillId="0" borderId="0" xfId="15" applyNumberFormat="1" applyFont="1" applyAlignment="1">
      <alignment horizontal="left" indent="1"/>
    </xf>
    <xf numFmtId="3" fontId="39" fillId="0" borderId="0" xfId="15" applyNumberFormat="1" applyFont="1"/>
    <xf numFmtId="3" fontId="39" fillId="0" borderId="10" xfId="15" applyNumberFormat="1" applyFont="1" applyBorder="1"/>
    <xf numFmtId="49" fontId="70" fillId="0" borderId="0" xfId="15" applyNumberFormat="1" applyFont="1" applyAlignment="1">
      <alignment horizontal="left" indent="2"/>
    </xf>
    <xf numFmtId="49" fontId="70" fillId="0" borderId="0" xfId="15" applyNumberFormat="1" applyFont="1" applyAlignment="1">
      <alignment horizontal="left" indent="3"/>
    </xf>
    <xf numFmtId="49" fontId="68" fillId="0" borderId="1" xfId="15" applyNumberFormat="1" applyFont="1" applyBorder="1" applyAlignment="1">
      <alignment vertical="top"/>
    </xf>
    <xf numFmtId="180" fontId="39" fillId="0" borderId="1" xfId="15" applyNumberFormat="1" applyFont="1" applyBorder="1" applyAlignment="1">
      <alignment vertical="top"/>
    </xf>
    <xf numFmtId="180" fontId="39" fillId="0" borderId="5" xfId="15" applyNumberFormat="1" applyFont="1" applyBorder="1" applyAlignment="1">
      <alignment vertical="top"/>
    </xf>
    <xf numFmtId="0" fontId="39" fillId="0" borderId="0" xfId="15" applyFont="1" applyAlignment="1">
      <alignment vertical="top"/>
    </xf>
    <xf numFmtId="0" fontId="17" fillId="0" borderId="6" xfId="0" applyFont="1" applyBorder="1"/>
    <xf numFmtId="0" fontId="12" fillId="0" borderId="6" xfId="0" applyFont="1" applyBorder="1"/>
    <xf numFmtId="0" fontId="11" fillId="0" borderId="1" xfId="17" applyFont="1" applyBorder="1" applyAlignment="1">
      <alignment vertical="center"/>
    </xf>
    <xf numFmtId="0" fontId="7" fillId="0" borderId="1" xfId="17" applyBorder="1" applyAlignment="1">
      <alignment vertical="center"/>
    </xf>
    <xf numFmtId="3" fontId="7" fillId="0" borderId="0" xfId="17" applyNumberFormat="1"/>
    <xf numFmtId="0" fontId="23" fillId="0" borderId="0" xfId="17" applyFont="1" applyAlignment="1">
      <alignment vertical="center"/>
    </xf>
    <xf numFmtId="0" fontId="23" fillId="0" borderId="0" xfId="17" applyFont="1" applyAlignment="1">
      <alignment vertical="top"/>
    </xf>
    <xf numFmtId="49" fontId="14" fillId="0" borderId="6" xfId="124" applyNumberFormat="1" applyFont="1" applyBorder="1" applyAlignment="1">
      <alignment horizontal="center" vertical="center"/>
    </xf>
    <xf numFmtId="0" fontId="13" fillId="0" borderId="6" xfId="124" applyFont="1" applyBorder="1" applyAlignment="1">
      <alignment horizontal="center" vertical="center"/>
    </xf>
    <xf numFmtId="0" fontId="13" fillId="0" borderId="6" xfId="124" applyFont="1" applyBorder="1" applyAlignment="1">
      <alignment horizontal="right" vertical="center"/>
    </xf>
    <xf numFmtId="0" fontId="60" fillId="0" borderId="0" xfId="17" applyFont="1"/>
    <xf numFmtId="0" fontId="23" fillId="0" borderId="0" xfId="17" applyFont="1"/>
    <xf numFmtId="0" fontId="15" fillId="0" borderId="0" xfId="124" applyFont="1" applyAlignment="1">
      <alignment horizontal="left"/>
    </xf>
    <xf numFmtId="0" fontId="23" fillId="0" borderId="0" xfId="17" applyFont="1" applyAlignment="1">
      <alignment horizontal="left" indent="1"/>
    </xf>
    <xf numFmtId="168" fontId="7" fillId="0" borderId="0" xfId="12" applyNumberFormat="1" applyFont="1"/>
    <xf numFmtId="0" fontId="7" fillId="0" borderId="1" xfId="17" applyBorder="1" applyAlignment="1">
      <alignment vertical="top"/>
    </xf>
    <xf numFmtId="3" fontId="23" fillId="0" borderId="0" xfId="17" applyNumberFormat="1" applyFont="1"/>
    <xf numFmtId="3" fontId="7" fillId="0" borderId="0" xfId="17" applyNumberFormat="1" applyAlignment="1">
      <alignment horizontal="left" indent="1"/>
    </xf>
    <xf numFmtId="0" fontId="7" fillId="0" borderId="1" xfId="17" applyBorder="1" applyAlignment="1">
      <alignment horizontal="left" vertical="top" indent="1"/>
    </xf>
    <xf numFmtId="167" fontId="7" fillId="0" borderId="1" xfId="17" applyNumberFormat="1" applyBorder="1"/>
    <xf numFmtId="3" fontId="23" fillId="0" borderId="0" xfId="17" applyNumberFormat="1" applyFont="1" applyAlignment="1">
      <alignment vertical="center"/>
    </xf>
    <xf numFmtId="167" fontId="7" fillId="0" borderId="6" xfId="17" applyNumberFormat="1" applyBorder="1" applyAlignment="1">
      <alignment vertical="center"/>
    </xf>
    <xf numFmtId="3" fontId="23" fillId="0" borderId="2" xfId="17" applyNumberFormat="1" applyFont="1" applyBorder="1" applyAlignment="1">
      <alignment horizontal="center"/>
    </xf>
    <xf numFmtId="0" fontId="7" fillId="0" borderId="0" xfId="17" applyAlignment="1">
      <alignment horizontal="center"/>
    </xf>
    <xf numFmtId="0" fontId="7" fillId="0" borderId="0" xfId="189" applyFont="1"/>
    <xf numFmtId="0" fontId="7" fillId="0" borderId="0" xfId="189" applyFont="1" applyAlignment="1">
      <alignment horizontal="left" indent="1"/>
    </xf>
    <xf numFmtId="0" fontId="7" fillId="0" borderId="0" xfId="189" applyFont="1" applyAlignment="1">
      <alignment horizontal="left" indent="2"/>
    </xf>
    <xf numFmtId="0" fontId="39" fillId="0" borderId="0" xfId="190" applyFont="1" applyAlignment="1">
      <alignment horizontal="left" indent="1"/>
    </xf>
    <xf numFmtId="0" fontId="7" fillId="0" borderId="0" xfId="189" applyFont="1" applyAlignment="1">
      <alignment horizontal="left" vertical="top" indent="1"/>
    </xf>
    <xf numFmtId="167" fontId="7" fillId="0" borderId="0" xfId="17" applyNumberFormat="1" applyAlignment="1">
      <alignment vertical="top"/>
    </xf>
    <xf numFmtId="0" fontId="60" fillId="0" borderId="2" xfId="17" applyFont="1" applyBorder="1"/>
    <xf numFmtId="0" fontId="7" fillId="0" borderId="2" xfId="17" applyBorder="1"/>
    <xf numFmtId="167" fontId="7" fillId="0" borderId="0" xfId="17" applyNumberFormat="1" applyAlignment="1">
      <alignment horizontal="right"/>
    </xf>
    <xf numFmtId="168" fontId="7" fillId="0" borderId="1" xfId="12" applyNumberFormat="1" applyFont="1" applyBorder="1" applyAlignment="1">
      <alignment vertical="top"/>
    </xf>
    <xf numFmtId="0" fontId="18" fillId="0" borderId="0" xfId="17" applyFont="1" applyAlignment="1">
      <alignment horizontal="left"/>
    </xf>
    <xf numFmtId="168" fontId="18" fillId="0" borderId="0" xfId="12" applyNumberFormat="1" applyFont="1"/>
    <xf numFmtId="0" fontId="18" fillId="0" borderId="0" xfId="17" applyFont="1" applyAlignment="1">
      <alignment horizontal="left" indent="2"/>
    </xf>
    <xf numFmtId="0" fontId="18" fillId="0" borderId="1" xfId="17" applyFont="1" applyBorder="1" applyAlignment="1">
      <alignment vertical="top"/>
    </xf>
    <xf numFmtId="0" fontId="18" fillId="0" borderId="1" xfId="17" applyFont="1" applyBorder="1" applyAlignment="1">
      <alignment horizontal="left" vertical="top"/>
    </xf>
    <xf numFmtId="167" fontId="18" fillId="0" borderId="1" xfId="17" applyNumberFormat="1" applyFont="1" applyBorder="1" applyAlignment="1">
      <alignment vertical="top"/>
    </xf>
    <xf numFmtId="0" fontId="18" fillId="0" borderId="0" xfId="17" applyFont="1" applyAlignment="1">
      <alignment vertical="top"/>
    </xf>
    <xf numFmtId="3" fontId="7" fillId="0" borderId="0" xfId="17" applyNumberFormat="1" applyAlignment="1">
      <alignment vertical="center"/>
    </xf>
    <xf numFmtId="0" fontId="11" fillId="0" borderId="0" xfId="17" applyFont="1" applyAlignment="1">
      <alignment vertical="top"/>
    </xf>
    <xf numFmtId="3" fontId="7" fillId="0" borderId="0" xfId="17" applyNumberFormat="1" applyAlignment="1">
      <alignment vertical="top"/>
    </xf>
    <xf numFmtId="0" fontId="13" fillId="0" borderId="0" xfId="124" applyFont="1" applyAlignment="1">
      <alignment horizontal="right" vertical="center"/>
    </xf>
    <xf numFmtId="0" fontId="11" fillId="0" borderId="0" xfId="17" applyFont="1"/>
    <xf numFmtId="0" fontId="7" fillId="0" borderId="0" xfId="17" applyAlignment="1">
      <alignment horizontal="left"/>
    </xf>
    <xf numFmtId="0" fontId="60" fillId="0" borderId="0" xfId="17" applyFont="1" applyAlignment="1">
      <alignment vertical="center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6" fontId="7" fillId="0" borderId="0" xfId="12" applyNumberFormat="1" applyAlignment="1">
      <alignment horizontal="right" vertical="top"/>
    </xf>
    <xf numFmtId="168" fontId="23" fillId="0" borderId="0" xfId="12" applyNumberFormat="1" applyFont="1"/>
    <xf numFmtId="168" fontId="23" fillId="0" borderId="0" xfId="17" applyNumberFormat="1" applyFont="1"/>
    <xf numFmtId="0" fontId="7" fillId="0" borderId="0" xfId="17" applyAlignment="1">
      <alignment horizontal="right"/>
    </xf>
    <xf numFmtId="168" fontId="7" fillId="0" borderId="0" xfId="12" applyNumberFormat="1" applyFont="1" applyAlignment="1">
      <alignment horizontal="right"/>
    </xf>
    <xf numFmtId="168" fontId="7" fillId="0" borderId="1" xfId="12" applyNumberFormat="1" applyFont="1" applyBorder="1" applyAlignment="1">
      <alignment horizontal="right" vertical="top"/>
    </xf>
    <xf numFmtId="168" fontId="7" fillId="0" borderId="0" xfId="12" applyNumberFormat="1" applyFont="1" applyFill="1"/>
    <xf numFmtId="0" fontId="7" fillId="0" borderId="1" xfId="0" applyFont="1" applyBorder="1" applyAlignment="1">
      <alignment horizontal="left"/>
    </xf>
    <xf numFmtId="197" fontId="0" fillId="0" borderId="0" xfId="0" applyNumberFormat="1" applyAlignment="1">
      <alignment horizontal="right"/>
    </xf>
    <xf numFmtId="197" fontId="23" fillId="0" borderId="1" xfId="0" applyNumberFormat="1" applyFont="1" applyBorder="1" applyAlignment="1">
      <alignment horizontal="right" vertical="center"/>
    </xf>
    <xf numFmtId="197" fontId="0" fillId="0" borderId="1" xfId="0" applyNumberFormat="1" applyBorder="1" applyAlignment="1">
      <alignment horizontal="right"/>
    </xf>
    <xf numFmtId="0" fontId="39" fillId="0" borderId="0" xfId="14" applyFont="1" applyAlignment="1">
      <alignment horizontal="right"/>
    </xf>
    <xf numFmtId="179" fontId="42" fillId="0" borderId="0" xfId="0" applyNumberFormat="1" applyFont="1" applyAlignment="1">
      <alignment horizontal="right"/>
    </xf>
    <xf numFmtId="0" fontId="13" fillId="0" borderId="6" xfId="0" applyFont="1" applyBorder="1" applyAlignment="1">
      <alignment horizontal="right" vertical="center" wrapText="1"/>
    </xf>
    <xf numFmtId="3" fontId="42" fillId="0" borderId="6" xfId="0" applyNumberFormat="1" applyFont="1" applyBorder="1" applyAlignment="1">
      <alignment horizontal="right" vertical="center" wrapText="1"/>
    </xf>
    <xf numFmtId="0" fontId="71" fillId="0" borderId="12" xfId="0" applyFont="1" applyBorder="1" applyAlignment="1">
      <alignment horizontal="center" vertical="center"/>
    </xf>
    <xf numFmtId="0" fontId="71" fillId="0" borderId="0" xfId="0" applyFont="1"/>
    <xf numFmtId="0" fontId="72" fillId="0" borderId="12" xfId="0" applyFont="1" applyBorder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/>
    </xf>
    <xf numFmtId="0" fontId="74" fillId="0" borderId="0" xfId="0" applyFont="1"/>
    <xf numFmtId="17" fontId="73" fillId="0" borderId="0" xfId="0" applyNumberFormat="1" applyFont="1"/>
    <xf numFmtId="0" fontId="73" fillId="0" borderId="12" xfId="0" applyFont="1" applyBorder="1" applyAlignment="1">
      <alignment vertical="top"/>
    </xf>
    <xf numFmtId="0" fontId="73" fillId="0" borderId="12" xfId="0" applyFont="1" applyBorder="1" applyAlignment="1">
      <alignment horizontal="center" vertical="top"/>
    </xf>
    <xf numFmtId="0" fontId="73" fillId="0" borderId="0" xfId="0" applyFont="1" applyAlignment="1">
      <alignment vertical="top"/>
    </xf>
    <xf numFmtId="0" fontId="75" fillId="0" borderId="0" xfId="0" applyFont="1"/>
    <xf numFmtId="0" fontId="7" fillId="0" borderId="0" xfId="0" applyFont="1" applyAlignment="1">
      <alignment horizontal="right" vertical="top"/>
    </xf>
    <xf numFmtId="166" fontId="7" fillId="0" borderId="0" xfId="12" applyNumberFormat="1" applyBorder="1" applyAlignment="1">
      <alignment horizontal="right" vertical="top"/>
    </xf>
    <xf numFmtId="168" fontId="76" fillId="0" borderId="0" xfId="0" applyNumberFormat="1" applyFont="1" applyAlignment="1">
      <alignment vertical="top"/>
    </xf>
    <xf numFmtId="168" fontId="0" fillId="0" borderId="0" xfId="0" applyNumberFormat="1" applyAlignment="1">
      <alignment horizontal="right"/>
    </xf>
    <xf numFmtId="0" fontId="7" fillId="0" borderId="12" xfId="0" applyFont="1" applyBorder="1" applyAlignment="1">
      <alignment vertical="top"/>
    </xf>
    <xf numFmtId="0" fontId="40" fillId="0" borderId="0" xfId="17" applyFont="1" applyAlignment="1">
      <alignment vertical="center"/>
    </xf>
    <xf numFmtId="167" fontId="7" fillId="0" borderId="0" xfId="17" applyNumberFormat="1" applyAlignment="1">
      <alignment vertical="center"/>
    </xf>
    <xf numFmtId="168" fontId="7" fillId="0" borderId="0" xfId="17" applyNumberFormat="1"/>
    <xf numFmtId="200" fontId="0" fillId="0" borderId="0" xfId="0" applyNumberFormat="1" applyAlignment="1">
      <alignment horizontal="right"/>
    </xf>
    <xf numFmtId="197" fontId="7" fillId="0" borderId="0" xfId="0" applyNumberFormat="1" applyFont="1" applyAlignment="1">
      <alignment horizontal="right"/>
    </xf>
    <xf numFmtId="166" fontId="7" fillId="0" borderId="0" xfId="12" applyNumberFormat="1" applyAlignment="1">
      <alignment vertical="top"/>
    </xf>
    <xf numFmtId="0" fontId="7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3" fontId="27" fillId="0" borderId="1" xfId="0" applyNumberFormat="1" applyFont="1" applyBorder="1" applyAlignment="1">
      <alignment vertical="center"/>
    </xf>
    <xf numFmtId="0" fontId="25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 indent="1"/>
    </xf>
    <xf numFmtId="3" fontId="18" fillId="0" borderId="0" xfId="0" applyNumberFormat="1" applyFont="1" applyAlignment="1">
      <alignment vertical="top"/>
    </xf>
    <xf numFmtId="0" fontId="25" fillId="0" borderId="0" xfId="0" applyFont="1" applyAlignment="1">
      <alignment vertical="top"/>
    </xf>
    <xf numFmtId="3" fontId="7" fillId="0" borderId="0" xfId="0" applyNumberFormat="1" applyFont="1" applyAlignment="1">
      <alignment horizontal="right"/>
    </xf>
    <xf numFmtId="178" fontId="7" fillId="0" borderId="0" xfId="0" applyNumberFormat="1" applyFont="1" applyAlignment="1">
      <alignment horizontal="right"/>
    </xf>
    <xf numFmtId="0" fontId="7" fillId="0" borderId="6" xfId="0" applyFont="1" applyBorder="1" applyAlignment="1">
      <alignment horizontal="center" vertical="center" wrapText="1"/>
    </xf>
    <xf numFmtId="0" fontId="11" fillId="0" borderId="0" xfId="122" applyFont="1" applyAlignment="1">
      <alignment vertical="center"/>
    </xf>
    <xf numFmtId="0" fontId="7" fillId="0" borderId="0" xfId="122" applyAlignment="1">
      <alignment vertical="center"/>
    </xf>
    <xf numFmtId="0" fontId="7" fillId="0" borderId="0" xfId="122"/>
    <xf numFmtId="0" fontId="77" fillId="0" borderId="6" xfId="122" applyFont="1" applyBorder="1" applyAlignment="1">
      <alignment horizontal="left" vertical="center"/>
    </xf>
    <xf numFmtId="0" fontId="13" fillId="0" borderId="6" xfId="122" applyFont="1" applyBorder="1" applyAlignment="1">
      <alignment horizontal="center" vertical="center"/>
    </xf>
    <xf numFmtId="0" fontId="13" fillId="0" borderId="6" xfId="122" applyFont="1" applyBorder="1" applyAlignment="1">
      <alignment horizontal="right" vertical="center"/>
    </xf>
    <xf numFmtId="49" fontId="7" fillId="0" borderId="0" xfId="122" applyNumberFormat="1" applyAlignment="1">
      <alignment horizontal="center"/>
    </xf>
    <xf numFmtId="49" fontId="7" fillId="0" borderId="0" xfId="122" applyNumberFormat="1"/>
    <xf numFmtId="168" fontId="7" fillId="0" borderId="0" xfId="122" applyNumberFormat="1"/>
    <xf numFmtId="49" fontId="13" fillId="0" borderId="0" xfId="122" applyNumberFormat="1" applyFont="1" applyAlignment="1">
      <alignment horizontal="center"/>
    </xf>
    <xf numFmtId="0" fontId="16" fillId="0" borderId="0" xfId="122" applyFont="1" applyAlignment="1">
      <alignment horizontal="left" indent="2"/>
    </xf>
    <xf numFmtId="49" fontId="14" fillId="0" borderId="0" xfId="122" applyNumberFormat="1" applyFont="1" applyAlignment="1">
      <alignment horizontal="center"/>
    </xf>
    <xf numFmtId="0" fontId="15" fillId="0" borderId="0" xfId="122" applyFont="1"/>
    <xf numFmtId="49" fontId="36" fillId="0" borderId="1" xfId="122" applyNumberFormat="1" applyFont="1" applyBorder="1" applyAlignment="1">
      <alignment horizontal="center" vertical="top"/>
    </xf>
    <xf numFmtId="0" fontId="15" fillId="0" borderId="1" xfId="122" applyFont="1" applyBorder="1" applyAlignment="1">
      <alignment horizontal="left" vertical="top"/>
    </xf>
    <xf numFmtId="0" fontId="7" fillId="0" borderId="0" xfId="122" applyAlignment="1">
      <alignment vertical="top"/>
    </xf>
    <xf numFmtId="49" fontId="78" fillId="0" borderId="0" xfId="122" applyNumberFormat="1" applyFont="1" applyAlignment="1">
      <alignment horizontal="center" vertical="top"/>
    </xf>
    <xf numFmtId="0" fontId="18" fillId="0" borderId="0" xfId="122" applyFont="1" applyAlignment="1">
      <alignment horizontal="left" vertical="top"/>
    </xf>
    <xf numFmtId="168" fontId="18" fillId="0" borderId="0" xfId="122" applyNumberFormat="1" applyFont="1" applyAlignment="1">
      <alignment vertical="top"/>
    </xf>
    <xf numFmtId="0" fontId="18" fillId="0" borderId="0" xfId="122" applyFont="1" applyAlignment="1">
      <alignment vertical="top"/>
    </xf>
    <xf numFmtId="0" fontId="16" fillId="0" borderId="0" xfId="122" applyFont="1" applyAlignment="1">
      <alignment vertical="top"/>
    </xf>
    <xf numFmtId="0" fontId="13" fillId="0" borderId="0" xfId="122" applyFont="1" applyAlignment="1">
      <alignment vertical="center"/>
    </xf>
    <xf numFmtId="176" fontId="7" fillId="0" borderId="0" xfId="122" applyNumberFormat="1" applyAlignment="1">
      <alignment vertical="center"/>
    </xf>
    <xf numFmtId="3" fontId="13" fillId="0" borderId="0" xfId="122" applyNumberFormat="1" applyFont="1" applyAlignment="1">
      <alignment vertical="center"/>
    </xf>
    <xf numFmtId="49" fontId="14" fillId="0" borderId="6" xfId="122" applyNumberFormat="1" applyFont="1" applyBorder="1" applyAlignment="1">
      <alignment horizontal="center" vertical="center"/>
    </xf>
    <xf numFmtId="3" fontId="13" fillId="0" borderId="0" xfId="122" applyNumberFormat="1" applyFont="1"/>
    <xf numFmtId="49" fontId="15" fillId="0" borderId="0" xfId="122" applyNumberFormat="1" applyFont="1" applyAlignment="1">
      <alignment horizontal="center"/>
    </xf>
    <xf numFmtId="166" fontId="15" fillId="0" borderId="0" xfId="12" applyNumberFormat="1" applyFont="1"/>
    <xf numFmtId="0" fontId="23" fillId="0" borderId="0" xfId="122" applyFont="1"/>
    <xf numFmtId="166" fontId="15" fillId="0" borderId="1" xfId="12" applyNumberFormat="1" applyFont="1" applyBorder="1" applyAlignment="1">
      <alignment vertical="top"/>
    </xf>
    <xf numFmtId="49" fontId="79" fillId="0" borderId="0" xfId="122" applyNumberFormat="1" applyFont="1" applyAlignment="1">
      <alignment horizontal="center" vertical="top"/>
    </xf>
    <xf numFmtId="0" fontId="16" fillId="0" borderId="0" xfId="122" applyFont="1" applyAlignment="1">
      <alignment horizontal="left" vertical="top"/>
    </xf>
    <xf numFmtId="166" fontId="16" fillId="0" borderId="0" xfId="12" applyNumberFormat="1" applyFont="1" applyAlignment="1">
      <alignment vertical="top"/>
    </xf>
    <xf numFmtId="166" fontId="13" fillId="0" borderId="0" xfId="12" applyNumberFormat="1" applyFont="1" applyAlignment="1">
      <alignment vertical="center"/>
    </xf>
    <xf numFmtId="3" fontId="15" fillId="0" borderId="0" xfId="122" applyNumberFormat="1" applyFont="1" applyAlignment="1">
      <alignment vertical="center"/>
    </xf>
    <xf numFmtId="176" fontId="13" fillId="0" borderId="0" xfId="1" applyNumberFormat="1" applyFont="1" applyAlignment="1">
      <alignment horizontal="right"/>
    </xf>
    <xf numFmtId="166" fontId="13" fillId="0" borderId="0" xfId="12" applyNumberFormat="1" applyFont="1" applyAlignment="1">
      <alignment horizontal="right"/>
    </xf>
    <xf numFmtId="166" fontId="15" fillId="0" borderId="0" xfId="12" applyNumberFormat="1" applyFont="1" applyAlignment="1">
      <alignment horizontal="right"/>
    </xf>
    <xf numFmtId="9" fontId="15" fillId="0" borderId="1" xfId="12" applyFont="1" applyBorder="1" applyAlignment="1">
      <alignment horizontal="right" vertical="top"/>
    </xf>
    <xf numFmtId="171" fontId="13" fillId="0" borderId="0" xfId="1" applyNumberFormat="1" applyFont="1" applyAlignment="1">
      <alignment horizontal="right"/>
    </xf>
    <xf numFmtId="171" fontId="15" fillId="0" borderId="0" xfId="1" applyNumberFormat="1" applyFont="1"/>
    <xf numFmtId="171" fontId="15" fillId="0" borderId="1" xfId="1" applyNumberFormat="1" applyFont="1" applyBorder="1" applyAlignment="1">
      <alignment vertical="top"/>
    </xf>
    <xf numFmtId="0" fontId="13" fillId="0" borderId="0" xfId="122" applyFont="1" applyAlignment="1">
      <alignment horizontal="right" vertical="center"/>
    </xf>
    <xf numFmtId="166" fontId="7" fillId="0" borderId="0" xfId="191" applyNumberFormat="1"/>
    <xf numFmtId="166" fontId="23" fillId="0" borderId="0" xfId="191" applyNumberFormat="1" applyFont="1"/>
    <xf numFmtId="166" fontId="23" fillId="0" borderId="1" xfId="191" applyNumberFormat="1" applyFont="1" applyBorder="1" applyAlignment="1">
      <alignment vertical="top"/>
    </xf>
    <xf numFmtId="0" fontId="23" fillId="0" borderId="0" xfId="122" applyFont="1" applyAlignment="1">
      <alignment vertical="top"/>
    </xf>
    <xf numFmtId="0" fontId="7" fillId="0" borderId="0" xfId="122" applyAlignment="1">
      <alignment horizontal="center"/>
    </xf>
    <xf numFmtId="167" fontId="13" fillId="0" borderId="0" xfId="122" applyNumberFormat="1" applyFont="1"/>
    <xf numFmtId="167" fontId="15" fillId="0" borderId="0" xfId="122" applyNumberFormat="1" applyFont="1"/>
    <xf numFmtId="49" fontId="36" fillId="0" borderId="1" xfId="122" applyNumberFormat="1" applyFont="1" applyBorder="1" applyAlignment="1">
      <alignment horizontal="center" vertical="center"/>
    </xf>
    <xf numFmtId="167" fontId="15" fillId="0" borderId="1" xfId="122" applyNumberFormat="1" applyFont="1" applyBorder="1" applyAlignment="1">
      <alignment vertical="center"/>
    </xf>
    <xf numFmtId="166" fontId="15" fillId="0" borderId="1" xfId="12" applyNumberFormat="1" applyFont="1" applyBorder="1" applyAlignment="1">
      <alignment vertical="center"/>
    </xf>
    <xf numFmtId="9" fontId="15" fillId="0" borderId="1" xfId="12" applyFont="1" applyBorder="1" applyAlignment="1">
      <alignment vertical="center"/>
    </xf>
    <xf numFmtId="49" fontId="36" fillId="0" borderId="0" xfId="122" applyNumberFormat="1" applyFont="1" applyAlignment="1">
      <alignment horizontal="center"/>
    </xf>
    <xf numFmtId="0" fontId="32" fillId="0" borderId="0" xfId="122" applyFont="1" applyAlignment="1">
      <alignment horizontal="left"/>
    </xf>
    <xf numFmtId="0" fontId="13" fillId="0" borderId="0" xfId="122" applyFont="1" applyAlignment="1">
      <alignment horizontal="left" indent="1"/>
    </xf>
    <xf numFmtId="0" fontId="15" fillId="0" borderId="0" xfId="122" applyFont="1" applyAlignment="1">
      <alignment horizontal="left" indent="2"/>
    </xf>
    <xf numFmtId="0" fontId="16" fillId="0" borderId="0" xfId="122" applyFont="1" applyAlignment="1">
      <alignment horizontal="left" indent="3"/>
    </xf>
    <xf numFmtId="166" fontId="16" fillId="0" borderId="0" xfId="12" applyNumberFormat="1" applyFont="1"/>
    <xf numFmtId="0" fontId="15" fillId="0" borderId="1" xfId="122" applyFont="1" applyBorder="1" applyAlignment="1">
      <alignment horizontal="left" vertical="center"/>
    </xf>
    <xf numFmtId="0" fontId="13" fillId="0" borderId="0" xfId="122" applyFont="1"/>
    <xf numFmtId="0" fontId="13" fillId="0" borderId="0" xfId="122" applyFont="1" applyAlignment="1">
      <alignment horizontal="left"/>
    </xf>
    <xf numFmtId="0" fontId="7" fillId="0" borderId="0" xfId="122" applyAlignment="1">
      <alignment horizontal="left" indent="1"/>
    </xf>
    <xf numFmtId="0" fontId="7" fillId="0" borderId="0" xfId="122" applyAlignment="1">
      <alignment horizontal="left"/>
    </xf>
    <xf numFmtId="49" fontId="13" fillId="0" borderId="1" xfId="122" applyNumberFormat="1" applyFont="1" applyBorder="1" applyAlignment="1">
      <alignment horizontal="center" vertical="center"/>
    </xf>
    <xf numFmtId="167" fontId="16" fillId="0" borderId="0" xfId="122" applyNumberFormat="1" applyFont="1"/>
    <xf numFmtId="49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center"/>
    </xf>
    <xf numFmtId="0" fontId="15" fillId="0" borderId="0" xfId="122" applyFont="1" applyAlignment="1">
      <alignment horizontal="left" vertical="top"/>
    </xf>
    <xf numFmtId="49" fontId="16" fillId="0" borderId="0" xfId="122" applyNumberFormat="1" applyFont="1" applyAlignment="1">
      <alignment horizontal="left" vertical="top"/>
    </xf>
    <xf numFmtId="166" fontId="13" fillId="0" borderId="0" xfId="12" applyNumberFormat="1" applyFont="1" applyAlignment="1">
      <alignment horizontal="right" vertical="top"/>
    </xf>
    <xf numFmtId="171" fontId="13" fillId="0" borderId="0" xfId="1" applyNumberFormat="1" applyFont="1" applyAlignment="1">
      <alignment horizontal="right" vertical="top"/>
    </xf>
    <xf numFmtId="166" fontId="7" fillId="0" borderId="0" xfId="191" applyNumberFormat="1" applyAlignment="1">
      <alignment vertical="top"/>
    </xf>
    <xf numFmtId="0" fontId="42" fillId="0" borderId="0" xfId="0" applyFont="1" applyAlignment="1">
      <alignment horizontal="center"/>
    </xf>
    <xf numFmtId="0" fontId="43" fillId="0" borderId="0" xfId="0" applyFont="1"/>
    <xf numFmtId="0" fontId="44" fillId="0" borderId="0" xfId="0" applyFont="1" applyAlignment="1">
      <alignment horizontal="left" indent="1"/>
    </xf>
    <xf numFmtId="0" fontId="42" fillId="0" borderId="0" xfId="0" applyFont="1" applyAlignment="1">
      <alignment horizontal="left" indent="3"/>
    </xf>
    <xf numFmtId="0" fontId="42" fillId="0" borderId="0" xfId="0" applyFont="1" applyAlignment="1">
      <alignment horizontal="left" indent="4"/>
    </xf>
    <xf numFmtId="0" fontId="42" fillId="0" borderId="0" xfId="0" applyFont="1" applyAlignment="1">
      <alignment horizontal="left" indent="5"/>
    </xf>
    <xf numFmtId="179" fontId="45" fillId="0" borderId="0" xfId="0" applyNumberFormat="1" applyFont="1"/>
    <xf numFmtId="0" fontId="42" fillId="0" borderId="1" xfId="0" applyFont="1" applyBorder="1" applyAlignment="1">
      <alignment horizontal="center" vertical="top"/>
    </xf>
    <xf numFmtId="0" fontId="80" fillId="0" borderId="0" xfId="0" applyFont="1" applyAlignment="1">
      <alignment horizontal="left" indent="2"/>
    </xf>
    <xf numFmtId="0" fontId="45" fillId="0" borderId="0" xfId="0" applyFont="1" applyAlignment="1">
      <alignment horizontal="left" indent="2"/>
    </xf>
    <xf numFmtId="0" fontId="80" fillId="0" borderId="0" xfId="0" applyFont="1" applyAlignment="1">
      <alignment horizontal="left" indent="3"/>
    </xf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horizontal="left" vertical="top"/>
    </xf>
    <xf numFmtId="0" fontId="42" fillId="0" borderId="0" xfId="0" applyFont="1" applyAlignment="1">
      <alignment vertical="top"/>
    </xf>
    <xf numFmtId="0" fontId="80" fillId="0" borderId="0" xfId="0" applyFont="1" applyAlignment="1">
      <alignment horizontal="left" vertical="top" indent="2"/>
    </xf>
    <xf numFmtId="0" fontId="80" fillId="0" borderId="0" xfId="0" applyFont="1" applyAlignment="1">
      <alignment horizontal="left" indent="4"/>
    </xf>
    <xf numFmtId="0" fontId="42" fillId="0" borderId="1" xfId="0" applyFont="1" applyBorder="1" applyAlignment="1">
      <alignment horizontal="left" vertical="top"/>
    </xf>
    <xf numFmtId="0" fontId="80" fillId="0" borderId="1" xfId="0" applyFont="1" applyBorder="1" applyAlignment="1">
      <alignment horizontal="left" vertical="top" indent="2"/>
    </xf>
    <xf numFmtId="0" fontId="42" fillId="0" borderId="2" xfId="0" applyFont="1" applyBorder="1" applyAlignment="1">
      <alignment horizontal="center"/>
    </xf>
    <xf numFmtId="0" fontId="42" fillId="0" borderId="2" xfId="0" applyFont="1" applyBorder="1"/>
    <xf numFmtId="0" fontId="46" fillId="0" borderId="2" xfId="0" applyFont="1" applyBorder="1"/>
    <xf numFmtId="179" fontId="45" fillId="0" borderId="2" xfId="0" applyNumberFormat="1" applyFont="1" applyBorder="1"/>
    <xf numFmtId="0" fontId="46" fillId="0" borderId="0" xfId="0" applyFont="1" applyAlignment="1">
      <alignment horizontal="left" indent="1"/>
    </xf>
    <xf numFmtId="0" fontId="42" fillId="0" borderId="0" xfId="0" applyFont="1" applyAlignment="1">
      <alignment horizontal="left" vertical="top" indent="3"/>
    </xf>
    <xf numFmtId="179" fontId="45" fillId="0" borderId="0" xfId="0" applyNumberFormat="1" applyFont="1" applyAlignment="1">
      <alignment vertical="top"/>
    </xf>
    <xf numFmtId="0" fontId="42" fillId="0" borderId="1" xfId="0" applyFont="1" applyBorder="1" applyAlignment="1">
      <alignment horizontal="center"/>
    </xf>
    <xf numFmtId="0" fontId="42" fillId="0" borderId="1" xfId="0" applyFont="1" applyBorder="1" applyAlignment="1">
      <alignment horizontal="left" vertical="top" indent="3"/>
    </xf>
    <xf numFmtId="179" fontId="45" fillId="0" borderId="1" xfId="0" applyNumberFormat="1" applyFont="1" applyBorder="1" applyAlignment="1">
      <alignment vertical="top"/>
    </xf>
    <xf numFmtId="3" fontId="43" fillId="0" borderId="2" xfId="0" applyNumberFormat="1" applyFont="1" applyBorder="1"/>
    <xf numFmtId="178" fontId="45" fillId="0" borderId="0" xfId="0" applyNumberFormat="1" applyFont="1"/>
    <xf numFmtId="0" fontId="42" fillId="0" borderId="1" xfId="0" applyFont="1" applyBorder="1" applyAlignment="1">
      <alignment horizontal="left" vertical="top" indent="1"/>
    </xf>
    <xf numFmtId="201" fontId="42" fillId="0" borderId="2" xfId="0" applyNumberFormat="1" applyFont="1" applyBorder="1" applyAlignment="1">
      <alignment horizontal="center"/>
    </xf>
    <xf numFmtId="201" fontId="42" fillId="0" borderId="0" xfId="0" applyNumberFormat="1" applyFont="1" applyAlignment="1">
      <alignment horizontal="center"/>
    </xf>
    <xf numFmtId="201" fontId="42" fillId="0" borderId="1" xfId="0" applyNumberFormat="1" applyFont="1" applyBorder="1" applyAlignment="1">
      <alignment horizontal="center" vertical="top"/>
    </xf>
    <xf numFmtId="201" fontId="42" fillId="0" borderId="0" xfId="0" applyNumberFormat="1" applyFont="1"/>
    <xf numFmtId="0" fontId="42" fillId="0" borderId="1" xfId="0" applyFont="1" applyBorder="1" applyAlignment="1">
      <alignment horizontal="left" vertical="top" indent="4"/>
    </xf>
    <xf numFmtId="0" fontId="39" fillId="0" borderId="0" xfId="192"/>
    <xf numFmtId="3" fontId="39" fillId="0" borderId="0" xfId="192" applyNumberFormat="1"/>
    <xf numFmtId="0" fontId="39" fillId="0" borderId="0" xfId="192" applyAlignment="1">
      <alignment horizontal="left" indent="1"/>
    </xf>
    <xf numFmtId="0" fontId="39" fillId="0" borderId="0" xfId="192" applyAlignment="1">
      <alignment horizontal="center"/>
    </xf>
    <xf numFmtId="0" fontId="39" fillId="0" borderId="0" xfId="192" applyAlignment="1">
      <alignment horizontal="left" vertical="center"/>
    </xf>
    <xf numFmtId="0" fontId="39" fillId="0" borderId="0" xfId="192" applyAlignment="1">
      <alignment vertical="center"/>
    </xf>
    <xf numFmtId="0" fontId="39" fillId="0" borderId="1" xfId="192" applyBorder="1" applyAlignment="1">
      <alignment horizontal="center" vertical="center"/>
    </xf>
    <xf numFmtId="0" fontId="39" fillId="0" borderId="6" xfId="192" applyBorder="1" applyAlignment="1">
      <alignment horizontal="center" vertical="center"/>
    </xf>
    <xf numFmtId="0" fontId="39" fillId="0" borderId="6" xfId="192" applyBorder="1" applyAlignment="1">
      <alignment vertical="center"/>
    </xf>
    <xf numFmtId="0" fontId="39" fillId="0" borderId="6" xfId="192" applyBorder="1" applyAlignment="1">
      <alignment horizontal="right" vertical="center"/>
    </xf>
    <xf numFmtId="3" fontId="39" fillId="0" borderId="0" xfId="192" applyNumberFormat="1" applyAlignment="1">
      <alignment vertical="center"/>
    </xf>
    <xf numFmtId="0" fontId="39" fillId="0" borderId="1" xfId="192" applyBorder="1" applyAlignment="1">
      <alignment horizontal="left" vertical="center" indent="1"/>
    </xf>
    <xf numFmtId="3" fontId="7" fillId="0" borderId="1" xfId="192" applyNumberFormat="1" applyFont="1" applyBorder="1" applyAlignment="1">
      <alignment vertical="center"/>
    </xf>
    <xf numFmtId="3" fontId="7" fillId="0" borderId="0" xfId="192" applyNumberFormat="1" applyFont="1"/>
    <xf numFmtId="3" fontId="7" fillId="0" borderId="0" xfId="192" applyNumberFormat="1" applyFont="1" applyAlignment="1">
      <alignment horizontal="right"/>
    </xf>
    <xf numFmtId="0" fontId="77" fillId="0" borderId="6" xfId="122" applyFont="1" applyBorder="1" applyAlignment="1">
      <alignment horizontal="center" vertical="center"/>
    </xf>
    <xf numFmtId="0" fontId="39" fillId="0" borderId="0" xfId="0" applyFont="1" applyAlignment="1">
      <alignment horizontal="left" indent="2"/>
    </xf>
    <xf numFmtId="0" fontId="39" fillId="0" borderId="0" xfId="0" applyFont="1" applyAlignment="1">
      <alignment horizontal="left"/>
    </xf>
    <xf numFmtId="0" fontId="40" fillId="0" borderId="0" xfId="0" applyFont="1" applyAlignment="1">
      <alignment vertical="center"/>
    </xf>
    <xf numFmtId="0" fontId="40" fillId="0" borderId="6" xfId="0" applyFont="1" applyBorder="1" applyAlignment="1">
      <alignment vertical="center"/>
    </xf>
    <xf numFmtId="0" fontId="67" fillId="0" borderId="0" xfId="0" applyFont="1" applyAlignment="1">
      <alignment horizontal="left" indent="1"/>
    </xf>
    <xf numFmtId="167" fontId="23" fillId="0" borderId="6" xfId="17" applyNumberFormat="1" applyFont="1" applyBorder="1" applyAlignment="1">
      <alignment vertical="top"/>
    </xf>
    <xf numFmtId="166" fontId="40" fillId="0" borderId="0" xfId="12" applyNumberFormat="1" applyFont="1" applyAlignment="1">
      <alignment vertical="center"/>
    </xf>
    <xf numFmtId="166" fontId="23" fillId="0" borderId="6" xfId="12" applyNumberFormat="1" applyFont="1" applyBorder="1" applyAlignment="1">
      <alignment vertical="center"/>
    </xf>
    <xf numFmtId="167" fontId="23" fillId="0" borderId="6" xfId="17" applyNumberFormat="1" applyFont="1" applyBorder="1" applyAlignment="1">
      <alignment vertical="center"/>
    </xf>
    <xf numFmtId="0" fontId="40" fillId="0" borderId="1" xfId="0" applyFont="1" applyBorder="1" applyAlignment="1">
      <alignment vertical="center"/>
    </xf>
    <xf numFmtId="0" fontId="82" fillId="0" borderId="12" xfId="0" applyFont="1" applyBorder="1" applyAlignment="1">
      <alignment horizontal="center" vertical="center" wrapText="1"/>
    </xf>
    <xf numFmtId="0" fontId="76" fillId="0" borderId="0" xfId="4" applyFont="1" applyAlignment="1" applyProtection="1">
      <alignment horizontal="center"/>
    </xf>
    <xf numFmtId="0" fontId="76" fillId="0" borderId="0" xfId="4" applyFont="1" applyFill="1" applyAlignment="1" applyProtection="1">
      <alignment horizontal="center"/>
    </xf>
    <xf numFmtId="174" fontId="7" fillId="0" borderId="6" xfId="0" applyNumberFormat="1" applyFont="1" applyBorder="1" applyAlignment="1">
      <alignment horizontal="center" vertical="center" wrapText="1"/>
    </xf>
    <xf numFmtId="3" fontId="18" fillId="0" borderId="0" xfId="5" applyNumberFormat="1" applyFont="1" applyAlignment="1">
      <alignment horizontal="right" vertical="center"/>
    </xf>
    <xf numFmtId="0" fontId="76" fillId="0" borderId="0" xfId="0" applyFont="1"/>
    <xf numFmtId="3" fontId="12" fillId="0" borderId="1" xfId="0" applyNumberFormat="1" applyFont="1" applyBorder="1" applyAlignment="1">
      <alignment horizontal="right" vertical="top"/>
    </xf>
    <xf numFmtId="178" fontId="12" fillId="0" borderId="1" xfId="0" applyNumberFormat="1" applyFont="1" applyBorder="1" applyAlignment="1">
      <alignment horizontal="right" vertical="top"/>
    </xf>
    <xf numFmtId="197" fontId="12" fillId="0" borderId="0" xfId="1" applyNumberFormat="1" applyFont="1" applyBorder="1"/>
    <xf numFmtId="178" fontId="12" fillId="0" borderId="0" xfId="0" applyNumberFormat="1" applyFont="1"/>
    <xf numFmtId="0" fontId="39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3" fontId="42" fillId="0" borderId="0" xfId="0" applyNumberFormat="1" applyFont="1"/>
    <xf numFmtId="179" fontId="42" fillId="0" borderId="0" xfId="0" applyNumberFormat="1" applyFont="1" applyAlignment="1">
      <alignment vertical="top"/>
    </xf>
    <xf numFmtId="0" fontId="7" fillId="0" borderId="1" xfId="5" applyFont="1" applyBorder="1" applyAlignment="1">
      <alignment horizontal="right" vertical="top"/>
    </xf>
    <xf numFmtId="3" fontId="7" fillId="0" borderId="1" xfId="5" applyNumberFormat="1" applyFont="1" applyBorder="1" applyAlignment="1">
      <alignment horizontal="right" vertical="top"/>
    </xf>
    <xf numFmtId="3" fontId="7" fillId="0" borderId="1" xfId="17" applyNumberFormat="1" applyBorder="1" applyAlignment="1">
      <alignment horizontal="right" vertical="top"/>
    </xf>
    <xf numFmtId="178" fontId="7" fillId="0" borderId="1" xfId="17" applyNumberFormat="1" applyBorder="1" applyAlignment="1">
      <alignment horizontal="right" vertical="top"/>
    </xf>
    <xf numFmtId="178" fontId="7" fillId="0" borderId="1" xfId="5" applyNumberFormat="1" applyFont="1" applyBorder="1" applyAlignment="1">
      <alignment horizontal="right" vertical="top"/>
    </xf>
    <xf numFmtId="202" fontId="7" fillId="0" borderId="0" xfId="0" applyNumberFormat="1" applyFont="1"/>
    <xf numFmtId="0" fontId="7" fillId="0" borderId="6" xfId="7" applyFont="1" applyBorder="1" applyAlignment="1">
      <alignment horizontal="center" vertical="center"/>
    </xf>
    <xf numFmtId="180" fontId="0" fillId="0" borderId="0" xfId="0" applyNumberFormat="1"/>
    <xf numFmtId="166" fontId="7" fillId="0" borderId="0" xfId="12" applyNumberFormat="1" applyBorder="1" applyAlignment="1">
      <alignment vertical="top"/>
    </xf>
    <xf numFmtId="166" fontId="7" fillId="0" borderId="0" xfId="12" applyNumberFormat="1" applyBorder="1"/>
    <xf numFmtId="0" fontId="18" fillId="0" borderId="0" xfId="0" applyFont="1" applyAlignment="1">
      <alignment horizontal="right" vertical="center" wrapText="1"/>
    </xf>
    <xf numFmtId="3" fontId="7" fillId="0" borderId="0" xfId="5" applyNumberFormat="1" applyFont="1"/>
    <xf numFmtId="3" fontId="7" fillId="0" borderId="14" xfId="5" applyNumberFormat="1" applyFont="1" applyBorder="1" applyAlignment="1">
      <alignment vertical="center"/>
    </xf>
    <xf numFmtId="0" fontId="76" fillId="0" borderId="0" xfId="4" applyFont="1" applyFill="1" applyAlignment="1" applyProtection="1">
      <alignment horizontal="center" vertical="top"/>
    </xf>
    <xf numFmtId="166" fontId="18" fillId="0" borderId="0" xfId="12" applyNumberFormat="1" applyFont="1" applyAlignment="1">
      <alignment horizontal="right"/>
    </xf>
    <xf numFmtId="0" fontId="67" fillId="0" borderId="0" xfId="192" applyFont="1" applyAlignment="1">
      <alignment horizontal="center"/>
    </xf>
    <xf numFmtId="0" fontId="67" fillId="0" borderId="0" xfId="192" applyFont="1" applyAlignment="1">
      <alignment horizontal="left" indent="1"/>
    </xf>
    <xf numFmtId="3" fontId="18" fillId="0" borderId="0" xfId="192" applyNumberFormat="1" applyFont="1"/>
    <xf numFmtId="166" fontId="18" fillId="0" borderId="0" xfId="193" applyNumberFormat="1" applyFont="1"/>
    <xf numFmtId="0" fontId="67" fillId="0" borderId="0" xfId="192" applyFont="1"/>
    <xf numFmtId="0" fontId="84" fillId="0" borderId="0" xfId="17" applyFont="1"/>
    <xf numFmtId="3" fontId="18" fillId="0" borderId="0" xfId="17" applyNumberFormat="1" applyFont="1" applyAlignment="1">
      <alignment horizontal="left" indent="1"/>
    </xf>
    <xf numFmtId="0" fontId="84" fillId="0" borderId="6" xfId="17" applyFont="1" applyBorder="1" applyAlignment="1">
      <alignment vertical="center"/>
    </xf>
    <xf numFmtId="167" fontId="18" fillId="0" borderId="6" xfId="17" applyNumberFormat="1" applyFont="1" applyBorder="1" applyAlignment="1">
      <alignment vertical="center"/>
    </xf>
    <xf numFmtId="203" fontId="12" fillId="0" borderId="0" xfId="0" applyNumberFormat="1" applyFont="1" applyAlignment="1">
      <alignment vertical="center"/>
    </xf>
    <xf numFmtId="204" fontId="0" fillId="0" borderId="0" xfId="0" applyNumberFormat="1"/>
    <xf numFmtId="43" fontId="39" fillId="0" borderId="0" xfId="1" applyFont="1" applyBorder="1" applyAlignment="1">
      <alignment vertical="top"/>
    </xf>
    <xf numFmtId="166" fontId="7" fillId="0" borderId="1" xfId="12" applyNumberFormat="1" applyBorder="1" applyAlignment="1">
      <alignment vertical="top"/>
    </xf>
    <xf numFmtId="0" fontId="8" fillId="0" borderId="0" xfId="122" applyFont="1"/>
    <xf numFmtId="49" fontId="8" fillId="9" borderId="0" xfId="122" applyNumberFormat="1" applyFont="1" applyFill="1"/>
    <xf numFmtId="199" fontId="87" fillId="10" borderId="0" xfId="195" applyNumberFormat="1" applyFont="1" applyFill="1"/>
    <xf numFmtId="49" fontId="8" fillId="11" borderId="0" xfId="122" applyNumberFormat="1" applyFont="1" applyFill="1"/>
    <xf numFmtId="199" fontId="87" fillId="12" borderId="0" xfId="195" applyNumberFormat="1" applyFont="1" applyFill="1"/>
    <xf numFmtId="199" fontId="87" fillId="12" borderId="25" xfId="195" applyNumberFormat="1" applyFont="1" applyFill="1" applyBorder="1"/>
    <xf numFmtId="199" fontId="87" fillId="11" borderId="0" xfId="195" applyNumberFormat="1" applyFont="1" applyFill="1"/>
    <xf numFmtId="199" fontId="8" fillId="12" borderId="0" xfId="198" applyNumberFormat="1" applyFont="1" applyFill="1"/>
    <xf numFmtId="199" fontId="87" fillId="11" borderId="12" xfId="195" applyNumberFormat="1" applyFont="1" applyFill="1" applyBorder="1"/>
    <xf numFmtId="49" fontId="7" fillId="11" borderId="0" xfId="122" applyNumberFormat="1" applyFill="1"/>
    <xf numFmtId="0" fontId="42" fillId="0" borderId="0" xfId="122" applyFont="1"/>
    <xf numFmtId="0" fontId="23" fillId="12" borderId="0" xfId="122" applyFont="1" applyFill="1" applyAlignment="1">
      <alignment horizontal="left"/>
    </xf>
    <xf numFmtId="0" fontId="7" fillId="12" borderId="0" xfId="122" applyFill="1"/>
    <xf numFmtId="0" fontId="9" fillId="9" borderId="0" xfId="4" applyFill="1" applyAlignment="1" applyProtection="1"/>
    <xf numFmtId="49" fontId="85" fillId="0" borderId="0" xfId="122" applyNumberFormat="1" applyFont="1"/>
    <xf numFmtId="49" fontId="87" fillId="0" borderId="0" xfId="195" applyNumberFormat="1" applyFont="1"/>
    <xf numFmtId="199" fontId="88" fillId="0" borderId="22" xfId="195" applyNumberFormat="1" applyFont="1" applyBorder="1"/>
    <xf numFmtId="199" fontId="87" fillId="0" borderId="23" xfId="195" applyNumberFormat="1" applyFont="1" applyBorder="1"/>
    <xf numFmtId="0" fontId="89" fillId="0" borderId="24" xfId="122" applyFont="1" applyBorder="1"/>
    <xf numFmtId="199" fontId="87" fillId="0" borderId="0" xfId="195" applyNumberFormat="1" applyFont="1"/>
    <xf numFmtId="49" fontId="89" fillId="0" borderId="0" xfId="122" applyNumberFormat="1" applyFont="1"/>
    <xf numFmtId="49" fontId="8" fillId="0" borderId="0" xfId="122" applyNumberFormat="1" applyFont="1"/>
    <xf numFmtId="49" fontId="85" fillId="0" borderId="0" xfId="196" applyNumberFormat="1" applyFont="1" applyAlignment="1" applyProtection="1">
      <alignment vertical="center" wrapText="1"/>
      <protection locked="0"/>
    </xf>
    <xf numFmtId="199" fontId="87" fillId="0" borderId="25" xfId="195" applyNumberFormat="1" applyFont="1" applyBorder="1"/>
    <xf numFmtId="199" fontId="14" fillId="0" borderId="24" xfId="195" applyNumberFormat="1" applyFont="1" applyBorder="1"/>
    <xf numFmtId="199" fontId="87" fillId="0" borderId="26" xfId="195" applyNumberFormat="1" applyFont="1" applyBorder="1"/>
    <xf numFmtId="199" fontId="87" fillId="0" borderId="12" xfId="195" applyNumberFormat="1" applyFont="1" applyBorder="1"/>
    <xf numFmtId="199" fontId="87" fillId="0" borderId="27" xfId="195" applyNumberFormat="1" applyFont="1" applyBorder="1"/>
    <xf numFmtId="49" fontId="92" fillId="0" borderId="0" xfId="122" applyNumberFormat="1" applyFont="1" applyAlignment="1" applyProtection="1">
      <alignment vertical="center"/>
      <protection locked="0"/>
    </xf>
    <xf numFmtId="49" fontId="93" fillId="0" borderId="0" xfId="122" applyNumberFormat="1" applyFont="1"/>
    <xf numFmtId="49" fontId="39" fillId="0" borderId="0" xfId="122" applyNumberFormat="1" applyFont="1"/>
    <xf numFmtId="49" fontId="23" fillId="0" borderId="0" xfId="122" applyNumberFormat="1" applyFont="1"/>
    <xf numFmtId="0" fontId="97" fillId="0" borderId="0" xfId="122" applyFont="1"/>
    <xf numFmtId="0" fontId="96" fillId="0" borderId="0" xfId="122" applyFont="1"/>
    <xf numFmtId="0" fontId="83" fillId="0" borderId="0" xfId="122" applyFont="1"/>
    <xf numFmtId="0" fontId="99" fillId="0" borderId="0" xfId="122" applyFont="1"/>
    <xf numFmtId="0" fontId="94" fillId="0" borderId="0" xfId="122" applyFont="1"/>
    <xf numFmtId="0" fontId="94" fillId="0" borderId="0" xfId="122" applyFont="1" applyAlignment="1">
      <alignment horizontal="left" indent="1"/>
    </xf>
    <xf numFmtId="0" fontId="94" fillId="0" borderId="0" xfId="122" applyFont="1" applyAlignment="1">
      <alignment horizontal="left" indent="2"/>
    </xf>
    <xf numFmtId="0" fontId="94" fillId="0" borderId="0" xfId="122" applyFont="1" applyAlignment="1">
      <alignment horizontal="left"/>
    </xf>
    <xf numFmtId="0" fontId="99" fillId="0" borderId="0" xfId="122" applyFont="1" applyAlignment="1">
      <alignment horizontal="left" vertical="top"/>
    </xf>
    <xf numFmtId="168" fontId="13" fillId="0" borderId="0" xfId="122" applyNumberFormat="1" applyFont="1"/>
    <xf numFmtId="168" fontId="15" fillId="0" borderId="0" xfId="122" applyNumberFormat="1" applyFont="1"/>
    <xf numFmtId="168" fontId="15" fillId="0" borderId="1" xfId="122" applyNumberFormat="1" applyFont="1" applyBorder="1" applyAlignment="1">
      <alignment vertical="top"/>
    </xf>
    <xf numFmtId="176" fontId="13" fillId="0" borderId="0" xfId="1" applyNumberFormat="1" applyFont="1" applyFill="1" applyAlignment="1">
      <alignment horizontal="right" vertical="top"/>
    </xf>
    <xf numFmtId="168" fontId="16" fillId="0" borderId="0" xfId="122" applyNumberFormat="1" applyFont="1" applyAlignment="1">
      <alignment vertical="top"/>
    </xf>
    <xf numFmtId="49" fontId="100" fillId="9" borderId="0" xfId="201" applyNumberFormat="1" applyFont="1" applyFill="1"/>
    <xf numFmtId="199" fontId="100" fillId="9" borderId="0" xfId="201" applyNumberFormat="1" applyFont="1" applyFill="1"/>
    <xf numFmtId="0" fontId="100" fillId="9" borderId="0" xfId="201" applyFont="1" applyFill="1"/>
    <xf numFmtId="0" fontId="2" fillId="0" borderId="0" xfId="202"/>
    <xf numFmtId="0" fontId="2" fillId="12" borderId="0" xfId="202" applyFill="1"/>
    <xf numFmtId="0" fontId="49" fillId="12" borderId="0" xfId="0" applyFont="1" applyFill="1" applyAlignment="1">
      <alignment horizontal="right"/>
    </xf>
    <xf numFmtId="49" fontId="0" fillId="12" borderId="0" xfId="0" applyNumberFormat="1" applyFill="1"/>
    <xf numFmtId="0" fontId="0" fillId="12" borderId="0" xfId="0" applyFill="1"/>
    <xf numFmtId="197" fontId="0" fillId="0" borderId="0" xfId="1" applyNumberFormat="1" applyFont="1" applyFill="1"/>
    <xf numFmtId="49" fontId="49" fillId="12" borderId="0" xfId="0" applyNumberFormat="1" applyFont="1" applyFill="1" applyAlignment="1">
      <alignment vertical="center"/>
    </xf>
    <xf numFmtId="49" fontId="98" fillId="12" borderId="0" xfId="0" applyNumberFormat="1" applyFont="1" applyFill="1"/>
    <xf numFmtId="49" fontId="85" fillId="0" borderId="0" xfId="202" applyNumberFormat="1" applyFont="1"/>
    <xf numFmtId="49" fontId="92" fillId="0" borderId="0" xfId="201" applyNumberFormat="1" applyFont="1" applyAlignment="1" applyProtection="1">
      <alignment vertical="center"/>
      <protection locked="0"/>
    </xf>
    <xf numFmtId="0" fontId="49" fillId="0" borderId="0" xfId="0" applyFont="1" applyAlignment="1">
      <alignment horizontal="right"/>
    </xf>
    <xf numFmtId="0" fontId="94" fillId="0" borderId="0" xfId="0" applyFont="1"/>
    <xf numFmtId="0" fontId="94" fillId="0" borderId="0" xfId="0" applyFont="1" applyAlignment="1">
      <alignment horizontal="left" indent="1"/>
    </xf>
    <xf numFmtId="0" fontId="94" fillId="0" borderId="0" xfId="0" applyFont="1" applyAlignment="1">
      <alignment horizontal="left" indent="2"/>
    </xf>
    <xf numFmtId="0" fontId="94" fillId="0" borderId="0" xfId="0" applyFont="1" applyAlignment="1">
      <alignment horizontal="left"/>
    </xf>
    <xf numFmtId="0" fontId="95" fillId="0" borderId="0" xfId="0" applyFont="1" applyAlignment="1">
      <alignment vertical="center"/>
    </xf>
    <xf numFmtId="0" fontId="94" fillId="0" borderId="0" xfId="17" applyFont="1" applyAlignment="1">
      <alignment horizontal="left" indent="1"/>
    </xf>
    <xf numFmtId="0" fontId="96" fillId="0" borderId="0" xfId="0" applyFont="1" applyAlignment="1">
      <alignment horizontal="left" indent="1"/>
    </xf>
    <xf numFmtId="0" fontId="5" fillId="0" borderId="0" xfId="15"/>
    <xf numFmtId="0" fontId="5" fillId="12" borderId="0" xfId="15" applyFill="1"/>
    <xf numFmtId="197" fontId="101" fillId="12" borderId="0" xfId="204" applyNumberFormat="1" applyFont="1" applyFill="1" applyAlignment="1">
      <alignment horizontal="right"/>
    </xf>
    <xf numFmtId="0" fontId="1" fillId="12" borderId="0" xfId="15" applyFont="1" applyFill="1"/>
    <xf numFmtId="49" fontId="29" fillId="12" borderId="0" xfId="0" applyNumberFormat="1" applyFont="1" applyFill="1"/>
    <xf numFmtId="167" fontId="18" fillId="12" borderId="0" xfId="119" applyNumberFormat="1" applyFont="1" applyFill="1"/>
    <xf numFmtId="199" fontId="8" fillId="9" borderId="0" xfId="198" applyNumberFormat="1" applyFont="1" applyFill="1"/>
    <xf numFmtId="199" fontId="85" fillId="0" borderId="0" xfId="198" applyNumberFormat="1" applyFont="1"/>
    <xf numFmtId="197" fontId="101" fillId="0" borderId="0" xfId="204" applyNumberFormat="1" applyFont="1" applyFill="1" applyAlignment="1">
      <alignment horizontal="right"/>
    </xf>
    <xf numFmtId="167" fontId="99" fillId="0" borderId="0" xfId="0" applyNumberFormat="1" applyFont="1"/>
    <xf numFmtId="167" fontId="96" fillId="0" borderId="0" xfId="0" applyNumberFormat="1" applyFont="1"/>
    <xf numFmtId="167" fontId="94" fillId="0" borderId="0" xfId="0" applyNumberFormat="1" applyFont="1"/>
    <xf numFmtId="167" fontId="94" fillId="0" borderId="0" xfId="0" applyNumberFormat="1" applyFont="1" applyAlignment="1">
      <alignment horizontal="left"/>
    </xf>
    <xf numFmtId="0" fontId="94" fillId="0" borderId="0" xfId="0" applyFont="1" applyAlignment="1">
      <alignment horizontal="left" vertical="top"/>
    </xf>
    <xf numFmtId="167" fontId="99" fillId="0" borderId="0" xfId="0" applyNumberFormat="1" applyFont="1" applyAlignment="1">
      <alignment vertical="center"/>
    </xf>
    <xf numFmtId="167" fontId="95" fillId="0" borderId="0" xfId="0" applyNumberFormat="1" applyFont="1"/>
    <xf numFmtId="49" fontId="85" fillId="0" borderId="0" xfId="15" applyNumberFormat="1" applyFont="1"/>
    <xf numFmtId="167" fontId="94" fillId="0" borderId="0" xfId="0" applyNumberFormat="1" applyFont="1" applyAlignment="1">
      <alignment horizontal="left" vertical="top"/>
    </xf>
    <xf numFmtId="0" fontId="95" fillId="0" borderId="0" xfId="0" applyFont="1"/>
    <xf numFmtId="0" fontId="94" fillId="0" borderId="0" xfId="0" applyFont="1" applyAlignment="1">
      <alignment vertical="top"/>
    </xf>
    <xf numFmtId="0" fontId="99" fillId="0" borderId="0" xfId="0" applyFont="1"/>
    <xf numFmtId="0" fontId="7" fillId="0" borderId="0" xfId="0" applyFont="1" applyAlignment="1">
      <alignment vertical="top"/>
    </xf>
    <xf numFmtId="49" fontId="100" fillId="9" borderId="0" xfId="125" applyNumberFormat="1" applyFont="1" applyFill="1"/>
    <xf numFmtId="49" fontId="100" fillId="10" borderId="0" xfId="125" applyNumberFormat="1" applyFont="1" applyFill="1"/>
    <xf numFmtId="49" fontId="8" fillId="11" borderId="0" xfId="0" applyNumberFormat="1" applyFont="1" applyFill="1"/>
    <xf numFmtId="0" fontId="104" fillId="0" borderId="0" xfId="0" applyFont="1"/>
    <xf numFmtId="3" fontId="104" fillId="0" borderId="0" xfId="0" applyNumberFormat="1" applyFont="1" applyAlignment="1">
      <alignment horizontal="left" indent="1"/>
    </xf>
    <xf numFmtId="0" fontId="100" fillId="9" borderId="0" xfId="0" applyFont="1" applyFill="1"/>
    <xf numFmtId="49" fontId="100" fillId="9" borderId="0" xfId="199" applyNumberFormat="1" applyFont="1" applyFill="1"/>
    <xf numFmtId="0" fontId="107" fillId="9" borderId="0" xfId="199" applyFont="1" applyFill="1"/>
    <xf numFmtId="0" fontId="107" fillId="10" borderId="0" xfId="122" applyFont="1" applyFill="1"/>
    <xf numFmtId="0" fontId="8" fillId="9" borderId="0" xfId="0" applyFont="1" applyFill="1"/>
    <xf numFmtId="0" fontId="29" fillId="12" borderId="0" xfId="17" applyFont="1" applyFill="1"/>
    <xf numFmtId="197" fontId="108" fillId="12" borderId="0" xfId="1" applyNumberFormat="1" applyFont="1" applyFill="1" applyAlignment="1">
      <alignment horizontal="right"/>
    </xf>
    <xf numFmtId="49" fontId="85" fillId="0" borderId="0" xfId="0" applyNumberFormat="1" applyFont="1"/>
    <xf numFmtId="49" fontId="8" fillId="0" borderId="0" xfId="0" applyNumberFormat="1" applyFont="1"/>
    <xf numFmtId="49" fontId="93" fillId="0" borderId="0" xfId="0" applyNumberFormat="1" applyFont="1"/>
    <xf numFmtId="0" fontId="46" fillId="0" borderId="0" xfId="0" applyFont="1"/>
    <xf numFmtId="0" fontId="103" fillId="0" borderId="0" xfId="0" applyFont="1"/>
    <xf numFmtId="0" fontId="97" fillId="0" borderId="0" xfId="0" applyFont="1" applyAlignment="1">
      <alignment horizontal="left" indent="1"/>
    </xf>
    <xf numFmtId="0" fontId="104" fillId="0" borderId="0" xfId="0" applyFont="1" applyAlignment="1">
      <alignment horizontal="left" indent="2"/>
    </xf>
    <xf numFmtId="0" fontId="104" fillId="0" borderId="0" xfId="0" applyFont="1" applyAlignment="1">
      <alignment horizontal="left" indent="3"/>
    </xf>
    <xf numFmtId="0" fontId="104" fillId="0" borderId="0" xfId="0" applyFont="1" applyAlignment="1">
      <alignment horizontal="left" indent="4"/>
    </xf>
    <xf numFmtId="0" fontId="104" fillId="0" borderId="0" xfId="0" applyFont="1" applyAlignment="1">
      <alignment horizontal="left" indent="5"/>
    </xf>
    <xf numFmtId="0" fontId="104" fillId="0" borderId="0" xfId="0" applyFont="1" applyAlignment="1">
      <alignment horizontal="left" vertical="top" indent="2"/>
    </xf>
    <xf numFmtId="0" fontId="106" fillId="0" borderId="0" xfId="14" applyFont="1"/>
    <xf numFmtId="0" fontId="94" fillId="0" borderId="0" xfId="8" applyFont="1" applyAlignment="1">
      <alignment horizontal="center" vertical="center"/>
    </xf>
    <xf numFmtId="0" fontId="105" fillId="0" borderId="0" xfId="0" applyFont="1" applyAlignment="1">
      <alignment horizontal="left" indent="2"/>
    </xf>
    <xf numFmtId="3" fontId="104" fillId="0" borderId="0" xfId="0" applyNumberFormat="1" applyFont="1" applyAlignment="1">
      <alignment horizontal="left" indent="2"/>
    </xf>
    <xf numFmtId="0" fontId="105" fillId="0" borderId="0" xfId="0" applyFont="1" applyAlignment="1">
      <alignment horizontal="left" indent="3"/>
    </xf>
    <xf numFmtId="0" fontId="104" fillId="0" borderId="0" xfId="0" applyFont="1" applyAlignment="1">
      <alignment horizontal="left" vertical="top" indent="4"/>
    </xf>
    <xf numFmtId="0" fontId="105" fillId="0" borderId="0" xfId="0" applyFont="1" applyAlignment="1">
      <alignment horizontal="left" vertical="top" indent="2"/>
    </xf>
    <xf numFmtId="0" fontId="105" fillId="0" borderId="0" xfId="0" applyFont="1" applyAlignment="1">
      <alignment horizontal="left" indent="4"/>
    </xf>
    <xf numFmtId="0" fontId="94" fillId="0" borderId="0" xfId="14" applyFont="1"/>
    <xf numFmtId="0" fontId="103" fillId="0" borderId="0" xfId="0" applyFont="1" applyAlignment="1">
      <alignment horizontal="left" indent="1"/>
    </xf>
    <xf numFmtId="0" fontId="104" fillId="0" borderId="0" xfId="0" applyFont="1" applyAlignment="1">
      <alignment horizontal="left" vertical="top" indent="3"/>
    </xf>
    <xf numFmtId="3" fontId="103" fillId="0" borderId="0" xfId="0" applyNumberFormat="1" applyFont="1"/>
    <xf numFmtId="3" fontId="104" fillId="0" borderId="0" xfId="0" applyNumberFormat="1" applyFont="1" applyAlignment="1">
      <alignment horizontal="left" vertical="top" indent="1"/>
    </xf>
    <xf numFmtId="0" fontId="104" fillId="0" borderId="0" xfId="0" applyFont="1" applyAlignment="1">
      <alignment horizontal="left" indent="1"/>
    </xf>
    <xf numFmtId="0" fontId="104" fillId="0" borderId="0" xfId="0" applyFont="1" applyAlignment="1">
      <alignment horizontal="left" vertical="top" indent="1"/>
    </xf>
    <xf numFmtId="0" fontId="49" fillId="0" borderId="0" xfId="0" applyFont="1"/>
    <xf numFmtId="3" fontId="104" fillId="0" borderId="0" xfId="0" applyNumberFormat="1" applyFont="1"/>
    <xf numFmtId="0" fontId="104" fillId="0" borderId="0" xfId="0" applyFont="1" applyAlignment="1">
      <alignment vertical="top"/>
    </xf>
    <xf numFmtId="3" fontId="103" fillId="0" borderId="0" xfId="0" applyNumberFormat="1" applyFont="1" applyAlignment="1">
      <alignment horizontal="center"/>
    </xf>
    <xf numFmtId="3" fontId="103" fillId="0" borderId="0" xfId="0" applyNumberFormat="1" applyFont="1" applyAlignment="1">
      <alignment horizontal="left"/>
    </xf>
    <xf numFmtId="0" fontId="103" fillId="0" borderId="0" xfId="0" applyFont="1" applyAlignment="1">
      <alignment horizontal="left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center"/>
    </xf>
    <xf numFmtId="0" fontId="46" fillId="12" borderId="0" xfId="0" applyFont="1" applyFill="1"/>
    <xf numFmtId="3" fontId="46" fillId="12" borderId="0" xfId="0" applyNumberFormat="1" applyFont="1" applyFill="1" applyAlignment="1">
      <alignment horizontal="right" vertical="center"/>
    </xf>
    <xf numFmtId="0" fontId="42" fillId="12" borderId="0" xfId="0" applyFont="1" applyFill="1"/>
    <xf numFmtId="179" fontId="102" fillId="12" borderId="0" xfId="0" applyNumberFormat="1" applyFont="1" applyFill="1"/>
    <xf numFmtId="49" fontId="100" fillId="0" borderId="0" xfId="125" applyNumberFormat="1" applyFont="1"/>
    <xf numFmtId="0" fontId="95" fillId="0" borderId="0" xfId="0" applyFont="1" applyAlignment="1">
      <alignment horizontal="left"/>
    </xf>
    <xf numFmtId="49" fontId="8" fillId="11" borderId="0" xfId="135" applyNumberFormat="1" applyFont="1" applyFill="1"/>
    <xf numFmtId="199" fontId="8" fillId="10" borderId="0" xfId="198" applyNumberFormat="1" applyFont="1" applyFill="1"/>
    <xf numFmtId="49" fontId="8" fillId="0" borderId="0" xfId="135" applyNumberFormat="1" applyFont="1"/>
    <xf numFmtId="49" fontId="93" fillId="0" borderId="0" xfId="135" applyNumberFormat="1" applyFont="1"/>
    <xf numFmtId="0" fontId="4" fillId="0" borderId="0" xfId="135"/>
    <xf numFmtId="0" fontId="23" fillId="0" borderId="0" xfId="15" applyFont="1"/>
    <xf numFmtId="0" fontId="95" fillId="0" borderId="0" xfId="15" applyFont="1"/>
    <xf numFmtId="0" fontId="110" fillId="0" borderId="0" xfId="15" applyFont="1"/>
    <xf numFmtId="0" fontId="49" fillId="12" borderId="0" xfId="15" applyFont="1" applyFill="1"/>
    <xf numFmtId="49" fontId="8" fillId="12" borderId="0" xfId="122" applyNumberFormat="1" applyFont="1" applyFill="1"/>
    <xf numFmtId="0" fontId="23" fillId="12" borderId="0" xfId="15" applyFont="1" applyFill="1"/>
    <xf numFmtId="0" fontId="95" fillId="0" borderId="0" xfId="122" applyFont="1"/>
    <xf numFmtId="203" fontId="76" fillId="0" borderId="0" xfId="0" applyNumberFormat="1" applyFont="1"/>
    <xf numFmtId="176" fontId="7" fillId="0" borderId="0" xfId="0" applyNumberFormat="1" applyFont="1" applyAlignment="1">
      <alignment vertical="top"/>
    </xf>
    <xf numFmtId="203" fontId="39" fillId="0" borderId="0" xfId="0" applyNumberFormat="1" applyFont="1"/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49" fontId="8" fillId="11" borderId="0" xfId="15" applyNumberFormat="1" applyFont="1" applyFill="1"/>
    <xf numFmtId="49" fontId="8" fillId="0" borderId="0" xfId="15" applyNumberFormat="1" applyFont="1"/>
    <xf numFmtId="49" fontId="93" fillId="0" borderId="0" xfId="15" applyNumberFormat="1" applyFont="1"/>
    <xf numFmtId="1" fontId="39" fillId="0" borderId="0" xfId="192" applyNumberFormat="1"/>
    <xf numFmtId="0" fontId="39" fillId="0" borderId="0" xfId="192" applyAlignment="1">
      <alignment horizontal="center" vertical="center"/>
    </xf>
    <xf numFmtId="0" fontId="39" fillId="0" borderId="0" xfId="192" applyAlignment="1">
      <alignment horizontal="left" vertical="center" indent="1"/>
    </xf>
    <xf numFmtId="0" fontId="23" fillId="12" borderId="0" xfId="0" applyFont="1" applyFill="1" applyAlignment="1">
      <alignment horizontal="right"/>
    </xf>
    <xf numFmtId="0" fontId="0" fillId="12" borderId="0" xfId="0" applyFill="1" applyAlignment="1">
      <alignment horizontal="left"/>
    </xf>
    <xf numFmtId="0" fontId="13" fillId="0" borderId="0" xfId="192" applyFont="1"/>
    <xf numFmtId="1" fontId="13" fillId="0" borderId="0" xfId="192" applyNumberFormat="1" applyFont="1"/>
    <xf numFmtId="3" fontId="13" fillId="0" borderId="0" xfId="192" applyNumberFormat="1" applyFont="1"/>
    <xf numFmtId="0" fontId="94" fillId="0" borderId="0" xfId="192" applyFont="1" applyAlignment="1">
      <alignment horizontal="left" vertical="center"/>
    </xf>
    <xf numFmtId="0" fontId="94" fillId="0" borderId="0" xfId="192" applyFont="1" applyAlignment="1">
      <alignment horizontal="center" vertical="center"/>
    </xf>
    <xf numFmtId="0" fontId="94" fillId="0" borderId="0" xfId="192" applyFont="1" applyAlignment="1">
      <alignment vertical="center"/>
    </xf>
    <xf numFmtId="0" fontId="94" fillId="0" borderId="0" xfId="192" applyFont="1" applyAlignment="1">
      <alignment horizontal="center"/>
    </xf>
    <xf numFmtId="0" fontId="94" fillId="0" borderId="0" xfId="192" applyFont="1"/>
    <xf numFmtId="0" fontId="94" fillId="0" borderId="0" xfId="192" applyFont="1" applyAlignment="1">
      <alignment horizontal="left" vertical="center" indent="1"/>
    </xf>
    <xf numFmtId="0" fontId="94" fillId="0" borderId="0" xfId="192" applyFont="1" applyAlignment="1">
      <alignment horizontal="left" indent="1"/>
    </xf>
    <xf numFmtId="49" fontId="8" fillId="9" borderId="0" xfId="17" applyNumberFormat="1" applyFont="1" applyFill="1"/>
    <xf numFmtId="0" fontId="42" fillId="10" borderId="0" xfId="17" applyFont="1" applyFill="1"/>
    <xf numFmtId="0" fontId="7" fillId="12" borderId="0" xfId="17" applyFill="1"/>
    <xf numFmtId="0" fontId="23" fillId="12" borderId="0" xfId="17" applyFont="1" applyFill="1" applyAlignment="1">
      <alignment horizontal="left"/>
    </xf>
    <xf numFmtId="0" fontId="20" fillId="0" borderId="0" xfId="0" applyFont="1"/>
    <xf numFmtId="0" fontId="42" fillId="0" borderId="0" xfId="17" applyFont="1"/>
    <xf numFmtId="49" fontId="23" fillId="0" borderId="0" xfId="17" applyNumberFormat="1" applyFont="1"/>
    <xf numFmtId="0" fontId="97" fillId="0" borderId="0" xfId="17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49" fontId="94" fillId="0" borderId="0" xfId="0" applyNumberFormat="1" applyFont="1"/>
    <xf numFmtId="49" fontId="8" fillId="10" borderId="0" xfId="122" applyNumberFormat="1" applyFont="1" applyFill="1"/>
    <xf numFmtId="3" fontId="95" fillId="0" borderId="0" xfId="6" applyNumberFormat="1" applyFont="1"/>
    <xf numFmtId="3" fontId="94" fillId="0" borderId="0" xfId="6" applyNumberFormat="1" applyFont="1"/>
    <xf numFmtId="3" fontId="94" fillId="0" borderId="0" xfId="6" applyNumberFormat="1" applyFont="1" applyAlignment="1">
      <alignment horizontal="left" indent="1"/>
    </xf>
    <xf numFmtId="3" fontId="96" fillId="0" borderId="0" xfId="6" applyNumberFormat="1" applyFont="1"/>
    <xf numFmtId="3" fontId="96" fillId="0" borderId="0" xfId="6" applyNumberFormat="1" applyFont="1" applyAlignment="1">
      <alignment horizontal="left" indent="3"/>
    </xf>
    <xf numFmtId="167" fontId="95" fillId="0" borderId="0" xfId="6" applyNumberFormat="1" applyFont="1"/>
    <xf numFmtId="167" fontId="94" fillId="0" borderId="0" xfId="6" applyNumberFormat="1" applyFont="1" applyAlignment="1">
      <alignment horizontal="left" indent="1"/>
    </xf>
    <xf numFmtId="167" fontId="94" fillId="0" borderId="0" xfId="6" applyNumberFormat="1" applyFont="1"/>
    <xf numFmtId="175" fontId="7" fillId="0" borderId="1" xfId="5" applyNumberFormat="1" applyFont="1" applyBorder="1" applyAlignment="1">
      <alignment horizontal="center" vertical="top"/>
    </xf>
    <xf numFmtId="3" fontId="7" fillId="0" borderId="0" xfId="17" applyNumberFormat="1" applyAlignment="1">
      <alignment horizontal="left" indent="2"/>
    </xf>
    <xf numFmtId="0" fontId="7" fillId="0" borderId="6" xfId="0" applyFont="1" applyBorder="1" applyAlignment="1">
      <alignment horizontal="right" wrapText="1"/>
    </xf>
    <xf numFmtId="0" fontId="7" fillId="0" borderId="1" xfId="0" applyFont="1" applyBorder="1" applyAlignment="1">
      <alignment horizontal="left" vertical="top" indent="2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4" fontId="7" fillId="0" borderId="0" xfId="0" applyNumberFormat="1" applyFont="1" applyAlignment="1">
      <alignment horizontal="right" vertical="center"/>
    </xf>
    <xf numFmtId="175" fontId="7" fillId="0" borderId="1" xfId="5" applyNumberFormat="1" applyFont="1" applyBorder="1" applyAlignment="1">
      <alignment horizontal="right" vertical="top"/>
    </xf>
    <xf numFmtId="174" fontId="7" fillId="0" borderId="0" xfId="0" applyNumberFormat="1" applyFont="1" applyAlignment="1">
      <alignment horizontal="left" vertical="center" wrapText="1"/>
    </xf>
    <xf numFmtId="0" fontId="94" fillId="0" borderId="12" xfId="0" applyFont="1" applyBorder="1" applyAlignment="1">
      <alignment horizontal="center" vertical="center"/>
    </xf>
    <xf numFmtId="0" fontId="112" fillId="0" borderId="12" xfId="0" applyFont="1" applyBorder="1" applyAlignment="1">
      <alignment horizontal="center" vertical="center" wrapText="1"/>
    </xf>
    <xf numFmtId="0" fontId="94" fillId="0" borderId="0" xfId="4" applyFont="1" applyFill="1" applyAlignment="1" applyProtection="1">
      <alignment horizontal="center"/>
    </xf>
    <xf numFmtId="0" fontId="113" fillId="0" borderId="0" xfId="0" applyFont="1"/>
    <xf numFmtId="0" fontId="0" fillId="0" borderId="7" xfId="0" applyBorder="1" applyAlignment="1">
      <alignment vertical="center"/>
    </xf>
    <xf numFmtId="169" fontId="0" fillId="0" borderId="2" xfId="1" applyNumberFormat="1" applyFont="1" applyBorder="1"/>
    <xf numFmtId="169" fontId="0" fillId="0" borderId="7" xfId="1" applyNumberFormat="1" applyFont="1" applyBorder="1"/>
    <xf numFmtId="169" fontId="0" fillId="0" borderId="1" xfId="1" applyNumberFormat="1" applyFont="1" applyBorder="1" applyAlignment="1">
      <alignment vertical="top"/>
    </xf>
    <xf numFmtId="169" fontId="0" fillId="0" borderId="8" xfId="1" applyNumberFormat="1" applyFont="1" applyBorder="1" applyAlignment="1">
      <alignment vertical="top"/>
    </xf>
    <xf numFmtId="169" fontId="7" fillId="0" borderId="9" xfId="1" applyNumberFormat="1" applyFont="1" applyBorder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vertical="top"/>
    </xf>
    <xf numFmtId="171" fontId="0" fillId="0" borderId="0" xfId="1" applyNumberFormat="1" applyFont="1"/>
    <xf numFmtId="174" fontId="7" fillId="0" borderId="28" xfId="0" applyNumberFormat="1" applyFont="1" applyBorder="1" applyAlignment="1">
      <alignment horizontal="left" vertical="center" wrapText="1"/>
    </xf>
    <xf numFmtId="0" fontId="0" fillId="0" borderId="5" xfId="0" applyBorder="1"/>
    <xf numFmtId="174" fontId="0" fillId="0" borderId="10" xfId="0" applyNumberFormat="1" applyBorder="1" applyAlignment="1">
      <alignment vertical="center"/>
    </xf>
    <xf numFmtId="3" fontId="0" fillId="0" borderId="10" xfId="0" applyNumberFormat="1" applyBorder="1" applyAlignment="1">
      <alignment horizontal="right" vertical="center"/>
    </xf>
    <xf numFmtId="3" fontId="7" fillId="0" borderId="5" xfId="5" applyNumberFormat="1" applyFont="1" applyBorder="1" applyAlignment="1">
      <alignment horizontal="right" vertical="top"/>
    </xf>
    <xf numFmtId="0" fontId="7" fillId="0" borderId="1" xfId="0" applyFont="1" applyBorder="1"/>
    <xf numFmtId="174" fontId="0" fillId="0" borderId="0" xfId="0" applyNumberFormat="1" applyAlignment="1">
      <alignment horizontal="right" vertical="center" wrapText="1"/>
    </xf>
    <xf numFmtId="175" fontId="7" fillId="0" borderId="0" xfId="0" applyNumberFormat="1" applyFont="1" applyAlignment="1">
      <alignment horizontal="center" vertical="center"/>
    </xf>
    <xf numFmtId="177" fontId="0" fillId="0" borderId="0" xfId="0" applyNumberFormat="1"/>
    <xf numFmtId="0" fontId="7" fillId="0" borderId="1" xfId="17" applyBorder="1"/>
    <xf numFmtId="0" fontId="7" fillId="0" borderId="1" xfId="17" applyBorder="1" applyAlignment="1">
      <alignment horizontal="center" vertical="center" wrapText="1"/>
    </xf>
    <xf numFmtId="0" fontId="7" fillId="0" borderId="4" xfId="17" applyBorder="1" applyAlignment="1">
      <alignment horizontal="center" vertical="center" wrapText="1"/>
    </xf>
    <xf numFmtId="0" fontId="7" fillId="0" borderId="3" xfId="17" applyBorder="1" applyAlignment="1">
      <alignment horizontal="center" vertical="center" wrapText="1"/>
    </xf>
    <xf numFmtId="0" fontId="7" fillId="0" borderId="6" xfId="17" applyBorder="1" applyAlignment="1">
      <alignment horizontal="center" vertical="center" wrapText="1"/>
    </xf>
    <xf numFmtId="171" fontId="7" fillId="0" borderId="0" xfId="204" applyNumberFormat="1" applyFont="1" applyBorder="1" applyAlignment="1"/>
    <xf numFmtId="167" fontId="7" fillId="0" borderId="0" xfId="204" applyNumberFormat="1" applyFont="1" applyAlignment="1"/>
    <xf numFmtId="172" fontId="7" fillId="0" borderId="0" xfId="17" applyNumberFormat="1"/>
    <xf numFmtId="167" fontId="7" fillId="0" borderId="10" xfId="17" applyNumberFormat="1" applyBorder="1"/>
    <xf numFmtId="166" fontId="7" fillId="0" borderId="0" xfId="171" applyNumberFormat="1" applyFont="1" applyBorder="1" applyAlignment="1">
      <alignment horizontal="right"/>
    </xf>
    <xf numFmtId="172" fontId="7" fillId="0" borderId="9" xfId="17" applyNumberFormat="1" applyBorder="1"/>
    <xf numFmtId="171" fontId="7" fillId="0" borderId="0" xfId="204" applyNumberFormat="1" applyFont="1" applyBorder="1" applyAlignment="1">
      <alignment vertical="center"/>
    </xf>
    <xf numFmtId="167" fontId="7" fillId="0" borderId="0" xfId="204" applyNumberFormat="1" applyFont="1"/>
    <xf numFmtId="172" fontId="7" fillId="0" borderId="7" xfId="17" applyNumberFormat="1" applyBorder="1"/>
    <xf numFmtId="167" fontId="7" fillId="0" borderId="7" xfId="17" applyNumberFormat="1" applyBorder="1"/>
    <xf numFmtId="172" fontId="7" fillId="0" borderId="10" xfId="17" applyNumberFormat="1" applyBorder="1"/>
    <xf numFmtId="167" fontId="7" fillId="0" borderId="0" xfId="171" applyNumberFormat="1" applyFont="1" applyBorder="1" applyAlignment="1">
      <alignment horizontal="right"/>
    </xf>
    <xf numFmtId="166" fontId="7" fillId="0" borderId="7" xfId="171" applyNumberFormat="1" applyFont="1" applyBorder="1" applyAlignment="1">
      <alignment horizontal="right"/>
    </xf>
    <xf numFmtId="171" fontId="7" fillId="0" borderId="0" xfId="204" applyNumberFormat="1" applyFont="1" applyBorder="1" applyAlignment="1">
      <alignment vertical="top"/>
    </xf>
    <xf numFmtId="167" fontId="7" fillId="0" borderId="1" xfId="204" applyNumberFormat="1" applyFont="1" applyBorder="1" applyAlignment="1">
      <alignment vertical="top"/>
    </xf>
    <xf numFmtId="172" fontId="7" fillId="0" borderId="1" xfId="17" applyNumberFormat="1" applyBorder="1" applyAlignment="1">
      <alignment vertical="top"/>
    </xf>
    <xf numFmtId="167" fontId="7" fillId="0" borderId="5" xfId="17" applyNumberFormat="1" applyBorder="1" applyAlignment="1">
      <alignment vertical="top"/>
    </xf>
    <xf numFmtId="167" fontId="7" fillId="0" borderId="1" xfId="17" applyNumberFormat="1" applyBorder="1" applyAlignment="1">
      <alignment vertical="top"/>
    </xf>
    <xf numFmtId="166" fontId="7" fillId="0" borderId="8" xfId="171" applyNumberFormat="1" applyFont="1" applyBorder="1" applyAlignment="1">
      <alignment horizontal="right" vertical="top"/>
    </xf>
    <xf numFmtId="172" fontId="7" fillId="0" borderId="8" xfId="17" applyNumberFormat="1" applyBorder="1" applyAlignment="1">
      <alignment vertical="top"/>
    </xf>
    <xf numFmtId="167" fontId="18" fillId="0" borderId="0" xfId="0" applyNumberFormat="1" applyFont="1" applyAlignment="1">
      <alignment horizontal="left"/>
    </xf>
    <xf numFmtId="176" fontId="18" fillId="0" borderId="0" xfId="0" applyNumberFormat="1" applyFont="1"/>
    <xf numFmtId="0" fontId="114" fillId="0" borderId="0" xfId="14" applyFont="1"/>
    <xf numFmtId="0" fontId="42" fillId="0" borderId="0" xfId="0" applyFont="1" applyAlignment="1">
      <alignment horizontal="left" wrapText="1" indent="3"/>
    </xf>
    <xf numFmtId="0" fontId="100" fillId="0" borderId="0" xfId="14" applyFont="1" applyAlignment="1">
      <alignment horizontal="left" indent="1"/>
    </xf>
    <xf numFmtId="0" fontId="100" fillId="0" borderId="0" xfId="0" applyFont="1" applyAlignment="1">
      <alignment horizontal="left" indent="3"/>
    </xf>
    <xf numFmtId="166" fontId="0" fillId="0" borderId="10" xfId="12" applyNumberFormat="1" applyFont="1" applyBorder="1" applyAlignment="1">
      <alignment vertical="center"/>
    </xf>
    <xf numFmtId="3" fontId="0" fillId="0" borderId="3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6" fontId="0" fillId="0" borderId="3" xfId="12" applyNumberFormat="1" applyFont="1" applyBorder="1" applyAlignment="1">
      <alignment horizontal="center"/>
    </xf>
    <xf numFmtId="166" fontId="0" fillId="0" borderId="6" xfId="12" applyNumberFormat="1" applyFont="1" applyBorder="1" applyAlignment="1">
      <alignment horizontal="center"/>
    </xf>
    <xf numFmtId="166" fontId="0" fillId="0" borderId="4" xfId="12" applyNumberFormat="1" applyFont="1" applyBorder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3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7" fillId="0" borderId="15" xfId="5" applyFont="1" applyBorder="1" applyAlignment="1">
      <alignment horizontal="center" vertical="center" wrapText="1"/>
    </xf>
    <xf numFmtId="0" fontId="7" fillId="0" borderId="16" xfId="5" applyFont="1" applyBorder="1" applyAlignment="1">
      <alignment horizontal="center" vertical="center" wrapText="1"/>
    </xf>
    <xf numFmtId="0" fontId="7" fillId="0" borderId="3" xfId="5" applyFont="1" applyBorder="1" applyAlignment="1">
      <alignment horizontal="center"/>
    </xf>
    <xf numFmtId="0" fontId="7" fillId="0" borderId="6" xfId="5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7" fillId="0" borderId="3" xfId="17" applyBorder="1" applyAlignment="1">
      <alignment horizontal="center"/>
    </xf>
    <xf numFmtId="0" fontId="7" fillId="0" borderId="6" xfId="17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2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7" fillId="0" borderId="4" xfId="5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167" fontId="13" fillId="0" borderId="0" xfId="8" applyNumberFormat="1" applyFont="1" applyAlignment="1">
      <alignment horizontal="left" wrapText="1" indent="1"/>
    </xf>
    <xf numFmtId="0" fontId="7" fillId="0" borderId="6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</cellXfs>
  <cellStyles count="208">
    <cellStyle name="_LISC_WSM" xfId="20" xr:uid="{00000000-0005-0000-0000-000000000000}"/>
    <cellStyle name="1 indent" xfId="21" xr:uid="{00000000-0005-0000-0000-000001000000}"/>
    <cellStyle name="2 indents" xfId="22" xr:uid="{00000000-0005-0000-0000-000002000000}"/>
    <cellStyle name="3 indents" xfId="23" xr:uid="{00000000-0005-0000-0000-000003000000}"/>
    <cellStyle name="4 indents" xfId="24" xr:uid="{00000000-0005-0000-0000-000004000000}"/>
    <cellStyle name="5 indents" xfId="25" xr:uid="{00000000-0005-0000-0000-000005000000}"/>
    <cellStyle name="clsAltData" xfId="26" xr:uid="{00000000-0005-0000-0000-000006000000}"/>
    <cellStyle name="clsAltMRVData" xfId="27" xr:uid="{00000000-0005-0000-0000-000007000000}"/>
    <cellStyle name="clsBlank" xfId="28" xr:uid="{00000000-0005-0000-0000-000008000000}"/>
    <cellStyle name="clsColumnHeader" xfId="29" xr:uid="{00000000-0005-0000-0000-000009000000}"/>
    <cellStyle name="clsData" xfId="30" xr:uid="{00000000-0005-0000-0000-00000A000000}"/>
    <cellStyle name="clsDefault" xfId="31" xr:uid="{00000000-0005-0000-0000-00000B000000}"/>
    <cellStyle name="clsFooter" xfId="32" xr:uid="{00000000-0005-0000-0000-00000C000000}"/>
    <cellStyle name="clsIndexTableData" xfId="33" xr:uid="{00000000-0005-0000-0000-00000D000000}"/>
    <cellStyle name="clsIndexTableHdr" xfId="34" xr:uid="{00000000-0005-0000-0000-00000E000000}"/>
    <cellStyle name="clsIndexTableTitle" xfId="35" xr:uid="{00000000-0005-0000-0000-00000F000000}"/>
    <cellStyle name="clsMRVData" xfId="36" xr:uid="{00000000-0005-0000-0000-000010000000}"/>
    <cellStyle name="clsReportFooter" xfId="37" xr:uid="{00000000-0005-0000-0000-000011000000}"/>
    <cellStyle name="clsReportHeader" xfId="38" xr:uid="{00000000-0005-0000-0000-000012000000}"/>
    <cellStyle name="clsRowHeader" xfId="39" xr:uid="{00000000-0005-0000-0000-000013000000}"/>
    <cellStyle name="clsScale" xfId="40" xr:uid="{00000000-0005-0000-0000-000014000000}"/>
    <cellStyle name="clsSection" xfId="41" xr:uid="{00000000-0005-0000-0000-000015000000}"/>
    <cellStyle name="Comma" xfId="1" builtinId="3"/>
    <cellStyle name="Comma [0] 2" xfId="42" xr:uid="{00000000-0005-0000-0000-000017000000}"/>
    <cellStyle name="Comma 10" xfId="43" xr:uid="{00000000-0005-0000-0000-000018000000}"/>
    <cellStyle name="Comma 11" xfId="44" xr:uid="{00000000-0005-0000-0000-000019000000}"/>
    <cellStyle name="Comma 12" xfId="45" xr:uid="{00000000-0005-0000-0000-00001A000000}"/>
    <cellStyle name="Comma 13" xfId="46" xr:uid="{00000000-0005-0000-0000-00001B000000}"/>
    <cellStyle name="Comma 14" xfId="47" xr:uid="{00000000-0005-0000-0000-00001C000000}"/>
    <cellStyle name="Comma 15" xfId="48" xr:uid="{00000000-0005-0000-0000-00001D000000}"/>
    <cellStyle name="Comma 16" xfId="49" xr:uid="{00000000-0005-0000-0000-00001E000000}"/>
    <cellStyle name="Comma 17" xfId="50" xr:uid="{00000000-0005-0000-0000-00001F000000}"/>
    <cellStyle name="Comma 18" xfId="51" xr:uid="{00000000-0005-0000-0000-000020000000}"/>
    <cellStyle name="Comma 19" xfId="52" xr:uid="{00000000-0005-0000-0000-000021000000}"/>
    <cellStyle name="Comma 2" xfId="2" xr:uid="{00000000-0005-0000-0000-000022000000}"/>
    <cellStyle name="Comma 2 2" xfId="53" xr:uid="{00000000-0005-0000-0000-000023000000}"/>
    <cellStyle name="Comma 2 2 2" xfId="54" xr:uid="{00000000-0005-0000-0000-000024000000}"/>
    <cellStyle name="Comma 2 2 2 2" xfId="55" xr:uid="{00000000-0005-0000-0000-000025000000}"/>
    <cellStyle name="Comma 2 2 2 3" xfId="56" xr:uid="{00000000-0005-0000-0000-000026000000}"/>
    <cellStyle name="Comma 2 2 3" xfId="57" xr:uid="{00000000-0005-0000-0000-000027000000}"/>
    <cellStyle name="Comma 2 3" xfId="58" xr:uid="{00000000-0005-0000-0000-000028000000}"/>
    <cellStyle name="Comma 2 3 2" xfId="59" xr:uid="{00000000-0005-0000-0000-000029000000}"/>
    <cellStyle name="Comma 2 4" xfId="60" xr:uid="{00000000-0005-0000-0000-00002A000000}"/>
    <cellStyle name="Comma 2 4 2" xfId="204" xr:uid="{A9991B57-DA45-4084-9B34-2E303DA3814A}"/>
    <cellStyle name="Comma 2 5" xfId="61" xr:uid="{00000000-0005-0000-0000-00002B000000}"/>
    <cellStyle name="Comma 2 6" xfId="62" xr:uid="{00000000-0005-0000-0000-00002C000000}"/>
    <cellStyle name="Comma 20" xfId="63" xr:uid="{00000000-0005-0000-0000-00002D000000}"/>
    <cellStyle name="Comma 21" xfId="64" xr:uid="{00000000-0005-0000-0000-00002E000000}"/>
    <cellStyle name="Comma 22" xfId="65" xr:uid="{00000000-0005-0000-0000-00002F000000}"/>
    <cellStyle name="Comma 23" xfId="66" xr:uid="{00000000-0005-0000-0000-000030000000}"/>
    <cellStyle name="Comma 24" xfId="67" xr:uid="{00000000-0005-0000-0000-000031000000}"/>
    <cellStyle name="Comma 25" xfId="68" xr:uid="{00000000-0005-0000-0000-000032000000}"/>
    <cellStyle name="Comma 26" xfId="69" xr:uid="{00000000-0005-0000-0000-000033000000}"/>
    <cellStyle name="Comma 27" xfId="70" xr:uid="{00000000-0005-0000-0000-000034000000}"/>
    <cellStyle name="Comma 28" xfId="71" xr:uid="{00000000-0005-0000-0000-000035000000}"/>
    <cellStyle name="Comma 29" xfId="72" xr:uid="{00000000-0005-0000-0000-000036000000}"/>
    <cellStyle name="Comma 3" xfId="73" xr:uid="{00000000-0005-0000-0000-000037000000}"/>
    <cellStyle name="Comma 30" xfId="74" xr:uid="{00000000-0005-0000-0000-000038000000}"/>
    <cellStyle name="Comma 31" xfId="75" xr:uid="{00000000-0005-0000-0000-000039000000}"/>
    <cellStyle name="Comma 32" xfId="76" xr:uid="{00000000-0005-0000-0000-00003A000000}"/>
    <cellStyle name="Comma 33" xfId="77" xr:uid="{00000000-0005-0000-0000-00003B000000}"/>
    <cellStyle name="Comma 34" xfId="78" xr:uid="{00000000-0005-0000-0000-00003C000000}"/>
    <cellStyle name="Comma 35" xfId="79" xr:uid="{00000000-0005-0000-0000-00003D000000}"/>
    <cellStyle name="Comma 36" xfId="80" xr:uid="{00000000-0005-0000-0000-00003E000000}"/>
    <cellStyle name="Comma 37" xfId="81" xr:uid="{00000000-0005-0000-0000-00003F000000}"/>
    <cellStyle name="Comma 38" xfId="82" xr:uid="{00000000-0005-0000-0000-000040000000}"/>
    <cellStyle name="Comma 39" xfId="194" xr:uid="{54B7A4E8-C5CC-4ADC-BBB0-B0A9FF0ACEB0}"/>
    <cellStyle name="Comma 4" xfId="83" xr:uid="{00000000-0005-0000-0000-000041000000}"/>
    <cellStyle name="Comma 5" xfId="84" xr:uid="{00000000-0005-0000-0000-000042000000}"/>
    <cellStyle name="Comma 5 2" xfId="85" xr:uid="{00000000-0005-0000-0000-000043000000}"/>
    <cellStyle name="Comma 5 3" xfId="86" xr:uid="{00000000-0005-0000-0000-000044000000}"/>
    <cellStyle name="Comma 6" xfId="87" xr:uid="{00000000-0005-0000-0000-000045000000}"/>
    <cellStyle name="Comma 7" xfId="88" xr:uid="{00000000-0005-0000-0000-000046000000}"/>
    <cellStyle name="Comma 8" xfId="89" xr:uid="{00000000-0005-0000-0000-000047000000}"/>
    <cellStyle name="Comma 9" xfId="90" xr:uid="{00000000-0005-0000-0000-000048000000}"/>
    <cellStyle name="Comma0" xfId="91" xr:uid="{00000000-0005-0000-0000-000049000000}"/>
    <cellStyle name="Comma0 2" xfId="92" xr:uid="{00000000-0005-0000-0000-00004A000000}"/>
    <cellStyle name="Currency0" xfId="93" xr:uid="{00000000-0005-0000-0000-00004B000000}"/>
    <cellStyle name="Currency0 2" xfId="94" xr:uid="{00000000-0005-0000-0000-00004C000000}"/>
    <cellStyle name="Date" xfId="95" xr:uid="{00000000-0005-0000-0000-00004D000000}"/>
    <cellStyle name="Date 2" xfId="96" xr:uid="{00000000-0005-0000-0000-00004E000000}"/>
    <cellStyle name="Euro" xfId="97" xr:uid="{00000000-0005-0000-0000-00004F000000}"/>
    <cellStyle name="Fixed" xfId="98" xr:uid="{00000000-0005-0000-0000-000050000000}"/>
    <cellStyle name="Fixed 2" xfId="99" xr:uid="{00000000-0005-0000-0000-000051000000}"/>
    <cellStyle name="General" xfId="100" xr:uid="{00000000-0005-0000-0000-000052000000}"/>
    <cellStyle name="General 2" xfId="101" xr:uid="{00000000-0005-0000-0000-000053000000}"/>
    <cellStyle name="Grey" xfId="102" xr:uid="{00000000-0005-0000-0000-000054000000}"/>
    <cellStyle name="Heading 1 2" xfId="103" xr:uid="{00000000-0005-0000-0000-000055000000}"/>
    <cellStyle name="Heading 2 2" xfId="104" xr:uid="{00000000-0005-0000-0000-000056000000}"/>
    <cellStyle name="helv" xfId="3" xr:uid="{00000000-0005-0000-0000-000057000000}"/>
    <cellStyle name="helv 2" xfId="105" xr:uid="{00000000-0005-0000-0000-000058000000}"/>
    <cellStyle name="Hyperlink" xfId="4" builtinId="8"/>
    <cellStyle name="Hyperlink 2" xfId="106" xr:uid="{00000000-0005-0000-0000-00005A000000}"/>
    <cellStyle name="Hyperlink 3" xfId="107" xr:uid="{00000000-0005-0000-0000-00005B000000}"/>
    <cellStyle name="Hyperlink 4" xfId="197" xr:uid="{CAEAC282-6969-4CD6-AC9C-F24196EC2DC9}"/>
    <cellStyle name="imf-one decimal" xfId="108" xr:uid="{00000000-0005-0000-0000-00005C000000}"/>
    <cellStyle name="imf-zero decimal" xfId="109" xr:uid="{00000000-0005-0000-0000-00005D000000}"/>
    <cellStyle name="Input [yellow]" xfId="110" xr:uid="{00000000-0005-0000-0000-00005E000000}"/>
    <cellStyle name="Lien hypertexte visité_Condensé n° 39 du 29-03.11 Année 2001" xfId="111" xr:uid="{00000000-0005-0000-0000-00005F000000}"/>
    <cellStyle name="Lien hypertexte_Condensé n° 39 du 29-03.11 Année 2001" xfId="112" xr:uid="{00000000-0005-0000-0000-000060000000}"/>
    <cellStyle name="Milliers [0]_Condensé n° 39 du 29-03.11 Année 2001" xfId="113" xr:uid="{00000000-0005-0000-0000-000061000000}"/>
    <cellStyle name="Milliers_Condensé 39 Rel.Ext" xfId="114" xr:uid="{00000000-0005-0000-0000-000062000000}"/>
    <cellStyle name="Monétaire [0]_Condensé n° 39 du 29-03.11 Année 2001" xfId="115" xr:uid="{00000000-0005-0000-0000-000063000000}"/>
    <cellStyle name="Monétaire_CONDENSE N° 39  PRIX  2001" xfId="116" xr:uid="{00000000-0005-0000-0000-000064000000}"/>
    <cellStyle name="Normal" xfId="0" builtinId="0"/>
    <cellStyle name="Normal - Style1" xfId="117" xr:uid="{00000000-0005-0000-0000-000066000000}"/>
    <cellStyle name="Normal 10" xfId="118" xr:uid="{00000000-0005-0000-0000-000067000000}"/>
    <cellStyle name="Normal 11" xfId="119" xr:uid="{00000000-0005-0000-0000-000068000000}"/>
    <cellStyle name="Normal 12" xfId="120" xr:uid="{00000000-0005-0000-0000-000069000000}"/>
    <cellStyle name="Normal 12 2" xfId="121" xr:uid="{00000000-0005-0000-0000-00006A000000}"/>
    <cellStyle name="Normal 12 3" xfId="190" xr:uid="{00000000-0005-0000-0000-00006B000000}"/>
    <cellStyle name="Normal 13" xfId="122" xr:uid="{00000000-0005-0000-0000-00006C000000}"/>
    <cellStyle name="Normal 14" xfId="123" xr:uid="{00000000-0005-0000-0000-00006D000000}"/>
    <cellStyle name="Normal 15" xfId="124" xr:uid="{00000000-0005-0000-0000-00006E000000}"/>
    <cellStyle name="Normal 15 2" xfId="207" xr:uid="{B4F59F52-7DB8-42CF-AF3D-FDDF78CE1BB5}"/>
    <cellStyle name="Normal 16" xfId="192" xr:uid="{4B47A87A-9DD5-49C2-BAC1-BFA5D3577649}"/>
    <cellStyle name="Normal 16 2" xfId="205" xr:uid="{8BCEFEE4-610F-47C9-9ED1-69C24C052946}"/>
    <cellStyle name="Normal 18" xfId="199" xr:uid="{C2DF2040-C287-4A21-A853-463BFD179EBB}"/>
    <cellStyle name="Normal 2" xfId="5" xr:uid="{00000000-0005-0000-0000-00006F000000}"/>
    <cellStyle name="Normal 2 2" xfId="125" xr:uid="{00000000-0005-0000-0000-000070000000}"/>
    <cellStyle name="Normal 2 2 2" xfId="126" xr:uid="{00000000-0005-0000-0000-000071000000}"/>
    <cellStyle name="Normal 2 2 3" xfId="127" xr:uid="{00000000-0005-0000-0000-000072000000}"/>
    <cellStyle name="Normal 2 3" xfId="128" xr:uid="{00000000-0005-0000-0000-000073000000}"/>
    <cellStyle name="Normal 2 3 2" xfId="129" xr:uid="{00000000-0005-0000-0000-000074000000}"/>
    <cellStyle name="Normal 2 3 3" xfId="130" xr:uid="{00000000-0005-0000-0000-000075000000}"/>
    <cellStyle name="Normal 2 4" xfId="131" xr:uid="{00000000-0005-0000-0000-000076000000}"/>
    <cellStyle name="Normal 2 5" xfId="17" xr:uid="{00000000-0005-0000-0000-000077000000}"/>
    <cellStyle name="Normal 2 5 2" xfId="206" xr:uid="{88A9800D-9C2E-4012-AA05-71B1D09D11D2}"/>
    <cellStyle name="Normal 2 6" xfId="196" xr:uid="{A234331B-8113-4D10-8684-33291E0B76B0}"/>
    <cellStyle name="Normal 2 6 2" xfId="201" xr:uid="{75E3465D-9400-41CC-838B-C82AEF0AF655}"/>
    <cellStyle name="Normal 3" xfId="14" xr:uid="{00000000-0005-0000-0000-000078000000}"/>
    <cellStyle name="Normal 3 2" xfId="132" xr:uid="{00000000-0005-0000-0000-000079000000}"/>
    <cellStyle name="Normal 3 2 2" xfId="133" xr:uid="{00000000-0005-0000-0000-00007A000000}"/>
    <cellStyle name="Normal 3 2 3" xfId="198" xr:uid="{DFA2984E-7019-4618-B3D9-B5CBA03E5DF3}"/>
    <cellStyle name="Normal 3 3" xfId="134" xr:uid="{00000000-0005-0000-0000-00007B000000}"/>
    <cellStyle name="Normal 3 4" xfId="195" xr:uid="{9532CE50-D6C2-4932-899F-C2BECC3AF408}"/>
    <cellStyle name="Normal 3 4 2" xfId="200" xr:uid="{7E632962-939A-41AA-9CE6-DCF29FC3C12D}"/>
    <cellStyle name="Normal 4" xfId="15" xr:uid="{00000000-0005-0000-0000-00007C000000}"/>
    <cellStyle name="Normal 4 2" xfId="135" xr:uid="{00000000-0005-0000-0000-00007D000000}"/>
    <cellStyle name="Normal 4 2 2" xfId="136" xr:uid="{00000000-0005-0000-0000-00007E000000}"/>
    <cellStyle name="Normal 4 3" xfId="137" xr:uid="{00000000-0005-0000-0000-00007F000000}"/>
    <cellStyle name="Normal 4 3 2" xfId="138" xr:uid="{00000000-0005-0000-0000-000080000000}"/>
    <cellStyle name="Normal 4 4" xfId="139" xr:uid="{00000000-0005-0000-0000-000081000000}"/>
    <cellStyle name="Normal 4 5" xfId="140" xr:uid="{00000000-0005-0000-0000-000082000000}"/>
    <cellStyle name="Normal 4 6" xfId="141" xr:uid="{00000000-0005-0000-0000-000083000000}"/>
    <cellStyle name="Normal 4 7" xfId="202" xr:uid="{DB509E78-2DE2-40CA-9E96-A40EBF3A1B3A}"/>
    <cellStyle name="Normal 5" xfId="18" xr:uid="{00000000-0005-0000-0000-000084000000}"/>
    <cellStyle name="Normal 5 2" xfId="142" xr:uid="{00000000-0005-0000-0000-000085000000}"/>
    <cellStyle name="Normal 5 3" xfId="143" xr:uid="{00000000-0005-0000-0000-000086000000}"/>
    <cellStyle name="Normal 5 4" xfId="144" xr:uid="{00000000-0005-0000-0000-000087000000}"/>
    <cellStyle name="Normal 5 5" xfId="203" xr:uid="{06122F22-3497-46FC-9570-9188C47DC3E9}"/>
    <cellStyle name="Normal 6" xfId="145" xr:uid="{00000000-0005-0000-0000-000088000000}"/>
    <cellStyle name="Normal 6 2" xfId="146" xr:uid="{00000000-0005-0000-0000-000089000000}"/>
    <cellStyle name="Normal 6 2 2" xfId="147" xr:uid="{00000000-0005-0000-0000-00008A000000}"/>
    <cellStyle name="Normal 6 2 2 2" xfId="148" xr:uid="{00000000-0005-0000-0000-00008B000000}"/>
    <cellStyle name="Normal 6 2 2 3" xfId="149" xr:uid="{00000000-0005-0000-0000-00008C000000}"/>
    <cellStyle name="Normal 6 2 2 4" xfId="150" xr:uid="{00000000-0005-0000-0000-00008D000000}"/>
    <cellStyle name="Normal 6 2 2 5" xfId="151" xr:uid="{00000000-0005-0000-0000-00008E000000}"/>
    <cellStyle name="Normal 6 2 3" xfId="152" xr:uid="{00000000-0005-0000-0000-00008F000000}"/>
    <cellStyle name="Normal 6 2 3 2" xfId="153" xr:uid="{00000000-0005-0000-0000-000090000000}"/>
    <cellStyle name="Normal 6 2 3 3" xfId="154" xr:uid="{00000000-0005-0000-0000-000091000000}"/>
    <cellStyle name="Normal 6 2 3 4" xfId="155" xr:uid="{00000000-0005-0000-0000-000092000000}"/>
    <cellStyle name="Normal 6 2 4" xfId="156" xr:uid="{00000000-0005-0000-0000-000093000000}"/>
    <cellStyle name="Normal 6 2 5" xfId="157" xr:uid="{00000000-0005-0000-0000-000094000000}"/>
    <cellStyle name="Normal 6 2 6" xfId="158" xr:uid="{00000000-0005-0000-0000-000095000000}"/>
    <cellStyle name="Normal 6 2 7" xfId="159" xr:uid="{00000000-0005-0000-0000-000096000000}"/>
    <cellStyle name="Normal 6 3" xfId="160" xr:uid="{00000000-0005-0000-0000-000097000000}"/>
    <cellStyle name="Normal 6 4" xfId="161" xr:uid="{00000000-0005-0000-0000-000098000000}"/>
    <cellStyle name="Normal 6 4 2" xfId="162" xr:uid="{00000000-0005-0000-0000-000099000000}"/>
    <cellStyle name="Normal 6 4 3" xfId="163" xr:uid="{00000000-0005-0000-0000-00009A000000}"/>
    <cellStyle name="Normal 6 4 4" xfId="164" xr:uid="{00000000-0005-0000-0000-00009B000000}"/>
    <cellStyle name="Normal 7" xfId="165" xr:uid="{00000000-0005-0000-0000-00009C000000}"/>
    <cellStyle name="Normal 7 2" xfId="166" xr:uid="{00000000-0005-0000-0000-00009D000000}"/>
    <cellStyle name="Normal 8" xfId="167" xr:uid="{00000000-0005-0000-0000-00009E000000}"/>
    <cellStyle name="Normal 9" xfId="168" xr:uid="{00000000-0005-0000-0000-00009F000000}"/>
    <cellStyle name="Normal Table" xfId="169" xr:uid="{00000000-0005-0000-0000-0000A0000000}"/>
    <cellStyle name="Normal_Aggregates" xfId="6" xr:uid="{00000000-0005-0000-0000-0000A1000000}"/>
    <cellStyle name="Normal_fsmred00_Gfs" xfId="7" xr:uid="{00000000-0005-0000-0000-0000A2000000}"/>
    <cellStyle name="Normal_RMI_2008 EconStat_tabs_draft4" xfId="8" xr:uid="{00000000-0005-0000-0000-0000A3000000}"/>
    <cellStyle name="Normal_RMI_BOP_2006" xfId="9" xr:uid="{00000000-0005-0000-0000-0000A4000000}"/>
    <cellStyle name="Normal_statistical appendix tables" xfId="10" xr:uid="{00000000-0005-0000-0000-0000A5000000}"/>
    <cellStyle name="Normal_statistical appendix tables 2" xfId="189" xr:uid="{00000000-0005-0000-0000-0000A6000000}"/>
    <cellStyle name="Normal_Tables for authorities" xfId="11" xr:uid="{00000000-0005-0000-0000-0000A7000000}"/>
    <cellStyle name="Percent" xfId="12" builtinId="5"/>
    <cellStyle name="Percent [2]" xfId="170" xr:uid="{00000000-0005-0000-0000-0000A9000000}"/>
    <cellStyle name="Percent 2" xfId="13" xr:uid="{00000000-0005-0000-0000-0000AA000000}"/>
    <cellStyle name="Percent 2 2" xfId="171" xr:uid="{00000000-0005-0000-0000-0000AB000000}"/>
    <cellStyle name="Percent 2 3" xfId="172" xr:uid="{00000000-0005-0000-0000-0000AC000000}"/>
    <cellStyle name="Percent 3" xfId="16" xr:uid="{00000000-0005-0000-0000-0000AD000000}"/>
    <cellStyle name="Percent 3 2" xfId="173" xr:uid="{00000000-0005-0000-0000-0000AE000000}"/>
    <cellStyle name="Percent 3 3" xfId="19" xr:uid="{00000000-0005-0000-0000-0000AF000000}"/>
    <cellStyle name="Percent 4" xfId="174" xr:uid="{00000000-0005-0000-0000-0000B0000000}"/>
    <cellStyle name="Percent 4 2" xfId="175" xr:uid="{00000000-0005-0000-0000-0000B1000000}"/>
    <cellStyle name="Percent 4 3" xfId="176" xr:uid="{00000000-0005-0000-0000-0000B2000000}"/>
    <cellStyle name="Percent 4 4" xfId="177" xr:uid="{00000000-0005-0000-0000-0000B3000000}"/>
    <cellStyle name="Percent 5" xfId="178" xr:uid="{00000000-0005-0000-0000-0000B4000000}"/>
    <cellStyle name="Percent 6" xfId="179" xr:uid="{00000000-0005-0000-0000-0000B5000000}"/>
    <cellStyle name="Percent 7" xfId="193" xr:uid="{6424CD84-E4DF-4FCA-93D7-AA85E6BA7EFA}"/>
    <cellStyle name="Percent 8" xfId="191" xr:uid="{363B1B39-DF69-4B5B-B7E3-C9F18105BE4C}"/>
    <cellStyle name="percentage difference" xfId="180" xr:uid="{00000000-0005-0000-0000-0000B6000000}"/>
    <cellStyle name="percentage difference one decimal" xfId="181" xr:uid="{00000000-0005-0000-0000-0000B7000000}"/>
    <cellStyle name="percentage difference zero decimal" xfId="182" xr:uid="{00000000-0005-0000-0000-0000B8000000}"/>
    <cellStyle name="Presentation" xfId="183" xr:uid="{00000000-0005-0000-0000-0000B9000000}"/>
    <cellStyle name="Publication" xfId="184" xr:uid="{00000000-0005-0000-0000-0000BA000000}"/>
    <cellStyle name="Style 1" xfId="185" xr:uid="{00000000-0005-0000-0000-0000BB000000}"/>
    <cellStyle name="Total 2" xfId="186" xr:uid="{00000000-0005-0000-0000-0000BC000000}"/>
    <cellStyle name="常规_EPPSO survey" xfId="187" xr:uid="{00000000-0005-0000-0000-0000BD000000}"/>
    <cellStyle name="標準_POPRC95 (2)" xfId="188" xr:uid="{00000000-0005-0000-0000-0000BE000000}"/>
  </cellStyles>
  <dxfs count="0"/>
  <tableStyles count="0" defaultTableStyle="TableStyleMedium9" defaultPivotStyle="PivotStyleLight16"/>
  <colors>
    <mruColors>
      <color rgb="FF0000CC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8" Type="http://schemas.openxmlformats.org/officeDocument/2006/relationships/worksheet" Target="worksheets/sheet6.xml"/><Relationship Id="rId3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80136"/>
        <c:axId val="207779744"/>
      </c:barChart>
      <c:catAx>
        <c:axId val="207780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9744"/>
        <c:crosses val="autoZero"/>
        <c:auto val="1"/>
        <c:lblAlgn val="ctr"/>
        <c:lblOffset val="100"/>
        <c:noMultiLvlLbl val="0"/>
      </c:catAx>
      <c:valAx>
        <c:axId val="2077797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7780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78176"/>
        <c:axId val="207778568"/>
      </c:barChart>
      <c:catAx>
        <c:axId val="2077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8568"/>
        <c:crosses val="autoZero"/>
        <c:auto val="1"/>
        <c:lblAlgn val="ctr"/>
        <c:lblOffset val="100"/>
        <c:noMultiLvlLbl val="0"/>
      </c:catAx>
      <c:valAx>
        <c:axId val="207778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1DE52FF-0E9B-4456-886C-AE1333E9BD10}">
  <sheetPr/>
  <sheetViews>
    <sheetView zoomScale="90" workbookViewId="0"/>
  </sheetViews>
  <pageMargins left="0" right="0" top="0" bottom="0" header="0" footer="0"/>
  <pageSetup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90" workbookViewId="0"/>
  </sheetViews>
  <pageMargins left="0.7" right="0.7" top="0.75" bottom="0.7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344833" cy="96449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469E24-2B23-4B70-8B0D-C265FFB8A5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0D90DFAB-C75E-4AEB-A65C-140A13247452}"/>
            </a:ext>
            <a:ext uri="{C183D7F6-B498-43B3-948B-1728B52AA6E4}">
              <adec:decorative xmlns:adec="http://schemas.microsoft.com/office/drawing/2017/decorative" val="1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7772400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0.02123</cdr:x>
      <cdr:y>0.38103</cdr:y>
    </cdr:from>
    <cdr:to>
      <cdr:x>0.98187</cdr:x>
      <cdr:y>0.77201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480" y="3791713"/>
          <a:ext cx="7352070" cy="3890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Fiscal Year 2022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Statistical Appendices</a:t>
          </a:r>
        </a:p>
        <a:p xmlns:a="http://schemas.openxmlformats.org/drawingml/2006/main">
          <a:pPr algn="r"/>
          <a:r>
            <a:rPr lang="en-US" sz="36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(Preliminary)</a:t>
          </a:r>
          <a:endParaRPr lang="en-US" sz="36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100" b="1" i="1"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 </a:t>
          </a:r>
          <a:endParaRPr lang="en-US" sz="1100"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3600" i="1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3600" i="1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October, 2023</a:t>
          </a:r>
          <a:endParaRPr lang="en-US" sz="1100"/>
        </a:p>
      </cdr:txBody>
    </cdr:sp>
  </cdr:relSizeAnchor>
  <cdr:relSizeAnchor xmlns:cdr="http://schemas.openxmlformats.org/drawingml/2006/chartDrawing">
    <cdr:from>
      <cdr:x>0.10585</cdr:x>
      <cdr:y>0.2488</cdr:y>
    </cdr:from>
    <cdr:to>
      <cdr:x>0.97385</cdr:x>
      <cdr:y>0.35311</cdr:y>
    </cdr:to>
    <cdr:sp macro="" textlink="">
      <cdr:nvSpPr>
        <cdr:cNvPr id="2" name="TextBox 1" descr="Republic of the Marshall Islands">
          <a:extLst xmlns:a="http://schemas.openxmlformats.org/drawingml/2006/main">
            <a:ext uri="{FF2B5EF4-FFF2-40B4-BE49-F238E27FC236}">
              <a16:creationId xmlns:a16="http://schemas.microsoft.com/office/drawing/2014/main" id="{E0E1D341-0745-4D93-A760-CBD6548860AA}"/>
            </a:ext>
          </a:extLst>
        </cdr:cNvPr>
        <cdr:cNvSpPr txBox="1"/>
      </cdr:nvSpPr>
      <cdr:spPr>
        <a:xfrm xmlns:a="http://schemas.openxmlformats.org/drawingml/2006/main">
          <a:off x="809625" y="2476500"/>
          <a:ext cx="6638925" cy="103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0.12951</cdr:x>
      <cdr:y>0.75885</cdr:y>
    </cdr:from>
    <cdr:to>
      <cdr:x>0.85305</cdr:x>
      <cdr:y>0.80957</cdr:y>
    </cdr:to>
    <cdr:sp macro="" textlink="">
      <cdr:nvSpPr>
        <cdr:cNvPr id="3" name="TextBox 2" descr="A digital version of this report is available online at http://www.econmap.org">
          <a:extLst xmlns:a="http://schemas.openxmlformats.org/drawingml/2006/main">
            <a:ext uri="{FF2B5EF4-FFF2-40B4-BE49-F238E27FC236}">
              <a16:creationId xmlns:a16="http://schemas.microsoft.com/office/drawing/2014/main" id="{FB220310-D76E-407D-8870-85DE1A7153CF}"/>
            </a:ext>
          </a:extLst>
        </cdr:cNvPr>
        <cdr:cNvSpPr txBox="1"/>
      </cdr:nvSpPr>
      <cdr:spPr>
        <a:xfrm xmlns:a="http://schemas.openxmlformats.org/drawingml/2006/main">
          <a:off x="990600" y="7553325"/>
          <a:ext cx="55340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0.0274</cdr:x>
      <cdr:y>0.81914</cdr:y>
    </cdr:from>
    <cdr:to>
      <cdr:x>0.43836</cdr:x>
      <cdr:y>0.95502</cdr:y>
    </cdr:to>
    <cdr:sp macro="" textlink="">
      <cdr:nvSpPr>
        <cdr:cNvPr id="6" name="TextBox 5" descr="EconMap&#10;&#10;Economic Monitoring &amp; Analysis Program&#10;&#10;www.econmap.org">
          <a:extLst xmlns:a="http://schemas.openxmlformats.org/drawingml/2006/main">
            <a:ext uri="{FF2B5EF4-FFF2-40B4-BE49-F238E27FC236}">
              <a16:creationId xmlns:a16="http://schemas.microsoft.com/office/drawing/2014/main" id="{E97A7327-F795-4439-BCCE-F8492F2F8628}"/>
            </a:ext>
          </a:extLst>
        </cdr:cNvPr>
        <cdr:cNvSpPr txBox="1"/>
      </cdr:nvSpPr>
      <cdr:spPr>
        <a:xfrm xmlns:a="http://schemas.openxmlformats.org/drawingml/2006/main">
          <a:off x="209550" y="8153400"/>
          <a:ext cx="3143250" cy="135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0.45579</cdr:x>
      <cdr:y>0.8134</cdr:y>
    </cdr:from>
    <cdr:to>
      <cdr:x>0.63014</cdr:x>
      <cdr:y>0.96077</cdr:y>
    </cdr:to>
    <cdr:sp macro="" textlink="">
      <cdr:nvSpPr>
        <cdr:cNvPr id="7" name="TextBox 6" descr="Department of the Interior Office of Insular Affairs seal">
          <a:extLst xmlns:a="http://schemas.openxmlformats.org/drawingml/2006/main">
            <a:ext uri="{FF2B5EF4-FFF2-40B4-BE49-F238E27FC236}">
              <a16:creationId xmlns:a16="http://schemas.microsoft.com/office/drawing/2014/main" id="{1389EDAC-1A93-4AF3-AA96-D82B653BDFD7}"/>
            </a:ext>
          </a:extLst>
        </cdr:cNvPr>
        <cdr:cNvSpPr txBox="1"/>
      </cdr:nvSpPr>
      <cdr:spPr>
        <a:xfrm xmlns:a="http://schemas.openxmlformats.org/drawingml/2006/main">
          <a:off x="3486150" y="8096250"/>
          <a:ext cx="1333500" cy="146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0.64134</cdr:x>
      <cdr:y>0.81531</cdr:y>
    </cdr:from>
    <cdr:to>
      <cdr:x>0.97509</cdr:x>
      <cdr:y>0.95024</cdr:y>
    </cdr:to>
    <cdr:sp macro="" textlink="">
      <cdr:nvSpPr>
        <cdr:cNvPr id="9" name="TextBox 8" descr="Graduate School USA&#10;Pacific Islands Training Initiative&#10;&#10;www.pitiviti.org">
          <a:extLst xmlns:a="http://schemas.openxmlformats.org/drawingml/2006/main">
            <a:ext uri="{FF2B5EF4-FFF2-40B4-BE49-F238E27FC236}">
              <a16:creationId xmlns:a16="http://schemas.microsoft.com/office/drawing/2014/main" id="{2339BC76-6802-4007-976D-70494572691E}"/>
            </a:ext>
          </a:extLst>
        </cdr:cNvPr>
        <cdr:cNvSpPr txBox="1"/>
      </cdr:nvSpPr>
      <cdr:spPr>
        <a:xfrm xmlns:a="http://schemas.openxmlformats.org/drawingml/2006/main">
          <a:off x="4905375" y="8115300"/>
          <a:ext cx="255270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378222" cy="8572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0.02463</cdr:x>
      <cdr:y>0.03541</cdr:y>
    </cdr:from>
    <cdr:to>
      <cdr:x>0.98522</cdr:x>
      <cdr:y>0.97906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866" y="214735"/>
          <a:ext cx="8925963" cy="57225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algn="ctr">
            <a:lnSpc>
              <a:spcPct val="115000"/>
            </a:lnSpc>
            <a:spcBef>
              <a:spcPts val="0"/>
            </a:spcBef>
            <a:spcAft>
              <a:spcPts val="1200"/>
            </a:spcAft>
          </a:pPr>
          <a:r>
            <a:rPr lang="en-GB" sz="1600" b="1" kern="0">
              <a:solidFill>
                <a:srgbClr val="365F91"/>
              </a:solidFill>
              <a:effectLst/>
              <a:latin typeface="Cambria" panose="020405030504060302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Acknowledgements</a:t>
          </a:r>
          <a:endParaRPr lang="en-US" sz="1400" b="1" kern="0">
            <a:solidFill>
              <a:srgbClr val="365F91"/>
            </a:solidFill>
            <a:effectLst/>
            <a:latin typeface="Cambria" panose="02040503050406030204" pitchFamily="18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This FY2022 </a:t>
          </a:r>
          <a:r>
            <a:rPr lang="en-GB" sz="14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prelimary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Compendium was prepared by the Graduate School USA, Pacific Islands Training Initiative, Honolulu, Hawaii in collaboration with the RMI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It was prepared under a contract with the United States Department of the Interior, Office of Insular Affairs.  It is available both in PDF and Excel format online at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http://econmap.org</a:t>
          </a:r>
          <a:r>
            <a:rPr lang="en-GB" sz="1400" u="sng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Graduate School team for the RMI comprised: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Michael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Barsabal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Sander Tromp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RMI effort was coordinated through the 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Special thanks are also extended to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Compact Implementation (OCI)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Ministry of Finance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the Public Auditor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Social Security Administration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Banking Commission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Marine Resources Authority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many respondents to data requests, in both the public and private sector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tables were prepared as best possible at time of compilation. Additional inquiries may be directed to: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EPPSO: </a:t>
          </a:r>
          <a:r>
            <a:rPr lang="en-GB" sz="1400" u="sng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fjdebrum@gmail.com</a:t>
          </a:r>
          <a:endParaRPr lang="en-US" sz="1100">
            <a:solidFill>
              <a:srgbClr val="0000CC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McKinlay,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  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Email: </a:t>
          </a:r>
          <a:r>
            <a:rPr lang="en-GB" sz="1400" u="sng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gmckinlay@hotmail.com</a:t>
          </a:r>
          <a:r>
            <a:rPr lang="en-GB" sz="1400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Mark Sturton, </a:t>
          </a:r>
          <a:r>
            <a:rPr lang="en-GB" sz="1400" baseline="0">
              <a:effectLst/>
              <a:latin typeface="+mn-lt"/>
              <a:ea typeface="+mn-ea"/>
              <a:cs typeface="+mn-cs"/>
            </a:rPr>
            <a:t>       Email: </a:t>
          </a:r>
          <a:r>
            <a:rPr lang="en-GB" sz="140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mark@sturt.biz</a:t>
          </a:r>
          <a:endParaRPr lang="en-PH" sz="1400" u="sng">
            <a:solidFill>
              <a:srgbClr val="0000CC"/>
            </a:solidFill>
            <a:effectLst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Michael Barsabal,  Email: </a:t>
          </a:r>
          <a:r>
            <a:rPr lang="en-US" sz="1400" u="sng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michael@econmap.org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Sander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Tromp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     Email: </a:t>
          </a:r>
          <a:r>
            <a:rPr lang="en-GB" sz="1400" u="sng" baseline="0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sander@econmap.org</a:t>
          </a:r>
          <a:endParaRPr lang="en-GB" sz="1400" u="sng">
            <a:solidFill>
              <a:srgbClr val="0000CC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N99"/>
  <sheetViews>
    <sheetView tabSelected="1" view="pageBreakPreview" zoomScale="90" zoomScaleNormal="80" zoomScaleSheetLayoutView="90" zoomScalePageLayoutView="80" workbookViewId="0">
      <pane ySplit="2" topLeftCell="A3" activePane="bottomLeft" state="frozen"/>
      <selection activeCell="A2" sqref="A2"/>
      <selection pane="bottomLeft" activeCell="B2" sqref="B2"/>
    </sheetView>
  </sheetViews>
  <sheetFormatPr defaultColWidth="8.81640625" defaultRowHeight="12.5" outlineLevelCol="1" x14ac:dyDescent="0.25"/>
  <cols>
    <col min="1" max="1" width="2.81640625" style="532" customWidth="1"/>
    <col min="2" max="2" width="8.81640625" style="532"/>
    <col min="3" max="3" width="84.1796875" style="532" customWidth="1"/>
    <col min="4" max="4" width="8.81640625" style="533"/>
    <col min="5" max="5" width="28" style="533" bestFit="1" customWidth="1"/>
    <col min="6" max="6" width="10.1796875" style="801" hidden="1" customWidth="1" outlineLevel="1"/>
    <col min="7" max="7" width="8.81640625" style="532" collapsed="1"/>
    <col min="8" max="16384" width="8.81640625" style="532"/>
  </cols>
  <sheetData>
    <row r="1" spans="1:7" s="529" customFormat="1" ht="13" thickBot="1" x14ac:dyDescent="0.3">
      <c r="A1" s="528"/>
      <c r="B1" s="528"/>
      <c r="C1" s="528"/>
      <c r="D1" s="528"/>
      <c r="E1" s="528"/>
      <c r="F1" s="947"/>
    </row>
    <row r="2" spans="1:7" ht="33.75" customHeight="1" thickBot="1" x14ac:dyDescent="0.3">
      <c r="A2" s="530"/>
      <c r="B2" s="530"/>
      <c r="C2" s="530" t="s">
        <v>294</v>
      </c>
      <c r="D2" s="531" t="s">
        <v>261</v>
      </c>
      <c r="E2" s="699" t="s">
        <v>526</v>
      </c>
      <c r="F2" s="948" t="s">
        <v>1662</v>
      </c>
    </row>
    <row r="3" spans="1:7" ht="20.149999999999999" customHeight="1" x14ac:dyDescent="0.25">
      <c r="B3" s="109" t="s">
        <v>3014</v>
      </c>
      <c r="D3" s="533">
        <v>5</v>
      </c>
      <c r="E3" s="700" t="s">
        <v>888</v>
      </c>
      <c r="G3" s="529"/>
    </row>
    <row r="4" spans="1:7" ht="20.25" customHeight="1" x14ac:dyDescent="0.3">
      <c r="A4" s="534" t="s">
        <v>893</v>
      </c>
      <c r="E4" s="701"/>
      <c r="G4" s="529"/>
    </row>
    <row r="5" spans="1:7" x14ac:dyDescent="0.25">
      <c r="B5" s="109" t="s">
        <v>3017</v>
      </c>
      <c r="D5" s="533">
        <f>D3+2</f>
        <v>7</v>
      </c>
      <c r="E5" s="700" t="s">
        <v>625</v>
      </c>
      <c r="G5" s="529"/>
    </row>
    <row r="6" spans="1:7" x14ac:dyDescent="0.25">
      <c r="B6" s="109" t="s">
        <v>3016</v>
      </c>
      <c r="D6" s="533">
        <f>D5</f>
        <v>7</v>
      </c>
      <c r="E6" s="700"/>
      <c r="F6" s="950" t="s">
        <v>3010</v>
      </c>
    </row>
    <row r="7" spans="1:7" x14ac:dyDescent="0.25">
      <c r="B7" s="109" t="s">
        <v>3025</v>
      </c>
      <c r="D7" s="533">
        <f>D6+1</f>
        <v>8</v>
      </c>
      <c r="E7" s="700" t="s">
        <v>451</v>
      </c>
      <c r="G7" s="529"/>
    </row>
    <row r="8" spans="1:7" x14ac:dyDescent="0.25">
      <c r="B8" s="109" t="s">
        <v>3024</v>
      </c>
      <c r="D8" s="533">
        <f>D7</f>
        <v>8</v>
      </c>
      <c r="E8" s="700"/>
      <c r="G8" s="529"/>
    </row>
    <row r="9" spans="1:7" ht="20.25" customHeight="1" x14ac:dyDescent="0.3">
      <c r="A9" s="534" t="s">
        <v>853</v>
      </c>
      <c r="E9" s="701"/>
      <c r="G9" s="529"/>
    </row>
    <row r="10" spans="1:7" x14ac:dyDescent="0.25">
      <c r="B10" s="322" t="s">
        <v>3023</v>
      </c>
      <c r="D10" s="533">
        <f>D7+1</f>
        <v>9</v>
      </c>
      <c r="E10" s="700" t="s">
        <v>452</v>
      </c>
      <c r="G10" s="529"/>
    </row>
    <row r="11" spans="1:7" x14ac:dyDescent="0.25">
      <c r="B11" s="322" t="s">
        <v>2993</v>
      </c>
      <c r="D11" s="533">
        <f>D10+1</f>
        <v>10</v>
      </c>
      <c r="E11" s="700" t="s">
        <v>453</v>
      </c>
      <c r="G11" s="529"/>
    </row>
    <row r="12" spans="1:7" x14ac:dyDescent="0.25">
      <c r="B12" s="322" t="s">
        <v>2994</v>
      </c>
      <c r="D12" s="533">
        <f t="shared" ref="D12:D17" si="0">D11+1</f>
        <v>11</v>
      </c>
      <c r="E12" s="700" t="s">
        <v>543</v>
      </c>
      <c r="F12" s="950" t="s">
        <v>2968</v>
      </c>
      <c r="G12" s="529"/>
    </row>
    <row r="13" spans="1:7" x14ac:dyDescent="0.25">
      <c r="B13" s="322" t="s">
        <v>2995</v>
      </c>
      <c r="D13" s="533">
        <f t="shared" si="0"/>
        <v>12</v>
      </c>
      <c r="E13" s="700"/>
      <c r="F13" s="950" t="s">
        <v>2968</v>
      </c>
      <c r="G13" s="529"/>
    </row>
    <row r="14" spans="1:7" x14ac:dyDescent="0.25">
      <c r="B14" s="322" t="s">
        <v>2996</v>
      </c>
      <c r="D14" s="533">
        <f t="shared" si="0"/>
        <v>13</v>
      </c>
      <c r="E14" s="700"/>
      <c r="F14" s="950" t="s">
        <v>2968</v>
      </c>
      <c r="G14" s="529"/>
    </row>
    <row r="15" spans="1:7" x14ac:dyDescent="0.25">
      <c r="B15" s="322" t="s">
        <v>1676</v>
      </c>
      <c r="D15" s="533">
        <f t="shared" si="0"/>
        <v>14</v>
      </c>
      <c r="E15" s="700"/>
      <c r="F15" s="950" t="s">
        <v>2968</v>
      </c>
      <c r="G15" s="529"/>
    </row>
    <row r="16" spans="1:7" x14ac:dyDescent="0.25">
      <c r="B16" s="322" t="s">
        <v>2997</v>
      </c>
      <c r="D16" s="533">
        <f t="shared" si="0"/>
        <v>15</v>
      </c>
      <c r="E16" s="700"/>
      <c r="F16" s="950" t="s">
        <v>2968</v>
      </c>
      <c r="G16" s="529"/>
    </row>
    <row r="17" spans="2:14" x14ac:dyDescent="0.25">
      <c r="B17" s="322" t="s">
        <v>2998</v>
      </c>
      <c r="D17" s="533">
        <f t="shared" si="0"/>
        <v>16</v>
      </c>
      <c r="E17" s="700"/>
      <c r="F17" s="950" t="s">
        <v>2968</v>
      </c>
      <c r="G17" s="529"/>
    </row>
    <row r="18" spans="2:14" x14ac:dyDescent="0.25">
      <c r="B18" s="322" t="s">
        <v>2999</v>
      </c>
      <c r="D18" s="533">
        <f>D17+1</f>
        <v>17</v>
      </c>
      <c r="E18" s="700" t="s">
        <v>536</v>
      </c>
      <c r="F18" s="950" t="s">
        <v>2968</v>
      </c>
      <c r="G18" s="529"/>
    </row>
    <row r="19" spans="2:14" x14ac:dyDescent="0.25">
      <c r="B19" s="322" t="s">
        <v>3000</v>
      </c>
      <c r="D19" s="533">
        <f>D18</f>
        <v>17</v>
      </c>
      <c r="E19" s="700"/>
      <c r="F19" s="950" t="s">
        <v>2968</v>
      </c>
      <c r="G19" s="529"/>
    </row>
    <row r="20" spans="2:14" x14ac:dyDescent="0.25">
      <c r="B20" s="322" t="s">
        <v>3001</v>
      </c>
      <c r="D20" s="533">
        <f>D19+1</f>
        <v>18</v>
      </c>
      <c r="E20" s="700"/>
      <c r="F20" s="950" t="s">
        <v>2968</v>
      </c>
      <c r="G20" s="529"/>
      <c r="I20" s="535"/>
      <c r="N20" s="532" t="s">
        <v>387</v>
      </c>
    </row>
    <row r="21" spans="2:14" x14ac:dyDescent="0.25">
      <c r="B21" s="322" t="s">
        <v>3002</v>
      </c>
      <c r="D21" s="533">
        <f>D20</f>
        <v>18</v>
      </c>
      <c r="E21" s="700"/>
      <c r="F21" s="950" t="s">
        <v>2968</v>
      </c>
      <c r="G21" s="529"/>
    </row>
    <row r="22" spans="2:14" x14ac:dyDescent="0.25">
      <c r="B22" s="322" t="s">
        <v>3003</v>
      </c>
      <c r="D22" s="533">
        <f>D21+1</f>
        <v>19</v>
      </c>
      <c r="E22" s="700"/>
      <c r="F22" s="950" t="s">
        <v>2968</v>
      </c>
      <c r="G22" s="529"/>
    </row>
    <row r="23" spans="2:14" x14ac:dyDescent="0.25">
      <c r="B23" s="322" t="s">
        <v>2992</v>
      </c>
      <c r="D23" s="533">
        <f>D22</f>
        <v>19</v>
      </c>
      <c r="E23" s="700"/>
      <c r="F23" s="950" t="s">
        <v>2968</v>
      </c>
      <c r="G23" s="529"/>
    </row>
    <row r="24" spans="2:14" x14ac:dyDescent="0.25">
      <c r="B24" s="322" t="s">
        <v>2991</v>
      </c>
      <c r="D24" s="533">
        <f>D23+1</f>
        <v>20</v>
      </c>
      <c r="E24" s="700" t="s">
        <v>1046</v>
      </c>
      <c r="F24" s="950" t="s">
        <v>2968</v>
      </c>
      <c r="G24" s="529"/>
    </row>
    <row r="25" spans="2:14" x14ac:dyDescent="0.25">
      <c r="B25" s="322" t="s">
        <v>1675</v>
      </c>
      <c r="D25" s="533">
        <f>D24</f>
        <v>20</v>
      </c>
      <c r="E25" s="700"/>
      <c r="F25" s="950" t="s">
        <v>2968</v>
      </c>
      <c r="G25" s="529"/>
    </row>
    <row r="26" spans="2:14" x14ac:dyDescent="0.25">
      <c r="B26" s="322" t="s">
        <v>2990</v>
      </c>
      <c r="D26" s="533">
        <f t="shared" ref="D26:D32" si="1">D25+1</f>
        <v>21</v>
      </c>
      <c r="E26" s="700"/>
      <c r="F26" s="950" t="s">
        <v>2968</v>
      </c>
      <c r="G26" s="529"/>
    </row>
    <row r="27" spans="2:14" x14ac:dyDescent="0.25">
      <c r="B27" s="322" t="s">
        <v>2917</v>
      </c>
      <c r="D27" s="533">
        <f t="shared" si="1"/>
        <v>22</v>
      </c>
      <c r="E27" s="700" t="s">
        <v>737</v>
      </c>
      <c r="F27" s="950"/>
      <c r="G27" s="529"/>
    </row>
    <row r="28" spans="2:14" x14ac:dyDescent="0.25">
      <c r="B28" s="322" t="s">
        <v>2918</v>
      </c>
      <c r="D28" s="533">
        <f t="shared" si="1"/>
        <v>23</v>
      </c>
      <c r="E28" s="700"/>
      <c r="F28" s="950"/>
      <c r="G28" s="529"/>
    </row>
    <row r="29" spans="2:14" x14ac:dyDescent="0.25">
      <c r="B29" s="322" t="s">
        <v>2919</v>
      </c>
      <c r="D29" s="533">
        <f t="shared" si="1"/>
        <v>24</v>
      </c>
      <c r="E29" s="700"/>
      <c r="F29" s="950"/>
      <c r="G29" s="529"/>
    </row>
    <row r="30" spans="2:14" x14ac:dyDescent="0.25">
      <c r="B30" s="322" t="s">
        <v>2920</v>
      </c>
      <c r="D30" s="533">
        <f t="shared" si="1"/>
        <v>25</v>
      </c>
      <c r="E30" s="700"/>
      <c r="F30" s="950"/>
      <c r="G30" s="529"/>
    </row>
    <row r="31" spans="2:14" x14ac:dyDescent="0.25">
      <c r="B31" s="322" t="s">
        <v>2921</v>
      </c>
      <c r="D31" s="533">
        <f t="shared" si="1"/>
        <v>26</v>
      </c>
      <c r="E31" s="700"/>
      <c r="F31" s="950"/>
      <c r="G31" s="529"/>
    </row>
    <row r="32" spans="2:14" x14ac:dyDescent="0.25">
      <c r="B32" s="322" t="s">
        <v>2922</v>
      </c>
      <c r="D32" s="533">
        <f t="shared" si="1"/>
        <v>27</v>
      </c>
      <c r="E32" s="700"/>
      <c r="F32" s="950"/>
      <c r="G32" s="529"/>
    </row>
    <row r="33" spans="1:7" ht="20.25" customHeight="1" x14ac:dyDescent="0.3">
      <c r="A33" s="534" t="s">
        <v>857</v>
      </c>
      <c r="E33" s="701"/>
      <c r="G33" s="529"/>
    </row>
    <row r="34" spans="1:7" x14ac:dyDescent="0.25">
      <c r="B34" s="109" t="s">
        <v>2979</v>
      </c>
      <c r="D34" s="533">
        <f>D32+1</f>
        <v>28</v>
      </c>
      <c r="E34" s="700" t="s">
        <v>454</v>
      </c>
      <c r="F34" s="950" t="s">
        <v>2969</v>
      </c>
      <c r="G34" s="529"/>
    </row>
    <row r="35" spans="1:7" x14ac:dyDescent="0.25">
      <c r="B35" s="109" t="s">
        <v>2980</v>
      </c>
      <c r="D35" s="533">
        <f>D34</f>
        <v>28</v>
      </c>
      <c r="E35" s="700"/>
      <c r="F35" s="950" t="s">
        <v>2969</v>
      </c>
      <c r="G35" s="529"/>
    </row>
    <row r="36" spans="1:7" x14ac:dyDescent="0.25">
      <c r="B36" s="109" t="s">
        <v>2981</v>
      </c>
      <c r="D36" s="533">
        <f>D35+1</f>
        <v>29</v>
      </c>
      <c r="E36" s="700"/>
      <c r="F36" s="950" t="s">
        <v>2969</v>
      </c>
      <c r="G36" s="529"/>
    </row>
    <row r="37" spans="1:7" x14ac:dyDescent="0.25">
      <c r="B37" s="109" t="s">
        <v>2982</v>
      </c>
      <c r="D37" s="533">
        <f>D36</f>
        <v>29</v>
      </c>
      <c r="E37" s="700"/>
      <c r="F37" s="950" t="s">
        <v>2969</v>
      </c>
      <c r="G37" s="529"/>
    </row>
    <row r="38" spans="1:7" x14ac:dyDescent="0.25">
      <c r="B38" s="109" t="s">
        <v>2983</v>
      </c>
      <c r="D38" s="533">
        <f>D36+1</f>
        <v>30</v>
      </c>
      <c r="E38" s="700" t="s">
        <v>455</v>
      </c>
      <c r="F38" s="950" t="s">
        <v>2969</v>
      </c>
      <c r="G38" s="529"/>
    </row>
    <row r="39" spans="1:7" x14ac:dyDescent="0.25">
      <c r="B39" s="109" t="s">
        <v>2984</v>
      </c>
      <c r="D39" s="533">
        <f t="shared" ref="D39:D44" si="2">D38+1</f>
        <v>31</v>
      </c>
      <c r="E39" s="700"/>
      <c r="F39" s="950" t="s">
        <v>2969</v>
      </c>
      <c r="G39" s="529"/>
    </row>
    <row r="40" spans="1:7" x14ac:dyDescent="0.25">
      <c r="B40" s="109" t="s">
        <v>2985</v>
      </c>
      <c r="D40" s="533">
        <f t="shared" si="2"/>
        <v>32</v>
      </c>
      <c r="E40" s="700"/>
      <c r="F40" s="950" t="s">
        <v>2969</v>
      </c>
      <c r="G40" s="529"/>
    </row>
    <row r="41" spans="1:7" x14ac:dyDescent="0.25">
      <c r="B41" s="109" t="s">
        <v>2986</v>
      </c>
      <c r="D41" s="533">
        <f t="shared" si="2"/>
        <v>33</v>
      </c>
      <c r="E41" s="700"/>
      <c r="F41" s="950" t="s">
        <v>2969</v>
      </c>
      <c r="G41" s="529"/>
    </row>
    <row r="42" spans="1:7" x14ac:dyDescent="0.25">
      <c r="B42" s="109" t="s">
        <v>2987</v>
      </c>
      <c r="D42" s="533">
        <f t="shared" si="2"/>
        <v>34</v>
      </c>
      <c r="E42" s="700" t="s">
        <v>456</v>
      </c>
      <c r="F42" s="950" t="s">
        <v>2969</v>
      </c>
      <c r="G42" s="529"/>
    </row>
    <row r="43" spans="1:7" x14ac:dyDescent="0.25">
      <c r="B43" s="109" t="s">
        <v>2988</v>
      </c>
      <c r="D43" s="533">
        <f t="shared" si="2"/>
        <v>35</v>
      </c>
      <c r="E43" s="700"/>
      <c r="F43" s="950" t="s">
        <v>2969</v>
      </c>
      <c r="G43" s="529"/>
    </row>
    <row r="44" spans="1:7" x14ac:dyDescent="0.25">
      <c r="B44" s="109" t="s">
        <v>2989</v>
      </c>
      <c r="D44" s="533">
        <f t="shared" si="2"/>
        <v>36</v>
      </c>
      <c r="E44" s="700"/>
      <c r="G44" s="529"/>
    </row>
    <row r="45" spans="1:7" ht="20.25" customHeight="1" x14ac:dyDescent="0.3">
      <c r="A45" s="534" t="s">
        <v>894</v>
      </c>
      <c r="E45" s="701"/>
      <c r="G45" s="529"/>
    </row>
    <row r="46" spans="1:7" x14ac:dyDescent="0.25">
      <c r="B46" s="109" t="s">
        <v>2970</v>
      </c>
      <c r="D46" s="533">
        <f>D44+1</f>
        <v>37</v>
      </c>
      <c r="E46" s="700" t="s">
        <v>1047</v>
      </c>
      <c r="F46" s="950" t="s">
        <v>3005</v>
      </c>
      <c r="G46" s="529"/>
    </row>
    <row r="47" spans="1:7" x14ac:dyDescent="0.25">
      <c r="B47" s="109" t="s">
        <v>2971</v>
      </c>
      <c r="D47" s="533">
        <f>D46</f>
        <v>37</v>
      </c>
      <c r="E47" s="700"/>
      <c r="F47" s="950" t="s">
        <v>3005</v>
      </c>
      <c r="G47" s="529"/>
    </row>
    <row r="48" spans="1:7" x14ac:dyDescent="0.25">
      <c r="B48" s="109" t="s">
        <v>2972</v>
      </c>
      <c r="D48" s="533">
        <f>D47+1</f>
        <v>38</v>
      </c>
      <c r="E48" s="700"/>
      <c r="F48" s="950" t="s">
        <v>3005</v>
      </c>
      <c r="G48" s="529"/>
    </row>
    <row r="49" spans="1:7" x14ac:dyDescent="0.25">
      <c r="B49" s="109" t="s">
        <v>2973</v>
      </c>
      <c r="D49" s="533">
        <f t="shared" ref="D49:D54" si="3">D48</f>
        <v>38</v>
      </c>
      <c r="E49" s="700"/>
      <c r="F49" s="950" t="s">
        <v>3005</v>
      </c>
      <c r="G49" s="529"/>
    </row>
    <row r="50" spans="1:7" x14ac:dyDescent="0.25">
      <c r="B50" s="109" t="s">
        <v>2974</v>
      </c>
      <c r="D50" s="533">
        <f t="shared" si="3"/>
        <v>38</v>
      </c>
      <c r="E50" s="700"/>
      <c r="F50" s="950" t="s">
        <v>3005</v>
      </c>
      <c r="G50" s="529"/>
    </row>
    <row r="51" spans="1:7" x14ac:dyDescent="0.25">
      <c r="B51" s="109" t="s">
        <v>2975</v>
      </c>
      <c r="D51" s="533">
        <f>D50+1</f>
        <v>39</v>
      </c>
      <c r="E51" s="700"/>
      <c r="F51" s="950" t="s">
        <v>3005</v>
      </c>
      <c r="G51" s="529"/>
    </row>
    <row r="52" spans="1:7" x14ac:dyDescent="0.25">
      <c r="B52" s="109" t="s">
        <v>2976</v>
      </c>
      <c r="D52" s="533">
        <f t="shared" si="3"/>
        <v>39</v>
      </c>
      <c r="E52" s="700"/>
      <c r="F52" s="950" t="s">
        <v>3005</v>
      </c>
      <c r="G52" s="529"/>
    </row>
    <row r="53" spans="1:7" x14ac:dyDescent="0.25">
      <c r="B53" s="109" t="s">
        <v>2977</v>
      </c>
      <c r="D53" s="533">
        <f t="shared" si="3"/>
        <v>39</v>
      </c>
      <c r="E53" s="700"/>
      <c r="F53" s="950" t="s">
        <v>3005</v>
      </c>
      <c r="G53" s="529"/>
    </row>
    <row r="54" spans="1:7" ht="13" thickBot="1" x14ac:dyDescent="0.3">
      <c r="B54" s="109" t="s">
        <v>2978</v>
      </c>
      <c r="D54" s="533">
        <f t="shared" si="3"/>
        <v>39</v>
      </c>
      <c r="E54" s="700"/>
      <c r="F54" s="950" t="s">
        <v>3005</v>
      </c>
      <c r="G54" s="529"/>
    </row>
    <row r="55" spans="1:7" ht="33.75" customHeight="1" thickBot="1" x14ac:dyDescent="0.3">
      <c r="A55" s="531"/>
      <c r="B55" s="531"/>
      <c r="C55" s="531" t="str">
        <f>CONCATENATE(C2,", continued")</f>
        <v>List of Statistical Tables, continued</v>
      </c>
      <c r="D55" s="531" t="s">
        <v>261</v>
      </c>
      <c r="E55" s="699"/>
      <c r="F55" s="948"/>
      <c r="G55" s="529"/>
    </row>
    <row r="56" spans="1:7" ht="20.25" customHeight="1" x14ac:dyDescent="0.3">
      <c r="A56" s="534" t="s">
        <v>892</v>
      </c>
      <c r="E56" s="701"/>
      <c r="F56" s="949"/>
      <c r="G56" s="529"/>
    </row>
    <row r="57" spans="1:7" x14ac:dyDescent="0.25">
      <c r="B57" s="109" t="s">
        <v>2954</v>
      </c>
      <c r="D57" s="533">
        <f>D54+1</f>
        <v>40</v>
      </c>
      <c r="E57" s="700" t="s">
        <v>457</v>
      </c>
      <c r="F57" s="950" t="s">
        <v>3005</v>
      </c>
      <c r="G57" s="529"/>
    </row>
    <row r="58" spans="1:7" x14ac:dyDescent="0.25">
      <c r="B58" s="109" t="s">
        <v>2951</v>
      </c>
      <c r="D58" s="533">
        <f>D57+1</f>
        <v>41</v>
      </c>
      <c r="E58" s="700"/>
      <c r="F58" s="950" t="s">
        <v>3005</v>
      </c>
    </row>
    <row r="59" spans="1:7" x14ac:dyDescent="0.25">
      <c r="B59" s="532" t="s">
        <v>903</v>
      </c>
      <c r="D59" s="533">
        <f>D58</f>
        <v>41</v>
      </c>
      <c r="E59" s="700"/>
      <c r="F59" s="950"/>
    </row>
    <row r="60" spans="1:7" x14ac:dyDescent="0.25">
      <c r="B60" s="109" t="s">
        <v>2952</v>
      </c>
      <c r="D60" s="533">
        <f>D59+1</f>
        <v>42</v>
      </c>
      <c r="E60" s="700"/>
      <c r="F60" s="950" t="s">
        <v>3005</v>
      </c>
    </row>
    <row r="61" spans="1:7" x14ac:dyDescent="0.25">
      <c r="B61" s="109" t="s">
        <v>2953</v>
      </c>
      <c r="D61" s="533">
        <f>D60</f>
        <v>42</v>
      </c>
      <c r="E61" s="700"/>
      <c r="F61" s="950" t="s">
        <v>3005</v>
      </c>
    </row>
    <row r="62" spans="1:7" x14ac:dyDescent="0.25">
      <c r="B62" s="109" t="s">
        <v>947</v>
      </c>
      <c r="D62" s="533">
        <f>D61+1</f>
        <v>43</v>
      </c>
      <c r="E62" s="700" t="s">
        <v>458</v>
      </c>
      <c r="F62" s="950" t="s">
        <v>1663</v>
      </c>
      <c r="G62" s="529"/>
    </row>
    <row r="63" spans="1:7" x14ac:dyDescent="0.25">
      <c r="B63" s="109" t="s">
        <v>948</v>
      </c>
      <c r="D63" s="533">
        <f>D62</f>
        <v>43</v>
      </c>
      <c r="E63" s="700"/>
      <c r="F63" s="950" t="s">
        <v>1663</v>
      </c>
      <c r="G63" s="529"/>
    </row>
    <row r="64" spans="1:7" x14ac:dyDescent="0.25">
      <c r="B64" s="109" t="s">
        <v>949</v>
      </c>
      <c r="D64" s="533">
        <f>D63</f>
        <v>43</v>
      </c>
      <c r="E64" s="700"/>
      <c r="F64" s="950" t="s">
        <v>1663</v>
      </c>
      <c r="G64" s="529"/>
    </row>
    <row r="65" spans="1:7" ht="20.25" customHeight="1" x14ac:dyDescent="0.3">
      <c r="A65" s="534" t="s">
        <v>891</v>
      </c>
      <c r="E65" s="701"/>
      <c r="G65" s="529"/>
    </row>
    <row r="66" spans="1:7" x14ac:dyDescent="0.25">
      <c r="B66" s="109" t="s">
        <v>3011</v>
      </c>
      <c r="D66" s="533">
        <f>D64+1</f>
        <v>44</v>
      </c>
      <c r="E66" s="700" t="s">
        <v>459</v>
      </c>
      <c r="F66" s="950" t="s">
        <v>3005</v>
      </c>
    </row>
    <row r="67" spans="1:7" x14ac:dyDescent="0.25">
      <c r="B67" s="109" t="s">
        <v>3012</v>
      </c>
      <c r="D67" s="533">
        <f>D66+1</f>
        <v>45</v>
      </c>
      <c r="E67" s="700"/>
      <c r="F67" s="950" t="s">
        <v>3005</v>
      </c>
    </row>
    <row r="68" spans="1:7" x14ac:dyDescent="0.25">
      <c r="B68" s="109" t="s">
        <v>3013</v>
      </c>
      <c r="D68" s="533">
        <f>D67+1</f>
        <v>46</v>
      </c>
      <c r="E68" s="700"/>
      <c r="F68" s="950" t="s">
        <v>3005</v>
      </c>
    </row>
    <row r="69" spans="1:7" x14ac:dyDescent="0.25">
      <c r="B69" s="109" t="s">
        <v>3006</v>
      </c>
      <c r="D69" s="533">
        <f>D68+1</f>
        <v>47</v>
      </c>
      <c r="E69" s="700" t="s">
        <v>460</v>
      </c>
      <c r="F69" s="950" t="s">
        <v>3005</v>
      </c>
    </row>
    <row r="70" spans="1:7" x14ac:dyDescent="0.25">
      <c r="B70" s="109" t="s">
        <v>3007</v>
      </c>
      <c r="D70" s="533">
        <f>D69</f>
        <v>47</v>
      </c>
      <c r="E70" s="700"/>
      <c r="F70" s="950" t="s">
        <v>3005</v>
      </c>
      <c r="G70" s="529"/>
    </row>
    <row r="71" spans="1:7" ht="20.25" customHeight="1" x14ac:dyDescent="0.3">
      <c r="A71" s="534" t="s">
        <v>890</v>
      </c>
      <c r="E71" s="701"/>
      <c r="G71" s="529"/>
    </row>
    <row r="72" spans="1:7" x14ac:dyDescent="0.25">
      <c r="B72" s="109" t="s">
        <v>906</v>
      </c>
      <c r="D72" s="533">
        <f>D70+2</f>
        <v>49</v>
      </c>
      <c r="E72" s="700" t="s">
        <v>461</v>
      </c>
      <c r="G72" s="529"/>
    </row>
    <row r="73" spans="1:7" x14ac:dyDescent="0.25">
      <c r="B73" s="109" t="s">
        <v>2946</v>
      </c>
      <c r="D73" s="533">
        <f t="shared" ref="D73:D84" si="4">D72+1</f>
        <v>50</v>
      </c>
      <c r="E73" s="700" t="s">
        <v>462</v>
      </c>
      <c r="F73" s="950" t="s">
        <v>3005</v>
      </c>
      <c r="G73" s="529"/>
    </row>
    <row r="74" spans="1:7" x14ac:dyDescent="0.25">
      <c r="B74" s="109" t="s">
        <v>3015</v>
      </c>
      <c r="D74" s="533">
        <f t="shared" si="4"/>
        <v>51</v>
      </c>
      <c r="E74" s="700" t="s">
        <v>463</v>
      </c>
      <c r="F74" s="950" t="s">
        <v>3005</v>
      </c>
      <c r="G74" s="529"/>
    </row>
    <row r="75" spans="1:7" ht="20.25" customHeight="1" x14ac:dyDescent="0.3">
      <c r="A75" s="534" t="s">
        <v>889</v>
      </c>
      <c r="E75" s="701"/>
      <c r="G75" s="529"/>
    </row>
    <row r="76" spans="1:7" x14ac:dyDescent="0.25">
      <c r="B76" s="109" t="s">
        <v>3034</v>
      </c>
      <c r="D76" s="533">
        <f>D74+1</f>
        <v>52</v>
      </c>
      <c r="E76" s="700" t="s">
        <v>513</v>
      </c>
      <c r="F76" s="950" t="s">
        <v>3033</v>
      </c>
      <c r="G76" s="529"/>
    </row>
    <row r="77" spans="1:7" x14ac:dyDescent="0.25">
      <c r="B77" s="109" t="s">
        <v>3035</v>
      </c>
      <c r="D77" s="533">
        <f t="shared" si="4"/>
        <v>53</v>
      </c>
      <c r="E77" s="700" t="s">
        <v>512</v>
      </c>
      <c r="F77" s="950" t="s">
        <v>3033</v>
      </c>
      <c r="G77" s="529"/>
    </row>
    <row r="78" spans="1:7" x14ac:dyDescent="0.25">
      <c r="B78" s="109" t="s">
        <v>3036</v>
      </c>
      <c r="D78" s="533">
        <f>D77+2</f>
        <v>55</v>
      </c>
      <c r="E78" s="701" t="s">
        <v>524</v>
      </c>
      <c r="F78" s="950" t="s">
        <v>3033</v>
      </c>
      <c r="G78" s="529"/>
    </row>
    <row r="79" spans="1:7" x14ac:dyDescent="0.25">
      <c r="B79" s="109" t="s">
        <v>3038</v>
      </c>
      <c r="D79" s="533">
        <f>D78+1</f>
        <v>56</v>
      </c>
      <c r="E79" s="701" t="s">
        <v>464</v>
      </c>
      <c r="F79" s="950" t="s">
        <v>3005</v>
      </c>
      <c r="G79" s="529"/>
    </row>
    <row r="80" spans="1:7" x14ac:dyDescent="0.25">
      <c r="B80" s="109" t="s">
        <v>3018</v>
      </c>
      <c r="D80" s="533">
        <f t="shared" si="4"/>
        <v>57</v>
      </c>
      <c r="E80" s="701" t="s">
        <v>527</v>
      </c>
      <c r="F80" s="950" t="s">
        <v>3019</v>
      </c>
      <c r="G80" s="529"/>
    </row>
    <row r="81" spans="1:7" x14ac:dyDescent="0.25">
      <c r="B81" s="109" t="s">
        <v>3054</v>
      </c>
      <c r="D81" s="533">
        <f t="shared" si="4"/>
        <v>58</v>
      </c>
      <c r="E81" s="701" t="s">
        <v>465</v>
      </c>
      <c r="F81" s="950" t="s">
        <v>3019</v>
      </c>
      <c r="G81" s="529"/>
    </row>
    <row r="82" spans="1:7" ht="20.25" customHeight="1" x14ac:dyDescent="0.3">
      <c r="A82" s="534" t="s">
        <v>895</v>
      </c>
      <c r="E82" s="701"/>
      <c r="G82" s="529"/>
    </row>
    <row r="83" spans="1:7" x14ac:dyDescent="0.25">
      <c r="B83" s="109" t="s">
        <v>3039</v>
      </c>
      <c r="D83" s="533">
        <f>D81+1</f>
        <v>59</v>
      </c>
      <c r="E83" s="700" t="s">
        <v>611</v>
      </c>
      <c r="F83" s="950" t="s">
        <v>3008</v>
      </c>
      <c r="G83" s="529"/>
    </row>
    <row r="84" spans="1:7" x14ac:dyDescent="0.25">
      <c r="B84" s="109" t="s">
        <v>3040</v>
      </c>
      <c r="D84" s="533">
        <f t="shared" si="4"/>
        <v>60</v>
      </c>
      <c r="E84" s="701" t="s">
        <v>612</v>
      </c>
      <c r="F84" s="950" t="s">
        <v>3008</v>
      </c>
      <c r="G84" s="529"/>
    </row>
    <row r="85" spans="1:7" x14ac:dyDescent="0.25">
      <c r="B85" s="109" t="s">
        <v>3041</v>
      </c>
      <c r="D85" s="533">
        <f>D84+4</f>
        <v>64</v>
      </c>
      <c r="E85" s="701" t="s">
        <v>466</v>
      </c>
      <c r="F85" s="950" t="s">
        <v>3009</v>
      </c>
      <c r="G85" s="529"/>
    </row>
    <row r="86" spans="1:7" x14ac:dyDescent="0.25">
      <c r="B86" s="109" t="s">
        <v>3032</v>
      </c>
      <c r="D86" s="533">
        <f>D85</f>
        <v>64</v>
      </c>
      <c r="E86" s="701"/>
      <c r="F86" s="950" t="s">
        <v>3009</v>
      </c>
      <c r="G86" s="529"/>
    </row>
    <row r="87" spans="1:7" x14ac:dyDescent="0.25">
      <c r="B87" s="109" t="s">
        <v>3042</v>
      </c>
      <c r="D87" s="533">
        <f>D86+1</f>
        <v>65</v>
      </c>
      <c r="E87" s="701"/>
      <c r="F87" s="950" t="s">
        <v>3009</v>
      </c>
      <c r="G87" s="529"/>
    </row>
    <row r="88" spans="1:7" x14ac:dyDescent="0.25">
      <c r="B88" s="109" t="s">
        <v>1677</v>
      </c>
      <c r="D88" s="533">
        <f>D87</f>
        <v>65</v>
      </c>
      <c r="E88" s="701"/>
      <c r="F88" s="950" t="s">
        <v>3009</v>
      </c>
      <c r="G88" s="529"/>
    </row>
    <row r="89" spans="1:7" x14ac:dyDescent="0.25">
      <c r="B89" s="109" t="s">
        <v>3030</v>
      </c>
      <c r="D89" s="533">
        <f>D88+1</f>
        <v>66</v>
      </c>
      <c r="E89" s="701" t="s">
        <v>467</v>
      </c>
      <c r="F89" s="950" t="s">
        <v>3005</v>
      </c>
      <c r="G89" s="529"/>
    </row>
    <row r="90" spans="1:7" s="538" customFormat="1" ht="20.149999999999999" customHeight="1" thickBot="1" x14ac:dyDescent="0.3">
      <c r="B90" s="544" t="s">
        <v>3060</v>
      </c>
      <c r="C90" s="536"/>
      <c r="D90" s="537">
        <f>D89+1</f>
        <v>67</v>
      </c>
      <c r="E90" s="726" t="s">
        <v>1049</v>
      </c>
      <c r="F90" s="950" t="s">
        <v>3009</v>
      </c>
      <c r="G90" s="529"/>
    </row>
    <row r="96" spans="1:7" x14ac:dyDescent="0.25">
      <c r="D96" s="532"/>
    </row>
    <row r="97" spans="3:4" x14ac:dyDescent="0.25">
      <c r="D97" s="532"/>
    </row>
    <row r="98" spans="3:4" x14ac:dyDescent="0.25">
      <c r="C98" s="539"/>
      <c r="D98" s="539"/>
    </row>
    <row r="99" spans="3:4" x14ac:dyDescent="0.25">
      <c r="C99" s="539"/>
      <c r="D99" s="539"/>
    </row>
  </sheetData>
  <phoneticPr fontId="8" type="noConversion"/>
  <hyperlinks>
    <hyperlink ref="E7" location="Mig!A1" display="Mig!A1" xr:uid="{00000000-0004-0000-0200-000000000000}"/>
    <hyperlink ref="E34" location="EmpInst!A1" display="EmpInst!A1" xr:uid="{00000000-0004-0000-0200-000001000000}"/>
    <hyperlink ref="E38" location="EmpInd!A1" display="EmpInd!A1" xr:uid="{00000000-0004-0000-0200-000002000000}"/>
    <hyperlink ref="E46" location="PayRoll!A1" display="[Payroll]" xr:uid="{00000000-0004-0000-0200-000003000000}"/>
    <hyperlink ref="E11" location="NApc!A1" display="NApc!A1" xr:uid="{00000000-0004-0000-0200-000005000000}"/>
    <hyperlink ref="E18" location="NAInst!A1" display="[NAInst]" xr:uid="{00000000-0004-0000-0200-000006000000}"/>
    <hyperlink ref="E57" location="'Real_Cp&amp;Fsh'!A1" display="'Real_Cp&amp;Fsh'!A1" xr:uid="{00000000-0004-0000-0200-000007000000}"/>
    <hyperlink ref="E62:E63" location="'Real_Cp&amp;Fsh'!A28" display="'Real_Cp&amp;Fsh'!A28" xr:uid="{00000000-0004-0000-0200-000008000000}"/>
    <hyperlink ref="E62" location="Real_trsm!A1" display="Real_trsm!A1" xr:uid="{00000000-0004-0000-0200-000009000000}"/>
    <hyperlink ref="E66" location="'M&amp;Ba'!A1" display="'M&amp;Ba'!A1" xr:uid="{00000000-0004-0000-0200-00000A000000}"/>
    <hyperlink ref="E69" location="'M&amp;Bbc'!A1" display="'M&amp;Bbc'!A1" xr:uid="{00000000-0004-0000-0200-00000B000000}"/>
    <hyperlink ref="E72:E73" location="'M&amp;B_ie'!A28" display="'M&amp;B_ie'!A28" xr:uid="{00000000-0004-0000-0200-00000C000000}"/>
    <hyperlink ref="E72" location="CpiMajOld!A1" display="CpiMajOld!A1" xr:uid="{00000000-0004-0000-0200-00000D000000}"/>
    <hyperlink ref="E73" location="CpiMaj!A1" display="CpiMaj!A1" xr:uid="{00000000-0004-0000-0200-00000E000000}"/>
    <hyperlink ref="E79" location="ExtD_out!B1" display="[ExtD_out]" xr:uid="{00000000-0004-0000-0200-00000F000000}"/>
    <hyperlink ref="E80" location="ExtD_Hist!A1" display="[ExtD_Hist]" xr:uid="{00000000-0004-0000-0200-000010000000}"/>
    <hyperlink ref="E81" location="ExtD_Prj!A1" display="ExtD_Prj!A1" xr:uid="{00000000-0004-0000-0200-000011000000}"/>
    <hyperlink ref="E83" location="GFSsum!A1" display="[GFSsum]" xr:uid="{00000000-0004-0000-0200-000012000000}"/>
    <hyperlink ref="E42" location="EmpPriv!A1" display="EmpPriv!A1" xr:uid="{00000000-0004-0000-0200-000013000000}"/>
    <hyperlink ref="E77" location="BOPdet!A1" display="[BOPdet]" xr:uid="{00000000-0004-0000-0200-000014000000}"/>
    <hyperlink ref="E74" location="CpiEbeye!A1" display="CpiEbeye!A1" xr:uid="{00000000-0004-0000-0200-000015000000}"/>
    <hyperlink ref="E85" location="FPse!A1" display="FPse!A1" xr:uid="{00000000-0004-0000-0200-000017000000}"/>
    <hyperlink ref="E10" location="GNI!A1" display="GNI!A1" xr:uid="{00000000-0004-0000-0200-000018000000}"/>
    <hyperlink ref="E89" location="CII!A1" display="CII!A1" xr:uid="{00000000-0004-0000-0200-000019000000}"/>
    <hyperlink ref="E5" location="Mig!A1" display="Mig!A1" xr:uid="{00000000-0004-0000-0200-00001A000000}"/>
    <hyperlink ref="E76" location="BOPsum!A1" display="[BOPsum]" xr:uid="{00000000-0004-0000-0200-00001B000000}"/>
    <hyperlink ref="E78" location="IIP!A1" display="[IIP]" xr:uid="{00000000-0004-0000-0200-00001C000000}"/>
    <hyperlink ref="E12" location="NAInd!A1" display="[NAInd]" xr:uid="{00000000-0004-0000-0200-00001D000000}"/>
    <hyperlink ref="E84" location="GFSdet!A1" display="[GFSdet]" xr:uid="{00000000-0004-0000-0200-00001E000000}"/>
    <hyperlink ref="E90" location="CTF!A1" display="CTF" xr:uid="{00000000-0004-0000-0200-00001F000000}"/>
    <hyperlink ref="E27" location="NAexp!A1" display="[NAexp]" xr:uid="{00000000-0004-0000-0200-000020000000}"/>
    <hyperlink ref="E3" location="SumInd!A1" display="[Summary Data]" xr:uid="{00000000-0004-0000-0200-000021000000}"/>
    <hyperlink ref="E24" location="NAInc!A1" display="[NAInc]" xr:uid="{0DBFC3FE-B9A5-4C96-8E7D-75A0A486AAF6}"/>
  </hyperlinks>
  <pageMargins left="0.74803149606299213" right="0.74803149606299213" top="0.98425196850393704" bottom="0.98425196850393704" header="0.51181102362204722" footer="0.51181102362204722"/>
  <pageSetup scale="82" orientation="portrait" r:id="rId1"/>
  <headerFooter alignWithMargins="0"/>
  <rowBreaks count="1" manualBreakCount="1">
    <brk id="54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345"/>
  <sheetViews>
    <sheetView view="pageBreakPreview" zoomScale="90" zoomScaleNormal="80" zoomScaleSheetLayoutView="90" zoomScalePageLayoutView="80" workbookViewId="0">
      <pane xSplit="1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style="368" customWidth="1"/>
    <col min="2" max="16" width="8.81640625" style="368"/>
    <col min="17" max="20" width="8.81640625" style="368" customWidth="1"/>
    <col min="21" max="16384" width="8.81640625" style="368"/>
  </cols>
  <sheetData>
    <row r="1" spans="1:24" s="369" customFormat="1" ht="25.4" customHeight="1" x14ac:dyDescent="0.25">
      <c r="A1" s="367" t="str">
        <f>Index!B27</f>
        <v>Table 3q    RMI constant price GDP by expenditure, FY2004-FY2021 (experimental)</v>
      </c>
      <c r="B1" s="368"/>
      <c r="C1" s="368"/>
      <c r="D1" s="368"/>
    </row>
    <row r="2" spans="1:24" ht="20.149999999999999" customHeight="1" x14ac:dyDescent="0.25">
      <c r="A2" s="370" t="s">
        <v>1050</v>
      </c>
      <c r="B2" s="371" t="str">
        <f>GNI!J2</f>
        <v>FY2004</v>
      </c>
      <c r="C2" s="371" t="str">
        <f>GNI!K2</f>
        <v>FY2005</v>
      </c>
      <c r="D2" s="371" t="str">
        <f>GNI!L2</f>
        <v>FY2006</v>
      </c>
      <c r="E2" s="371" t="str">
        <f>GNI!M2</f>
        <v>FY2007</v>
      </c>
      <c r="F2" s="371" t="str">
        <f>GNI!N2</f>
        <v>FY2008</v>
      </c>
      <c r="G2" s="371" t="str">
        <f>GNI!O2</f>
        <v>FY2009</v>
      </c>
      <c r="H2" s="371" t="str">
        <f>GNI!P2</f>
        <v>FY2010</v>
      </c>
      <c r="I2" s="371" t="str">
        <f>GNI!Q2</f>
        <v>FY2011</v>
      </c>
      <c r="J2" s="371" t="str">
        <f>GNI!R2</f>
        <v>FY2012</v>
      </c>
      <c r="K2" s="371" t="str">
        <f>GNI!S2</f>
        <v>FY2013</v>
      </c>
      <c r="L2" s="371" t="str">
        <f>GNI!T2</f>
        <v>FY2014</v>
      </c>
      <c r="M2" s="371" t="str">
        <f>GNI!U2</f>
        <v>FY2015</v>
      </c>
      <c r="N2" s="371" t="str">
        <f>GNI!V2</f>
        <v>FY2016</v>
      </c>
      <c r="O2" s="371" t="str">
        <f>GNI!W2</f>
        <v>FY2017</v>
      </c>
      <c r="P2" s="371" t="str">
        <f>GNI!X2</f>
        <v>FY2018</v>
      </c>
      <c r="Q2" s="371" t="str">
        <f>GNI!Y2</f>
        <v>FY2019</v>
      </c>
      <c r="R2" s="371" t="str">
        <f>GNI!Z2</f>
        <v>FY2020</v>
      </c>
      <c r="S2" s="371" t="str">
        <f>GNI!AA2</f>
        <v>FY2021</v>
      </c>
      <c r="T2" s="371" t="str">
        <f>GNI!AB2</f>
        <v>FY2022</v>
      </c>
    </row>
    <row r="3" spans="1:24" ht="20.149999999999999" customHeight="1" x14ac:dyDescent="0.25">
      <c r="A3" s="322" t="s">
        <v>714</v>
      </c>
      <c r="B3" s="372">
        <v>93.589508056640625</v>
      </c>
      <c r="C3" s="372">
        <v>94.53887939453125</v>
      </c>
      <c r="D3" s="372">
        <v>98.094924926757813</v>
      </c>
      <c r="E3" s="372">
        <v>103.22645568847656</v>
      </c>
      <c r="F3" s="372">
        <v>99.853599548339844</v>
      </c>
      <c r="G3" s="372">
        <v>99.475692749023438</v>
      </c>
      <c r="H3" s="372">
        <v>98.615119934082031</v>
      </c>
      <c r="I3" s="372">
        <v>99.731689453125</v>
      </c>
      <c r="J3" s="372">
        <v>103.80854797363281</v>
      </c>
      <c r="K3" s="372">
        <v>105.83677673339844</v>
      </c>
      <c r="L3" s="372">
        <v>100.07553863525391</v>
      </c>
      <c r="M3" s="372">
        <v>103.19474792480469</v>
      </c>
      <c r="N3" s="372">
        <v>111.93855285644531</v>
      </c>
      <c r="O3" s="372">
        <v>114.24832916259766</v>
      </c>
      <c r="P3" s="372">
        <v>124.2706298828125</v>
      </c>
      <c r="Q3" s="372">
        <v>140.26168823242188</v>
      </c>
      <c r="R3" s="372">
        <v>131.15318298339844</v>
      </c>
      <c r="S3" s="372">
        <v>134.63523864746094</v>
      </c>
      <c r="T3" s="372">
        <v>125.61148834228516</v>
      </c>
      <c r="U3" s="374"/>
      <c r="V3" s="374"/>
      <c r="W3" s="374"/>
      <c r="X3" s="374"/>
    </row>
    <row r="4" spans="1:24" ht="12" customHeight="1" x14ac:dyDescent="0.25">
      <c r="A4" s="332" t="s">
        <v>715</v>
      </c>
      <c r="B4" s="372">
        <v>58.563911437988281</v>
      </c>
      <c r="C4" s="372">
        <v>57.992088317871094</v>
      </c>
      <c r="D4" s="372">
        <v>63.691474914550781</v>
      </c>
      <c r="E4" s="372">
        <v>68.028587341308594</v>
      </c>
      <c r="F4" s="372">
        <v>65.93853759765625</v>
      </c>
      <c r="G4" s="372">
        <v>65.85260009765625</v>
      </c>
      <c r="H4" s="372">
        <v>67.151237487792969</v>
      </c>
      <c r="I4" s="372">
        <v>68.948265075683594</v>
      </c>
      <c r="J4" s="372">
        <v>70.260307312011719</v>
      </c>
      <c r="K4" s="372">
        <v>71.803367614746094</v>
      </c>
      <c r="L4" s="372">
        <v>66.014717102050781</v>
      </c>
      <c r="M4" s="372">
        <v>66.5133056640625</v>
      </c>
      <c r="N4" s="372">
        <v>72.00372314453125</v>
      </c>
      <c r="O4" s="372">
        <v>73.386093139648438</v>
      </c>
      <c r="P4" s="372">
        <v>77.512222290039063</v>
      </c>
      <c r="Q4" s="372">
        <v>88.20428466796875</v>
      </c>
      <c r="R4" s="372">
        <v>81.300033569335938</v>
      </c>
      <c r="S4" s="372">
        <v>93.5308837890625</v>
      </c>
      <c r="T4" s="372">
        <v>83.231040954589844</v>
      </c>
      <c r="U4" s="374"/>
      <c r="V4" s="374"/>
      <c r="W4" s="374"/>
      <c r="X4" s="374"/>
    </row>
    <row r="5" spans="1:24" ht="12" customHeight="1" x14ac:dyDescent="0.25">
      <c r="A5" s="332" t="s">
        <v>34</v>
      </c>
      <c r="B5" s="372">
        <v>17.763021469116211</v>
      </c>
      <c r="C5" s="372">
        <v>18.228780746459961</v>
      </c>
      <c r="D5" s="372">
        <v>16.747480392456055</v>
      </c>
      <c r="E5" s="372">
        <v>17.813926696777344</v>
      </c>
      <c r="F5" s="372">
        <v>17.163564682006836</v>
      </c>
      <c r="G5" s="372">
        <v>17.675254821777344</v>
      </c>
      <c r="H5" s="372">
        <v>16.562685012817383</v>
      </c>
      <c r="I5" s="372">
        <v>15.500229835510254</v>
      </c>
      <c r="J5" s="372">
        <v>17.982582092285156</v>
      </c>
      <c r="K5" s="372">
        <v>17.445377349853516</v>
      </c>
      <c r="L5" s="372">
        <v>16.272251129150391</v>
      </c>
      <c r="M5" s="372">
        <v>19.770591735839844</v>
      </c>
      <c r="N5" s="372">
        <v>20.572660446166992</v>
      </c>
      <c r="O5" s="372">
        <v>20.323951721191406</v>
      </c>
      <c r="P5" s="372">
        <v>22.70489501953125</v>
      </c>
      <c r="Q5" s="372">
        <v>20.791309356689453</v>
      </c>
      <c r="R5" s="372">
        <v>22.93659782409668</v>
      </c>
      <c r="S5" s="372">
        <v>21.205419540405273</v>
      </c>
      <c r="T5" s="372">
        <v>22.298046112060547</v>
      </c>
      <c r="U5" s="374"/>
      <c r="V5" s="374"/>
      <c r="W5" s="374"/>
      <c r="X5" s="374"/>
    </row>
    <row r="6" spans="1:24" ht="12" customHeight="1" x14ac:dyDescent="0.25">
      <c r="A6" s="332" t="s">
        <v>35</v>
      </c>
      <c r="B6" s="372">
        <v>16.337312698364258</v>
      </c>
      <c r="C6" s="372">
        <v>17.407405853271484</v>
      </c>
      <c r="D6" s="372">
        <v>16.664472579956055</v>
      </c>
      <c r="E6" s="372">
        <v>16.269205093383789</v>
      </c>
      <c r="F6" s="372">
        <v>15.697235107421875</v>
      </c>
      <c r="G6" s="372">
        <v>14.936952590942383</v>
      </c>
      <c r="H6" s="372">
        <v>14.04621696472168</v>
      </c>
      <c r="I6" s="372">
        <v>14.474374771118164</v>
      </c>
      <c r="J6" s="372">
        <v>14.761161804199219</v>
      </c>
      <c r="K6" s="372">
        <v>15.725654602050781</v>
      </c>
      <c r="L6" s="372">
        <v>16.883865356445313</v>
      </c>
      <c r="M6" s="372">
        <v>16.003141403198242</v>
      </c>
      <c r="N6" s="372">
        <v>18.522319793701172</v>
      </c>
      <c r="O6" s="372">
        <v>19.669521331787109</v>
      </c>
      <c r="P6" s="372">
        <v>23.157014846801758</v>
      </c>
      <c r="Q6" s="372">
        <v>30.3897705078125</v>
      </c>
      <c r="R6" s="372">
        <v>25.933963775634766</v>
      </c>
      <c r="S6" s="372">
        <v>18.943180084228516</v>
      </c>
      <c r="T6" s="372">
        <v>19.162345886230469</v>
      </c>
      <c r="U6" s="374"/>
      <c r="V6" s="374"/>
      <c r="W6" s="374"/>
      <c r="X6" s="374"/>
    </row>
    <row r="7" spans="1:24" ht="12" customHeight="1" x14ac:dyDescent="0.25">
      <c r="A7" s="332" t="s">
        <v>917</v>
      </c>
      <c r="B7" s="372">
        <v>0.92525798082351685</v>
      </c>
      <c r="C7" s="372">
        <v>0.9106060266494751</v>
      </c>
      <c r="D7" s="372">
        <v>0.99149584770202637</v>
      </c>
      <c r="E7" s="372">
        <v>1.1147339344024658</v>
      </c>
      <c r="F7" s="372">
        <v>1.0542658567428589</v>
      </c>
      <c r="G7" s="372">
        <v>1.0108894109725952</v>
      </c>
      <c r="H7" s="372">
        <v>0.85497796535491943</v>
      </c>
      <c r="I7" s="372">
        <v>0.80882072448730469</v>
      </c>
      <c r="J7" s="372">
        <v>0.8045000433921814</v>
      </c>
      <c r="K7" s="372">
        <v>0.86237770318984985</v>
      </c>
      <c r="L7" s="372">
        <v>0.90470600128173828</v>
      </c>
      <c r="M7" s="372">
        <v>0.90770900249481201</v>
      </c>
      <c r="N7" s="372">
        <v>0.83985042572021484</v>
      </c>
      <c r="O7" s="372">
        <v>0.86876296997070313</v>
      </c>
      <c r="P7" s="372">
        <v>0.8964991569519043</v>
      </c>
      <c r="Q7" s="372">
        <v>0.87632066011428833</v>
      </c>
      <c r="R7" s="372">
        <v>0.982585608959198</v>
      </c>
      <c r="S7" s="372">
        <v>0.95576667785644531</v>
      </c>
      <c r="T7" s="372">
        <v>0.92005085945129395</v>
      </c>
      <c r="U7" s="374"/>
      <c r="V7" s="374"/>
      <c r="W7" s="374"/>
      <c r="X7" s="374"/>
    </row>
    <row r="8" spans="1:24" ht="12" customHeight="1" x14ac:dyDescent="0.25">
      <c r="A8" s="322" t="s">
        <v>716</v>
      </c>
      <c r="B8" s="372">
        <v>145.34339904785156</v>
      </c>
      <c r="C8" s="372">
        <v>152.14312744140625</v>
      </c>
      <c r="D8" s="372">
        <v>144.40234375</v>
      </c>
      <c r="E8" s="372">
        <v>149.40737915039063</v>
      </c>
      <c r="F8" s="372">
        <v>128.32156372070313</v>
      </c>
      <c r="G8" s="372">
        <v>129.47146606445313</v>
      </c>
      <c r="H8" s="372">
        <v>130.00636291503906</v>
      </c>
      <c r="I8" s="372">
        <v>135.10313415527344</v>
      </c>
      <c r="J8" s="372">
        <v>136.94886779785156</v>
      </c>
      <c r="K8" s="372">
        <v>147.02516174316406</v>
      </c>
      <c r="L8" s="372">
        <v>140.09544372558594</v>
      </c>
      <c r="M8" s="372">
        <v>139.09039306640625</v>
      </c>
      <c r="N8" s="372">
        <v>143.09376525878906</v>
      </c>
      <c r="O8" s="372">
        <v>157.6395263671875</v>
      </c>
      <c r="P8" s="372">
        <v>156.23995971679688</v>
      </c>
      <c r="Q8" s="372">
        <v>166.66360473632813</v>
      </c>
      <c r="R8" s="372">
        <v>161.56950378417969</v>
      </c>
      <c r="S8" s="372">
        <v>155.43658447265625</v>
      </c>
      <c r="T8" s="372">
        <v>161.59291076660156</v>
      </c>
      <c r="U8" s="374"/>
      <c r="V8" s="374"/>
      <c r="W8" s="374"/>
      <c r="X8" s="374"/>
    </row>
    <row r="9" spans="1:24" ht="12" customHeight="1" x14ac:dyDescent="0.25">
      <c r="A9" s="332" t="s">
        <v>717</v>
      </c>
      <c r="B9" s="372">
        <v>121.93936920166016</v>
      </c>
      <c r="C9" s="372">
        <v>128.67683410644531</v>
      </c>
      <c r="D9" s="372">
        <v>121.04305267333984</v>
      </c>
      <c r="E9" s="372">
        <v>125.79357147216797</v>
      </c>
      <c r="F9" s="372">
        <v>104.18512725830078</v>
      </c>
      <c r="G9" s="372">
        <v>104.67555999755859</v>
      </c>
      <c r="H9" s="372">
        <v>104.85849761962891</v>
      </c>
      <c r="I9" s="372">
        <v>110.00623321533203</v>
      </c>
      <c r="J9" s="372">
        <v>111.97390747070313</v>
      </c>
      <c r="K9" s="372">
        <v>122.35429382324219</v>
      </c>
      <c r="L9" s="372">
        <v>115.2415771484375</v>
      </c>
      <c r="M9" s="372">
        <v>113.87436676025391</v>
      </c>
      <c r="N9" s="372">
        <v>118.13777160644531</v>
      </c>
      <c r="O9" s="372">
        <v>133.18751525878906</v>
      </c>
      <c r="P9" s="372">
        <v>131.96676635742188</v>
      </c>
      <c r="Q9" s="372">
        <v>142.47256469726563</v>
      </c>
      <c r="R9" s="372">
        <v>137.52474975585938</v>
      </c>
      <c r="S9" s="372">
        <v>131.96430969238281</v>
      </c>
      <c r="T9" s="372">
        <v>138.65835571289063</v>
      </c>
      <c r="U9" s="374"/>
      <c r="V9" s="374"/>
      <c r="W9" s="374"/>
      <c r="X9" s="374"/>
    </row>
    <row r="10" spans="1:24" ht="12" customHeight="1" x14ac:dyDescent="0.25">
      <c r="A10" s="332" t="s">
        <v>718</v>
      </c>
      <c r="B10" s="372">
        <v>23.404033660888672</v>
      </c>
      <c r="C10" s="372">
        <v>23.466287612915039</v>
      </c>
      <c r="D10" s="372">
        <v>23.359281539916992</v>
      </c>
      <c r="E10" s="372">
        <v>23.613813400268555</v>
      </c>
      <c r="F10" s="372">
        <v>24.136436462402344</v>
      </c>
      <c r="G10" s="372">
        <v>24.79591178894043</v>
      </c>
      <c r="H10" s="372">
        <v>25.147869110107422</v>
      </c>
      <c r="I10" s="372">
        <v>25.096906661987305</v>
      </c>
      <c r="J10" s="372">
        <v>24.974952697753906</v>
      </c>
      <c r="K10" s="372">
        <v>24.670860290527344</v>
      </c>
      <c r="L10" s="372">
        <v>24.853872299194336</v>
      </c>
      <c r="M10" s="372">
        <v>25.216028213500977</v>
      </c>
      <c r="N10" s="372">
        <v>24.95599365234375</v>
      </c>
      <c r="O10" s="372">
        <v>24.452009201049805</v>
      </c>
      <c r="P10" s="372">
        <v>24.273191452026367</v>
      </c>
      <c r="Q10" s="372">
        <v>24.191036224365234</v>
      </c>
      <c r="R10" s="372">
        <v>24.044763565063477</v>
      </c>
      <c r="S10" s="372">
        <v>23.472274780273438</v>
      </c>
      <c r="T10" s="372">
        <v>22.934543609619141</v>
      </c>
      <c r="U10" s="374"/>
      <c r="V10" s="374"/>
      <c r="W10" s="374"/>
      <c r="X10" s="374"/>
    </row>
    <row r="11" spans="1:24" ht="12" customHeight="1" x14ac:dyDescent="0.25">
      <c r="A11" s="689" t="s">
        <v>719</v>
      </c>
      <c r="B11" s="372">
        <v>12.246808052062988</v>
      </c>
      <c r="C11" s="372">
        <v>12.446356773376465</v>
      </c>
      <c r="D11" s="372">
        <v>12.338888168334961</v>
      </c>
      <c r="E11" s="372">
        <v>12.536561012268066</v>
      </c>
      <c r="F11" s="372">
        <v>12.819431304931641</v>
      </c>
      <c r="G11" s="372">
        <v>13.094908714294434</v>
      </c>
      <c r="H11" s="372">
        <v>13.378305435180664</v>
      </c>
      <c r="I11" s="372">
        <v>13.348220825195313</v>
      </c>
      <c r="J11" s="372">
        <v>13.14452075958252</v>
      </c>
      <c r="K11" s="372">
        <v>12.868411064147949</v>
      </c>
      <c r="L11" s="372">
        <v>13.120397567749023</v>
      </c>
      <c r="M11" s="372">
        <v>13.523096084594727</v>
      </c>
      <c r="N11" s="372">
        <v>13.508669853210449</v>
      </c>
      <c r="O11" s="372">
        <v>13.289596557617188</v>
      </c>
      <c r="P11" s="372">
        <v>13.321320533752441</v>
      </c>
      <c r="Q11" s="372">
        <v>13.475603103637695</v>
      </c>
      <c r="R11" s="372">
        <v>13.449892044067383</v>
      </c>
      <c r="S11" s="372">
        <v>12.983452796936035</v>
      </c>
      <c r="T11" s="372">
        <v>12.516407012939453</v>
      </c>
      <c r="U11" s="374"/>
      <c r="V11" s="374"/>
      <c r="W11" s="374"/>
      <c r="X11" s="374"/>
    </row>
    <row r="12" spans="1:24" ht="12" customHeight="1" x14ac:dyDescent="0.25">
      <c r="A12" s="689" t="s">
        <v>4</v>
      </c>
      <c r="B12" s="372">
        <v>11.157225608825684</v>
      </c>
      <c r="C12" s="372">
        <v>11.019931793212891</v>
      </c>
      <c r="D12" s="372">
        <v>11.020394325256348</v>
      </c>
      <c r="E12" s="372">
        <v>11.077252388000488</v>
      </c>
      <c r="F12" s="372">
        <v>11.317005157470703</v>
      </c>
      <c r="G12" s="372">
        <v>11.701003074645996</v>
      </c>
      <c r="H12" s="372">
        <v>11.769562721252441</v>
      </c>
      <c r="I12" s="372">
        <v>11.748685836791992</v>
      </c>
      <c r="J12" s="372">
        <v>11.830432891845703</v>
      </c>
      <c r="K12" s="372">
        <v>11.802449226379395</v>
      </c>
      <c r="L12" s="372">
        <v>11.733474731445313</v>
      </c>
      <c r="M12" s="372">
        <v>11.692931175231934</v>
      </c>
      <c r="N12" s="372">
        <v>11.447322845458984</v>
      </c>
      <c r="O12" s="372">
        <v>11.162411689758301</v>
      </c>
      <c r="P12" s="372">
        <v>10.951870918273926</v>
      </c>
      <c r="Q12" s="372">
        <v>10.715432167053223</v>
      </c>
      <c r="R12" s="372">
        <v>10.594871520996094</v>
      </c>
      <c r="S12" s="372">
        <v>10.488821983337402</v>
      </c>
      <c r="T12" s="372">
        <v>10.418137550354004</v>
      </c>
      <c r="U12" s="374"/>
      <c r="V12" s="374"/>
      <c r="W12" s="374"/>
      <c r="X12" s="374"/>
    </row>
    <row r="13" spans="1:24" ht="12" customHeight="1" x14ac:dyDescent="0.25">
      <c r="A13" s="690" t="s">
        <v>720</v>
      </c>
      <c r="B13" s="372">
        <v>2.8338460922241211</v>
      </c>
      <c r="C13" s="372">
        <v>2.9784488677978516</v>
      </c>
      <c r="D13" s="372">
        <v>2.8524744510650635</v>
      </c>
      <c r="E13" s="372">
        <v>3.0183496475219727</v>
      </c>
      <c r="F13" s="372">
        <v>3.1430158615112305</v>
      </c>
      <c r="G13" s="372">
        <v>3.1777443885803223</v>
      </c>
      <c r="H13" s="372">
        <v>2.9593603610992432</v>
      </c>
      <c r="I13" s="372">
        <v>2.9010472297668457</v>
      </c>
      <c r="J13" s="372">
        <v>3.05364990234375</v>
      </c>
      <c r="K13" s="372">
        <v>3.1057255268096924</v>
      </c>
      <c r="L13" s="372">
        <v>3.4702932834625244</v>
      </c>
      <c r="M13" s="372">
        <v>3.41512131690979</v>
      </c>
      <c r="N13" s="372">
        <v>4.3352622985839844</v>
      </c>
      <c r="O13" s="372">
        <v>4.402310848236084</v>
      </c>
      <c r="P13" s="372">
        <v>4.4628090858459473</v>
      </c>
      <c r="Q13" s="372">
        <v>4.2565622329711914</v>
      </c>
      <c r="R13" s="372">
        <v>3.9312028884887695</v>
      </c>
      <c r="S13" s="372">
        <v>3.7319326400756836</v>
      </c>
      <c r="T13" s="372">
        <v>3.6869924068450928</v>
      </c>
      <c r="U13" s="374"/>
      <c r="V13" s="374"/>
      <c r="W13" s="374"/>
      <c r="X13" s="374"/>
    </row>
    <row r="14" spans="1:24" ht="12" customHeight="1" x14ac:dyDescent="0.25">
      <c r="A14" s="322" t="s">
        <v>721</v>
      </c>
      <c r="B14" s="372">
        <v>25.696142196655273</v>
      </c>
      <c r="C14" s="372">
        <v>30.318868637084961</v>
      </c>
      <c r="D14" s="372">
        <v>45.841472625732422</v>
      </c>
      <c r="E14" s="372">
        <v>42.169158935546875</v>
      </c>
      <c r="F14" s="372">
        <v>31.928789138793945</v>
      </c>
      <c r="G14" s="372">
        <v>56.411750793457031</v>
      </c>
      <c r="H14" s="372">
        <v>72.127372741699219</v>
      </c>
      <c r="I14" s="372">
        <v>34.860069274902344</v>
      </c>
      <c r="J14" s="372">
        <v>29.835647583007813</v>
      </c>
      <c r="K14" s="372">
        <v>45.886623382568359</v>
      </c>
      <c r="L14" s="372">
        <v>37.226284027099609</v>
      </c>
      <c r="M14" s="372">
        <v>32.547645568847656</v>
      </c>
      <c r="N14" s="372">
        <v>41.178375244140625</v>
      </c>
      <c r="O14" s="372">
        <v>51.476734161376953</v>
      </c>
      <c r="P14" s="372">
        <v>48.319358825683594</v>
      </c>
      <c r="Q14" s="372">
        <v>119.48320770263672</v>
      </c>
      <c r="R14" s="372">
        <v>51.379436492919922</v>
      </c>
      <c r="S14" s="372">
        <v>53.119098663330078</v>
      </c>
      <c r="T14" s="372">
        <v>51.744365692138672</v>
      </c>
      <c r="U14" s="374"/>
      <c r="V14" s="374"/>
      <c r="W14" s="374"/>
      <c r="X14" s="374"/>
    </row>
    <row r="15" spans="1:24" ht="12" customHeight="1" x14ac:dyDescent="0.25">
      <c r="A15" s="332" t="s">
        <v>1033</v>
      </c>
      <c r="B15" s="372">
        <v>14.886166572570801</v>
      </c>
      <c r="C15" s="372">
        <v>13.283649444580078</v>
      </c>
      <c r="D15" s="372">
        <v>27.581064224243164</v>
      </c>
      <c r="E15" s="372">
        <v>9.7229375839233398</v>
      </c>
      <c r="F15" s="372">
        <v>12.463616371154785</v>
      </c>
      <c r="G15" s="372">
        <v>18.499057769775391</v>
      </c>
      <c r="H15" s="372">
        <v>13.20755672454834</v>
      </c>
      <c r="I15" s="372">
        <v>9.3242311477661133</v>
      </c>
      <c r="J15" s="372">
        <v>7.4879236221313477</v>
      </c>
      <c r="K15" s="372">
        <v>17.906597137451172</v>
      </c>
      <c r="L15" s="372">
        <v>14.621345520019531</v>
      </c>
      <c r="M15" s="372">
        <v>7.7847270965576172</v>
      </c>
      <c r="N15" s="372">
        <v>15.052952766418457</v>
      </c>
      <c r="O15" s="372">
        <v>9.6536836624145508</v>
      </c>
      <c r="P15" s="372">
        <v>8.5701408386230469</v>
      </c>
      <c r="Q15" s="372">
        <v>17.537389755249023</v>
      </c>
      <c r="R15" s="372">
        <v>9.4371442794799805</v>
      </c>
      <c r="S15" s="372">
        <v>7.2943105697631836</v>
      </c>
      <c r="T15" s="372">
        <v>9.7681913375854492</v>
      </c>
      <c r="U15" s="374"/>
      <c r="V15" s="374"/>
      <c r="W15" s="374"/>
      <c r="X15" s="374"/>
    </row>
    <row r="16" spans="1:24" ht="12" customHeight="1" x14ac:dyDescent="0.25">
      <c r="A16" s="332" t="s">
        <v>1034</v>
      </c>
      <c r="B16" s="372">
        <v>0.8141675591468811</v>
      </c>
      <c r="C16" s="372">
        <v>5.9855794906616211</v>
      </c>
      <c r="D16" s="372">
        <v>7.6366457939147949</v>
      </c>
      <c r="E16" s="372">
        <v>18.929636001586914</v>
      </c>
      <c r="F16" s="372">
        <v>7.9029068946838379</v>
      </c>
      <c r="G16" s="372">
        <v>13.642610549926758</v>
      </c>
      <c r="H16" s="372">
        <v>13.269760131835938</v>
      </c>
      <c r="I16" s="372">
        <v>10.509963989257813</v>
      </c>
      <c r="J16" s="372">
        <v>5.6522312164306641</v>
      </c>
      <c r="K16" s="372">
        <v>3.6972401142120361</v>
      </c>
      <c r="L16" s="372">
        <v>1.4276916980743408</v>
      </c>
      <c r="M16" s="372">
        <v>0.94506353139877319</v>
      </c>
      <c r="N16" s="372">
        <v>1.2956202030181885</v>
      </c>
      <c r="O16" s="372">
        <v>5.882875919342041</v>
      </c>
      <c r="P16" s="372">
        <v>5.5566573143005371</v>
      </c>
      <c r="Q16" s="372">
        <v>1.5457804203033447</v>
      </c>
      <c r="R16" s="372">
        <v>6.0692086219787598</v>
      </c>
      <c r="S16" s="372">
        <v>8.6417045593261719</v>
      </c>
      <c r="T16" s="372">
        <v>6.4804129600524902</v>
      </c>
      <c r="U16" s="374"/>
      <c r="V16" s="374"/>
      <c r="W16" s="374"/>
      <c r="X16" s="374"/>
    </row>
    <row r="17" spans="1:24" ht="12" customHeight="1" x14ac:dyDescent="0.25">
      <c r="A17" s="332" t="s">
        <v>1035</v>
      </c>
      <c r="B17" s="372">
        <v>5.9005594253540039</v>
      </c>
      <c r="C17" s="372">
        <v>5.5837459564208984</v>
      </c>
      <c r="D17" s="372">
        <v>7.721470832824707</v>
      </c>
      <c r="E17" s="372">
        <v>10.090958595275879</v>
      </c>
      <c r="F17" s="372">
        <v>5.9219269752502441</v>
      </c>
      <c r="G17" s="372">
        <v>9.785400390625</v>
      </c>
      <c r="H17" s="372">
        <v>9.8796052932739258</v>
      </c>
      <c r="I17" s="372">
        <v>12.87370777130127</v>
      </c>
      <c r="J17" s="372">
        <v>15.291378974914551</v>
      </c>
      <c r="K17" s="372">
        <v>22.496114730834961</v>
      </c>
      <c r="L17" s="372">
        <v>18.048873901367188</v>
      </c>
      <c r="M17" s="372">
        <v>17.305374145507813</v>
      </c>
      <c r="N17" s="372">
        <v>21.45482063293457</v>
      </c>
      <c r="O17" s="372">
        <v>32.509506225585938</v>
      </c>
      <c r="P17" s="372">
        <v>29.861982345581055</v>
      </c>
      <c r="Q17" s="372">
        <v>33.113311767578125</v>
      </c>
      <c r="R17" s="372">
        <v>28.955808639526367</v>
      </c>
      <c r="S17" s="372">
        <v>29.421228408813477</v>
      </c>
      <c r="T17" s="372">
        <v>29.598545074462891</v>
      </c>
      <c r="U17" s="374"/>
      <c r="V17" s="374"/>
      <c r="W17" s="374"/>
      <c r="X17" s="374"/>
    </row>
    <row r="18" spans="1:24" ht="12" customHeight="1" x14ac:dyDescent="0.25">
      <c r="A18" s="332" t="s">
        <v>1036</v>
      </c>
      <c r="B18" s="372">
        <v>4.0952482223510742</v>
      </c>
      <c r="C18" s="372">
        <v>5.4658942222595215</v>
      </c>
      <c r="D18" s="372">
        <v>2.9022941589355469</v>
      </c>
      <c r="E18" s="372">
        <v>1.7554160356521606</v>
      </c>
      <c r="F18" s="372">
        <v>5.6403398513793945</v>
      </c>
      <c r="G18" s="372">
        <v>3.6541612148284912</v>
      </c>
      <c r="H18" s="372">
        <v>3.1971654891967773</v>
      </c>
      <c r="I18" s="372">
        <v>2.1521656513214111</v>
      </c>
      <c r="J18" s="372">
        <v>1.404112696647644</v>
      </c>
      <c r="K18" s="372">
        <v>1.3912920951843262</v>
      </c>
      <c r="L18" s="372">
        <v>3.1283724308013916</v>
      </c>
      <c r="M18" s="372">
        <v>4.4124822616577148</v>
      </c>
      <c r="N18" s="372">
        <v>3.3749794960021973</v>
      </c>
      <c r="O18" s="372">
        <v>3.4306690692901611</v>
      </c>
      <c r="P18" s="372">
        <v>2.4062607288360596</v>
      </c>
      <c r="Q18" s="372">
        <v>1.6152548789978027</v>
      </c>
      <c r="R18" s="372">
        <v>5.9032688140869141</v>
      </c>
      <c r="S18" s="372">
        <v>6.743840217590332</v>
      </c>
      <c r="T18" s="372">
        <v>5.8972177505493164</v>
      </c>
      <c r="U18" s="374"/>
      <c r="V18" s="374"/>
      <c r="W18" s="374"/>
      <c r="X18" s="374"/>
    </row>
    <row r="19" spans="1:24" ht="12" customHeight="1" x14ac:dyDescent="0.25">
      <c r="A19" s="332" t="s">
        <v>1037</v>
      </c>
      <c r="B19" s="372">
        <v>0</v>
      </c>
      <c r="C19" s="372">
        <v>0</v>
      </c>
      <c r="D19" s="372">
        <v>0</v>
      </c>
      <c r="E19" s="372">
        <v>1.6702115535736084</v>
      </c>
      <c r="F19" s="372">
        <v>0</v>
      </c>
      <c r="G19" s="372">
        <v>10.830521583557129</v>
      </c>
      <c r="H19" s="372">
        <v>32.573284149169922</v>
      </c>
      <c r="I19" s="372">
        <v>0</v>
      </c>
      <c r="J19" s="372">
        <v>0</v>
      </c>
      <c r="K19" s="372">
        <v>0.39538124203681946</v>
      </c>
      <c r="L19" s="372">
        <v>0</v>
      </c>
      <c r="M19" s="372">
        <v>2.0999999046325684</v>
      </c>
      <c r="N19" s="372">
        <v>0</v>
      </c>
      <c r="O19" s="372">
        <v>0</v>
      </c>
      <c r="P19" s="372">
        <v>1.9243183135986328</v>
      </c>
      <c r="Q19" s="372">
        <v>65.671470642089844</v>
      </c>
      <c r="R19" s="372">
        <v>1.0140063762664795</v>
      </c>
      <c r="S19" s="372">
        <v>1.018014669418335</v>
      </c>
      <c r="T19" s="372">
        <v>0</v>
      </c>
      <c r="U19" s="374"/>
      <c r="V19" s="374"/>
      <c r="W19" s="374"/>
      <c r="X19" s="374"/>
    </row>
    <row r="20" spans="1:24" ht="12" customHeight="1" x14ac:dyDescent="0.25">
      <c r="A20" s="322" t="s">
        <v>722</v>
      </c>
      <c r="B20" s="372">
        <v>1.3691922426223755</v>
      </c>
      <c r="C20" s="372">
        <v>-1.8313664197921753</v>
      </c>
      <c r="D20" s="372">
        <v>2.024247407913208</v>
      </c>
      <c r="E20" s="372">
        <v>2.0372452735900879</v>
      </c>
      <c r="F20" s="372">
        <v>-1.1202758550643921</v>
      </c>
      <c r="G20" s="372">
        <v>2.7524034976959229</v>
      </c>
      <c r="H20" s="372">
        <v>-0.9065021276473999</v>
      </c>
      <c r="I20" s="372">
        <v>4.3590068817138672</v>
      </c>
      <c r="J20" s="372">
        <v>-4.3931679725646973</v>
      </c>
      <c r="K20" s="372">
        <v>-0.20513039827346802</v>
      </c>
      <c r="L20" s="372">
        <v>0.62018108367919922</v>
      </c>
      <c r="M20" s="372">
        <v>-1.0107326507568359</v>
      </c>
      <c r="N20" s="372">
        <v>1.1558716297149658</v>
      </c>
      <c r="O20" s="372">
        <v>-0.53576618432998657</v>
      </c>
      <c r="P20" s="372">
        <v>3.6640284061431885</v>
      </c>
      <c r="Q20" s="372">
        <v>7.3275895118713379</v>
      </c>
      <c r="R20" s="372">
        <v>-0.44310855865478516</v>
      </c>
      <c r="S20" s="372">
        <v>-0.44868355989456177</v>
      </c>
      <c r="T20" s="372">
        <v>0.52299636602401733</v>
      </c>
      <c r="U20" s="374"/>
      <c r="V20" s="374"/>
      <c r="W20" s="374"/>
      <c r="X20" s="374"/>
    </row>
    <row r="21" spans="1:24" s="380" customFormat="1" ht="19.5" customHeight="1" x14ac:dyDescent="0.25">
      <c r="A21" s="691" t="s">
        <v>723</v>
      </c>
      <c r="B21" s="414">
        <v>268.83209228515625</v>
      </c>
      <c r="C21" s="414">
        <v>278.14794921875</v>
      </c>
      <c r="D21" s="414">
        <v>293.2154541015625</v>
      </c>
      <c r="E21" s="414">
        <v>299.85858154296875</v>
      </c>
      <c r="F21" s="414">
        <v>262.126708984375</v>
      </c>
      <c r="G21" s="414">
        <v>291.2890625</v>
      </c>
      <c r="H21" s="414">
        <v>302.80172729492188</v>
      </c>
      <c r="I21" s="414">
        <v>276.9549560546875</v>
      </c>
      <c r="J21" s="414">
        <v>269.2535400390625</v>
      </c>
      <c r="K21" s="414">
        <v>301.649169921875</v>
      </c>
      <c r="L21" s="414">
        <v>281.48773193359375</v>
      </c>
      <c r="M21" s="414">
        <v>277.2371826171875</v>
      </c>
      <c r="N21" s="414">
        <v>301.70181274414063</v>
      </c>
      <c r="O21" s="414">
        <v>327.23114013671875</v>
      </c>
      <c r="P21" s="414">
        <v>336.956787109375</v>
      </c>
      <c r="Q21" s="414">
        <v>437.99264526367188</v>
      </c>
      <c r="R21" s="414">
        <v>347.5902099609375</v>
      </c>
      <c r="S21" s="414">
        <v>346.47418212890625</v>
      </c>
      <c r="T21" s="414">
        <v>343.15875244140625</v>
      </c>
      <c r="U21" s="374"/>
      <c r="V21" s="374"/>
      <c r="W21" s="374"/>
      <c r="X21" s="374"/>
    </row>
    <row r="22" spans="1:24" ht="12" customHeight="1" x14ac:dyDescent="0.25">
      <c r="A22" s="322" t="s">
        <v>549</v>
      </c>
      <c r="B22" s="372">
        <v>60.220050811767578</v>
      </c>
      <c r="C22" s="372">
        <v>55.422332763671875</v>
      </c>
      <c r="D22" s="372">
        <v>39.525875091552734</v>
      </c>
      <c r="E22" s="372">
        <v>43.670604705810547</v>
      </c>
      <c r="F22" s="372">
        <v>37.60247802734375</v>
      </c>
      <c r="G22" s="372">
        <v>49.237239837646484</v>
      </c>
      <c r="H22" s="372">
        <v>66.733749389648438</v>
      </c>
      <c r="I22" s="372">
        <v>77.917259216308594</v>
      </c>
      <c r="J22" s="372">
        <v>73.8302001953125</v>
      </c>
      <c r="K22" s="372">
        <v>73.199348449707031</v>
      </c>
      <c r="L22" s="372">
        <v>81.98907470703125</v>
      </c>
      <c r="M22" s="372">
        <v>81.272850036621094</v>
      </c>
      <c r="N22" s="372">
        <v>71.77374267578125</v>
      </c>
      <c r="O22" s="372">
        <v>69.652633666992188</v>
      </c>
      <c r="P22" s="372">
        <v>73.829414367675781</v>
      </c>
      <c r="Q22" s="372">
        <v>82.619110107421875</v>
      </c>
      <c r="R22" s="372">
        <v>78.703903198242188</v>
      </c>
      <c r="S22" s="372">
        <v>96.633956909179688</v>
      </c>
      <c r="T22" s="372">
        <v>90.356605529785156</v>
      </c>
      <c r="U22" s="374"/>
      <c r="V22" s="374"/>
      <c r="W22" s="374"/>
      <c r="X22" s="374"/>
    </row>
    <row r="23" spans="1:24" ht="12" customHeight="1" x14ac:dyDescent="0.25">
      <c r="A23" s="373" t="s">
        <v>1038</v>
      </c>
      <c r="B23" s="372">
        <v>30.386123657226563</v>
      </c>
      <c r="C23" s="372">
        <v>26.740032196044922</v>
      </c>
      <c r="D23" s="372">
        <v>14.99687385559082</v>
      </c>
      <c r="E23" s="372">
        <v>15.867803573608398</v>
      </c>
      <c r="F23" s="372">
        <v>10.549431800842285</v>
      </c>
      <c r="G23" s="372">
        <v>16.135688781738281</v>
      </c>
      <c r="H23" s="372">
        <v>19.082771301269531</v>
      </c>
      <c r="I23" s="372">
        <v>21.768980026245117</v>
      </c>
      <c r="J23" s="372">
        <v>21.901123046875</v>
      </c>
      <c r="K23" s="372">
        <v>21.844326019287109</v>
      </c>
      <c r="L23" s="372">
        <v>25.791065216064453</v>
      </c>
      <c r="M23" s="372">
        <v>24.294116973876953</v>
      </c>
      <c r="N23" s="372">
        <v>20.925031661987305</v>
      </c>
      <c r="O23" s="372">
        <v>15.811986923217773</v>
      </c>
      <c r="P23" s="372">
        <v>18.117254257202148</v>
      </c>
      <c r="Q23" s="372">
        <v>13.759767532348633</v>
      </c>
      <c r="R23" s="372">
        <v>10.599053382873535</v>
      </c>
      <c r="S23" s="372">
        <v>11.414337158203125</v>
      </c>
      <c r="T23" s="372">
        <v>14.092538833618164</v>
      </c>
      <c r="U23" s="374"/>
      <c r="V23" s="374"/>
      <c r="W23" s="374"/>
      <c r="X23" s="374"/>
    </row>
    <row r="24" spans="1:24" ht="12" customHeight="1" x14ac:dyDescent="0.25">
      <c r="A24" s="373" t="s">
        <v>724</v>
      </c>
      <c r="B24" s="372">
        <v>0</v>
      </c>
      <c r="C24" s="372">
        <v>0</v>
      </c>
      <c r="D24" s="372">
        <v>0</v>
      </c>
      <c r="E24" s="372">
        <v>0</v>
      </c>
      <c r="F24" s="372">
        <v>0.57887518405914307</v>
      </c>
      <c r="G24" s="372">
        <v>6.146916389465332</v>
      </c>
      <c r="H24" s="372">
        <v>20.77191162109375</v>
      </c>
      <c r="I24" s="372">
        <v>30.393836975097656</v>
      </c>
      <c r="J24" s="372">
        <v>23.186315536499023</v>
      </c>
      <c r="K24" s="372">
        <v>21.643104553222656</v>
      </c>
      <c r="L24" s="372">
        <v>24.197307586669922</v>
      </c>
      <c r="M24" s="372">
        <v>24.742212295532227</v>
      </c>
      <c r="N24" s="372">
        <v>21.043794631958008</v>
      </c>
      <c r="O24" s="372">
        <v>23.459291458129883</v>
      </c>
      <c r="P24" s="372">
        <v>24.466762542724609</v>
      </c>
      <c r="Q24" s="372">
        <v>39.288414001464844</v>
      </c>
      <c r="R24" s="372">
        <v>45.833271026611328</v>
      </c>
      <c r="S24" s="372">
        <v>64.509201049804688</v>
      </c>
      <c r="T24" s="372">
        <v>52.598579406738281</v>
      </c>
      <c r="U24" s="374"/>
      <c r="V24" s="374"/>
      <c r="W24" s="374"/>
      <c r="X24" s="374"/>
    </row>
    <row r="25" spans="1:24" ht="12" customHeight="1" x14ac:dyDescent="0.25">
      <c r="A25" s="373" t="s">
        <v>725</v>
      </c>
      <c r="B25" s="372">
        <v>2.2067580223083496</v>
      </c>
      <c r="C25" s="372">
        <v>4.9466581344604492</v>
      </c>
      <c r="D25" s="372">
        <v>1.9302334785461426</v>
      </c>
      <c r="E25" s="372">
        <v>3.2563831806182861</v>
      </c>
      <c r="F25" s="372">
        <v>4.9461197853088379</v>
      </c>
      <c r="G25" s="372">
        <v>4.6315937042236328</v>
      </c>
      <c r="H25" s="372">
        <v>3.4440486431121826</v>
      </c>
      <c r="I25" s="372">
        <v>2.8343162536621094</v>
      </c>
      <c r="J25" s="372">
        <v>4.520538330078125</v>
      </c>
      <c r="K25" s="372">
        <v>4.7841558456420898</v>
      </c>
      <c r="L25" s="372">
        <v>3.5759563446044922</v>
      </c>
      <c r="M25" s="372">
        <v>5.0055937767028809</v>
      </c>
      <c r="N25" s="372">
        <v>4.391909122467041</v>
      </c>
      <c r="O25" s="372">
        <v>4.8004617691040039</v>
      </c>
      <c r="P25" s="372">
        <v>4.6453080177307129</v>
      </c>
      <c r="Q25" s="372">
        <v>4.5005488395690918</v>
      </c>
      <c r="R25" s="372">
        <v>4.5582394599914551</v>
      </c>
      <c r="S25" s="372">
        <v>4.890230655670166</v>
      </c>
      <c r="T25" s="372">
        <v>4.4826760292053223</v>
      </c>
      <c r="U25" s="374"/>
      <c r="V25" s="374"/>
      <c r="W25" s="374"/>
      <c r="X25" s="374"/>
    </row>
    <row r="26" spans="1:24" ht="12" customHeight="1" x14ac:dyDescent="0.25">
      <c r="A26" s="373" t="s">
        <v>726</v>
      </c>
      <c r="B26" s="372">
        <v>14.099472999572754</v>
      </c>
      <c r="C26" s="372">
        <v>10.128259658813477</v>
      </c>
      <c r="D26" s="372">
        <v>9.2077112197875977</v>
      </c>
      <c r="E26" s="372">
        <v>11.522487640380859</v>
      </c>
      <c r="F26" s="372">
        <v>8.5674724578857422</v>
      </c>
      <c r="G26" s="372">
        <v>9.1625480651855469</v>
      </c>
      <c r="H26" s="372">
        <v>9.3374929428100586</v>
      </c>
      <c r="I26" s="372">
        <v>8.7713212966918945</v>
      </c>
      <c r="J26" s="372">
        <v>9.9245414733886719</v>
      </c>
      <c r="K26" s="372">
        <v>10.14244556427002</v>
      </c>
      <c r="L26" s="372">
        <v>13.0343017578125</v>
      </c>
      <c r="M26" s="372">
        <v>12.123703002929688</v>
      </c>
      <c r="N26" s="372">
        <v>10.482492446899414</v>
      </c>
      <c r="O26" s="372">
        <v>9.9706354141235352</v>
      </c>
      <c r="P26" s="372">
        <v>10.050481796264648</v>
      </c>
      <c r="Q26" s="372">
        <v>9.0488471984863281</v>
      </c>
      <c r="R26" s="372">
        <v>6.570979118347168</v>
      </c>
      <c r="S26" s="372">
        <v>6.5733718872070313</v>
      </c>
      <c r="T26" s="372">
        <v>8.2156476974487305</v>
      </c>
      <c r="U26" s="374"/>
      <c r="V26" s="374"/>
      <c r="W26" s="374"/>
      <c r="X26" s="374"/>
    </row>
    <row r="27" spans="1:24" ht="12" customHeight="1" x14ac:dyDescent="0.25">
      <c r="A27" s="373" t="s">
        <v>1039</v>
      </c>
      <c r="B27" s="372">
        <v>3.8206403255462646</v>
      </c>
      <c r="C27" s="372">
        <v>3.976576566696167</v>
      </c>
      <c r="D27" s="372">
        <v>3.7796399593353271</v>
      </c>
      <c r="E27" s="372">
        <v>3.4374551773071289</v>
      </c>
      <c r="F27" s="372">
        <v>2.9430170059204102</v>
      </c>
      <c r="G27" s="372">
        <v>3.2318480014801025</v>
      </c>
      <c r="H27" s="372">
        <v>3.9218738079071045</v>
      </c>
      <c r="I27" s="372">
        <v>4.1439642906188965</v>
      </c>
      <c r="J27" s="372">
        <v>3.8797163963317871</v>
      </c>
      <c r="K27" s="372">
        <v>4.1678652763366699</v>
      </c>
      <c r="L27" s="372">
        <v>4.8251485824584961</v>
      </c>
      <c r="M27" s="372">
        <v>4.8083481788635254</v>
      </c>
      <c r="N27" s="372">
        <v>5.1171112060546875</v>
      </c>
      <c r="O27" s="372">
        <v>5.8643989562988281</v>
      </c>
      <c r="P27" s="372">
        <v>6.8608207702636719</v>
      </c>
      <c r="Q27" s="372">
        <v>6.6452388763427734</v>
      </c>
      <c r="R27" s="372">
        <v>1.8626865148544312</v>
      </c>
      <c r="S27" s="372">
        <v>0</v>
      </c>
      <c r="T27" s="372">
        <v>1.7741966247558594</v>
      </c>
      <c r="U27" s="374"/>
      <c r="V27" s="374"/>
      <c r="W27" s="374"/>
      <c r="X27" s="374"/>
    </row>
    <row r="28" spans="1:24" ht="12" customHeight="1" x14ac:dyDescent="0.25">
      <c r="A28" s="373" t="s">
        <v>1040</v>
      </c>
      <c r="B28" s="372">
        <v>8.3860912322998047</v>
      </c>
      <c r="C28" s="372">
        <v>8.3108930587768555</v>
      </c>
      <c r="D28" s="372">
        <v>8.2600622177124023</v>
      </c>
      <c r="E28" s="372">
        <v>8.2362794876098633</v>
      </c>
      <c r="F28" s="372">
        <v>8.5096883773803711</v>
      </c>
      <c r="G28" s="372">
        <v>8.4296760559082031</v>
      </c>
      <c r="H28" s="372">
        <v>8.6810455322265625</v>
      </c>
      <c r="I28" s="372">
        <v>8.5273885726928711</v>
      </c>
      <c r="J28" s="372">
        <v>8.9284629821777344</v>
      </c>
      <c r="K28" s="372">
        <v>9.1132297515869141</v>
      </c>
      <c r="L28" s="372">
        <v>9.0751943588256836</v>
      </c>
      <c r="M28" s="372">
        <v>8.7968301773071289</v>
      </c>
      <c r="N28" s="372">
        <v>8.2929906845092773</v>
      </c>
      <c r="O28" s="372">
        <v>8.2291421890258789</v>
      </c>
      <c r="P28" s="372">
        <v>8.187469482421875</v>
      </c>
      <c r="Q28" s="372">
        <v>7.8909091949462891</v>
      </c>
      <c r="R28" s="372">
        <v>7.7783846855163574</v>
      </c>
      <c r="S28" s="372">
        <v>7.7584466934204102</v>
      </c>
      <c r="T28" s="372">
        <v>7.741729736328125</v>
      </c>
      <c r="U28" s="374"/>
      <c r="V28" s="374"/>
      <c r="W28" s="374"/>
      <c r="X28" s="374"/>
    </row>
    <row r="29" spans="1:24" ht="12" customHeight="1" x14ac:dyDescent="0.25">
      <c r="A29" s="373" t="s">
        <v>727</v>
      </c>
      <c r="B29" s="372">
        <v>1.3209633827209473</v>
      </c>
      <c r="C29" s="372">
        <v>1.3199145793914795</v>
      </c>
      <c r="D29" s="372">
        <v>1.3513541221618652</v>
      </c>
      <c r="E29" s="372">
        <v>1.350197434425354</v>
      </c>
      <c r="F29" s="372">
        <v>1.5078729391098022</v>
      </c>
      <c r="G29" s="372">
        <v>1.4989678859710693</v>
      </c>
      <c r="H29" s="372">
        <v>1.4946070909500122</v>
      </c>
      <c r="I29" s="372">
        <v>1.4774514436721802</v>
      </c>
      <c r="J29" s="372">
        <v>1.4895044565200806</v>
      </c>
      <c r="K29" s="372">
        <v>1.5042200088500977</v>
      </c>
      <c r="L29" s="372">
        <v>1.4900983572006226</v>
      </c>
      <c r="M29" s="372">
        <v>1.5020487308502197</v>
      </c>
      <c r="N29" s="372">
        <v>1.5204102993011475</v>
      </c>
      <c r="O29" s="372">
        <v>1.5167187452316284</v>
      </c>
      <c r="P29" s="372">
        <v>1.5013186931610107</v>
      </c>
      <c r="Q29" s="372">
        <v>1.485389232635498</v>
      </c>
      <c r="R29" s="372">
        <v>1.5012897253036499</v>
      </c>
      <c r="S29" s="372">
        <v>1.4883716106414795</v>
      </c>
      <c r="T29" s="372">
        <v>1.451235294342041</v>
      </c>
      <c r="U29" s="374"/>
      <c r="V29" s="374"/>
      <c r="W29" s="374"/>
      <c r="X29" s="374"/>
    </row>
    <row r="30" spans="1:24" ht="12" customHeight="1" x14ac:dyDescent="0.25">
      <c r="A30" s="322" t="s">
        <v>728</v>
      </c>
      <c r="B30" s="372">
        <v>149.35481262207031</v>
      </c>
      <c r="C30" s="372">
        <v>153.44474792480469</v>
      </c>
      <c r="D30" s="372">
        <v>140.65898132324219</v>
      </c>
      <c r="E30" s="372">
        <v>147.11581420898438</v>
      </c>
      <c r="F30" s="372">
        <v>125.01617431640625</v>
      </c>
      <c r="G30" s="372">
        <v>160.5364990234375</v>
      </c>
      <c r="H30" s="372">
        <v>176.68824768066406</v>
      </c>
      <c r="I30" s="372">
        <v>162.98081970214844</v>
      </c>
      <c r="J30" s="372">
        <v>165.98687744140625</v>
      </c>
      <c r="K30" s="372">
        <v>185.19737243652344</v>
      </c>
      <c r="L30" s="372">
        <v>172.81430053710938</v>
      </c>
      <c r="M30" s="372">
        <v>173.13424682617188</v>
      </c>
      <c r="N30" s="372">
        <v>172.48332214355469</v>
      </c>
      <c r="O30" s="372">
        <v>191.26776123046875</v>
      </c>
      <c r="P30" s="372">
        <v>195.96551513671875</v>
      </c>
      <c r="Q30" s="372">
        <v>270.36358642578125</v>
      </c>
      <c r="R30" s="372">
        <v>187.60908508300781</v>
      </c>
      <c r="S30" s="372">
        <v>176.04238891601563</v>
      </c>
      <c r="T30" s="372">
        <v>167.61515808105469</v>
      </c>
      <c r="U30" s="374"/>
      <c r="V30" s="374"/>
      <c r="W30" s="374"/>
      <c r="X30" s="374"/>
    </row>
    <row r="31" spans="1:24" ht="12" customHeight="1" x14ac:dyDescent="0.25">
      <c r="A31" s="332" t="s">
        <v>729</v>
      </c>
      <c r="B31" s="372">
        <v>49.908615112304688</v>
      </c>
      <c r="C31" s="372">
        <v>54.560802459716797</v>
      </c>
      <c r="D31" s="372">
        <v>50.425689697265625</v>
      </c>
      <c r="E31" s="372">
        <v>52.328868865966797</v>
      </c>
      <c r="F31" s="372">
        <v>40.523723602294922</v>
      </c>
      <c r="G31" s="372">
        <v>39.217220306396484</v>
      </c>
      <c r="H31" s="372">
        <v>39.261631011962891</v>
      </c>
      <c r="I31" s="372">
        <v>43.191776275634766</v>
      </c>
      <c r="J31" s="372">
        <v>43.398002624511719</v>
      </c>
      <c r="K31" s="372">
        <v>49.9007568359375</v>
      </c>
      <c r="L31" s="372">
        <v>44.718536376953125</v>
      </c>
      <c r="M31" s="372">
        <v>41.7606201171875</v>
      </c>
      <c r="N31" s="372">
        <v>42.312526702880859</v>
      </c>
      <c r="O31" s="372">
        <v>49.909072875976563</v>
      </c>
      <c r="P31" s="372">
        <v>49.115894317626953</v>
      </c>
      <c r="Q31" s="372">
        <v>54.745800018310547</v>
      </c>
      <c r="R31" s="372">
        <v>55.445926666259766</v>
      </c>
      <c r="S31" s="372">
        <v>55.432117462158203</v>
      </c>
      <c r="T31" s="372">
        <v>56.181716918945313</v>
      </c>
      <c r="U31" s="374"/>
      <c r="V31" s="374"/>
      <c r="W31" s="374"/>
      <c r="X31" s="374"/>
    </row>
    <row r="32" spans="1:24" ht="12" customHeight="1" x14ac:dyDescent="0.25">
      <c r="A32" s="373" t="s">
        <v>1041</v>
      </c>
      <c r="B32" s="372">
        <v>36.750232696533203</v>
      </c>
      <c r="C32" s="372">
        <v>35.494274139404297</v>
      </c>
      <c r="D32" s="372">
        <v>27.251552581787109</v>
      </c>
      <c r="E32" s="372">
        <v>28.526069641113281</v>
      </c>
      <c r="F32" s="372">
        <v>26.720458984375</v>
      </c>
      <c r="G32" s="372">
        <v>31.499858856201172</v>
      </c>
      <c r="H32" s="372">
        <v>36.50543212890625</v>
      </c>
      <c r="I32" s="372">
        <v>44.167613983154297</v>
      </c>
      <c r="J32" s="372">
        <v>43.258251190185547</v>
      </c>
      <c r="K32" s="372">
        <v>44.106212615966797</v>
      </c>
      <c r="L32" s="372">
        <v>46.810684204101563</v>
      </c>
      <c r="M32" s="372">
        <v>40.150238037109375</v>
      </c>
      <c r="N32" s="372">
        <v>34.263057708740234</v>
      </c>
      <c r="O32" s="372">
        <v>32.922737121582031</v>
      </c>
      <c r="P32" s="372">
        <v>43.32659912109375</v>
      </c>
      <c r="Q32" s="372">
        <v>43.241161346435547</v>
      </c>
      <c r="R32" s="372">
        <v>36.056610107421875</v>
      </c>
      <c r="S32" s="372">
        <v>20.876813888549805</v>
      </c>
      <c r="T32" s="372">
        <v>20.843450546264648</v>
      </c>
      <c r="U32" s="374"/>
      <c r="V32" s="374"/>
      <c r="W32" s="374"/>
      <c r="X32" s="374"/>
    </row>
    <row r="33" spans="1:24" ht="12" customHeight="1" x14ac:dyDescent="0.25">
      <c r="A33" s="373" t="s">
        <v>1042</v>
      </c>
      <c r="B33" s="372">
        <v>0</v>
      </c>
      <c r="C33" s="372">
        <v>0</v>
      </c>
      <c r="D33" s="372">
        <v>0</v>
      </c>
      <c r="E33" s="372">
        <v>1.6702115535736084</v>
      </c>
      <c r="F33" s="372">
        <v>0</v>
      </c>
      <c r="G33" s="372">
        <v>10.830521583557129</v>
      </c>
      <c r="H33" s="372">
        <v>32.573284149169922</v>
      </c>
      <c r="I33" s="372">
        <v>0</v>
      </c>
      <c r="J33" s="372">
        <v>0</v>
      </c>
      <c r="K33" s="372">
        <v>0.39538124203681946</v>
      </c>
      <c r="L33" s="372">
        <v>0</v>
      </c>
      <c r="M33" s="372">
        <v>2.0999999046325684</v>
      </c>
      <c r="N33" s="372">
        <v>0</v>
      </c>
      <c r="O33" s="372">
        <v>0</v>
      </c>
      <c r="P33" s="372">
        <v>1.9243183135986328</v>
      </c>
      <c r="Q33" s="372">
        <v>65.671470642089844</v>
      </c>
      <c r="R33" s="372">
        <v>1.0140063762664795</v>
      </c>
      <c r="S33" s="372">
        <v>1.018014669418335</v>
      </c>
      <c r="T33" s="372">
        <v>0</v>
      </c>
      <c r="U33" s="374"/>
      <c r="V33" s="374"/>
      <c r="W33" s="374"/>
      <c r="X33" s="374"/>
    </row>
    <row r="34" spans="1:24" ht="12" customHeight="1" x14ac:dyDescent="0.25">
      <c r="A34" s="373" t="s">
        <v>730</v>
      </c>
      <c r="B34" s="372">
        <v>0</v>
      </c>
      <c r="C34" s="372">
        <v>0</v>
      </c>
      <c r="D34" s="372">
        <v>0</v>
      </c>
      <c r="E34" s="372">
        <v>0</v>
      </c>
      <c r="F34" s="372">
        <v>0</v>
      </c>
      <c r="G34" s="372">
        <v>0.74677914381027222</v>
      </c>
      <c r="H34" s="372">
        <v>4.4205975532531738</v>
      </c>
      <c r="I34" s="372">
        <v>10.951322555541992</v>
      </c>
      <c r="J34" s="372">
        <v>11.979108810424805</v>
      </c>
      <c r="K34" s="372">
        <v>10.567841529846191</v>
      </c>
      <c r="L34" s="372">
        <v>5.9314765930175781</v>
      </c>
      <c r="M34" s="372">
        <v>9.2028980255126953</v>
      </c>
      <c r="N34" s="372">
        <v>6.8041391372680664</v>
      </c>
      <c r="O34" s="372">
        <v>9.2372312545776367</v>
      </c>
      <c r="P34" s="372">
        <v>6.963676929473877</v>
      </c>
      <c r="Q34" s="372">
        <v>8.8422384262084961</v>
      </c>
      <c r="R34" s="372">
        <v>12.242989540100098</v>
      </c>
      <c r="S34" s="372">
        <v>23.682910919189453</v>
      </c>
      <c r="T34" s="372">
        <v>9.5977878570556641</v>
      </c>
      <c r="U34" s="374"/>
      <c r="V34" s="374"/>
      <c r="W34" s="374"/>
      <c r="X34" s="374"/>
    </row>
    <row r="35" spans="1:24" ht="12" customHeight="1" x14ac:dyDescent="0.25">
      <c r="A35" s="373" t="s">
        <v>731</v>
      </c>
      <c r="B35" s="372">
        <v>27.553073883056641</v>
      </c>
      <c r="C35" s="372">
        <v>29.072628021240234</v>
      </c>
      <c r="D35" s="372">
        <v>26.953863143920898</v>
      </c>
      <c r="E35" s="372">
        <v>28.183944702148438</v>
      </c>
      <c r="F35" s="372">
        <v>23.544042587280273</v>
      </c>
      <c r="G35" s="372">
        <v>26.575891494750977</v>
      </c>
      <c r="H35" s="372">
        <v>26.039838790893555</v>
      </c>
      <c r="I35" s="372">
        <v>28.811567306518555</v>
      </c>
      <c r="J35" s="372">
        <v>29.91810417175293</v>
      </c>
      <c r="K35" s="372">
        <v>43.623207092285156</v>
      </c>
      <c r="L35" s="372">
        <v>41.119094848632813</v>
      </c>
      <c r="M35" s="372">
        <v>39.269512176513672</v>
      </c>
      <c r="N35" s="372">
        <v>49.024562835693359</v>
      </c>
      <c r="O35" s="372">
        <v>51.739341735839844</v>
      </c>
      <c r="P35" s="372">
        <v>51.251232147216797</v>
      </c>
      <c r="Q35" s="372">
        <v>55.979751586914063</v>
      </c>
      <c r="R35" s="372">
        <v>57.443588256835938</v>
      </c>
      <c r="S35" s="372">
        <v>55.985885620117188</v>
      </c>
      <c r="T35" s="372">
        <v>54.891952514648438</v>
      </c>
      <c r="U35" s="374"/>
      <c r="V35" s="374"/>
      <c r="W35" s="374"/>
      <c r="X35" s="374"/>
    </row>
    <row r="36" spans="1:24" ht="12" customHeight="1" x14ac:dyDescent="0.25">
      <c r="A36" s="373" t="s">
        <v>47</v>
      </c>
      <c r="B36" s="372">
        <v>2.4083952903747559</v>
      </c>
      <c r="C36" s="372">
        <v>1.1341246366500854</v>
      </c>
      <c r="D36" s="372">
        <v>1.722287654876709</v>
      </c>
      <c r="E36" s="372">
        <v>1.7487528324127197</v>
      </c>
      <c r="F36" s="372">
        <v>0</v>
      </c>
      <c r="G36" s="372">
        <v>14.769277572631836</v>
      </c>
      <c r="H36" s="372">
        <v>3.1542026996612549</v>
      </c>
      <c r="I36" s="372">
        <v>1.360723614692688</v>
      </c>
      <c r="J36" s="372">
        <v>0</v>
      </c>
      <c r="K36" s="372">
        <v>0</v>
      </c>
      <c r="L36" s="372">
        <v>0</v>
      </c>
      <c r="M36" s="372">
        <v>0</v>
      </c>
      <c r="N36" s="372">
        <v>0</v>
      </c>
      <c r="O36" s="372">
        <v>0</v>
      </c>
      <c r="P36" s="372">
        <v>0</v>
      </c>
      <c r="Q36" s="372">
        <v>0</v>
      </c>
      <c r="R36" s="372">
        <v>0</v>
      </c>
      <c r="S36" s="372">
        <v>0</v>
      </c>
      <c r="T36" s="372">
        <v>0</v>
      </c>
      <c r="U36" s="374"/>
      <c r="V36" s="374"/>
      <c r="W36" s="374"/>
      <c r="X36" s="374"/>
    </row>
    <row r="37" spans="1:24" ht="12" customHeight="1" x14ac:dyDescent="0.25">
      <c r="A37" s="373" t="s">
        <v>1043</v>
      </c>
      <c r="B37" s="372">
        <v>24.166181564331055</v>
      </c>
      <c r="C37" s="372">
        <v>24.845794677734375</v>
      </c>
      <c r="D37" s="372">
        <v>25.375919342041016</v>
      </c>
      <c r="E37" s="372">
        <v>26.04832649230957</v>
      </c>
      <c r="F37" s="372">
        <v>24.373893737792969</v>
      </c>
      <c r="G37" s="372">
        <v>23.834178924560547</v>
      </c>
      <c r="H37" s="372">
        <v>22.006965637207031</v>
      </c>
      <c r="I37" s="372">
        <v>21.943330764770508</v>
      </c>
      <c r="J37" s="372">
        <v>23.558837890625</v>
      </c>
      <c r="K37" s="372">
        <v>24.059352874755859</v>
      </c>
      <c r="L37" s="372">
        <v>23.713830947875977</v>
      </c>
      <c r="M37" s="372">
        <v>25.835977554321289</v>
      </c>
      <c r="N37" s="372">
        <v>27.190862655639648</v>
      </c>
      <c r="O37" s="372">
        <v>28.485744476318359</v>
      </c>
      <c r="P37" s="372">
        <v>28.527364730834961</v>
      </c>
      <c r="Q37" s="372">
        <v>28.467037200927734</v>
      </c>
      <c r="R37" s="372">
        <v>12.16224479675293</v>
      </c>
      <c r="S37" s="372">
        <v>6.0574626922607422</v>
      </c>
      <c r="T37" s="372">
        <v>13.474209785461426</v>
      </c>
      <c r="U37" s="374"/>
      <c r="V37" s="374"/>
      <c r="W37" s="374"/>
      <c r="X37" s="374"/>
    </row>
    <row r="38" spans="1:24" ht="12" customHeight="1" x14ac:dyDescent="0.25">
      <c r="A38" s="373" t="s">
        <v>1044</v>
      </c>
      <c r="B38" s="372">
        <v>8.5683078765869141</v>
      </c>
      <c r="C38" s="372">
        <v>8.337122917175293</v>
      </c>
      <c r="D38" s="372">
        <v>8.9296722412109375</v>
      </c>
      <c r="E38" s="372">
        <v>8.6096410751342773</v>
      </c>
      <c r="F38" s="372">
        <v>9.8540592193603516</v>
      </c>
      <c r="G38" s="372">
        <v>13.062773704528809</v>
      </c>
      <c r="H38" s="372">
        <v>12.726299285888672</v>
      </c>
      <c r="I38" s="372">
        <v>12.554485321044922</v>
      </c>
      <c r="J38" s="372">
        <v>13.874574661254883</v>
      </c>
      <c r="K38" s="372">
        <v>12.544618606567383</v>
      </c>
      <c r="L38" s="372">
        <v>10.520671844482422</v>
      </c>
      <c r="M38" s="372">
        <v>14.814994812011719</v>
      </c>
      <c r="N38" s="372">
        <v>12.888168334960938</v>
      </c>
      <c r="O38" s="372">
        <v>18.973628997802734</v>
      </c>
      <c r="P38" s="372">
        <v>14.856429100036621</v>
      </c>
      <c r="Q38" s="372">
        <v>13.416115760803223</v>
      </c>
      <c r="R38" s="372">
        <v>13.243712425231934</v>
      </c>
      <c r="S38" s="372">
        <v>12.989187240600586</v>
      </c>
      <c r="T38" s="372">
        <v>12.626043319702148</v>
      </c>
      <c r="U38" s="374"/>
      <c r="V38" s="374"/>
      <c r="W38" s="374"/>
      <c r="X38" s="374"/>
    </row>
    <row r="39" spans="1:24" s="369" customFormat="1" ht="20.25" customHeight="1" x14ac:dyDescent="0.25">
      <c r="A39" s="692" t="s">
        <v>732</v>
      </c>
      <c r="B39" s="694">
        <v>179.69732666015625</v>
      </c>
      <c r="C39" s="694">
        <v>180.12553405761719</v>
      </c>
      <c r="D39" s="694">
        <v>192.08235168457031</v>
      </c>
      <c r="E39" s="694">
        <v>196.41337585449219</v>
      </c>
      <c r="F39" s="694">
        <v>174.71299743652344</v>
      </c>
      <c r="G39" s="694">
        <v>179.98980712890625</v>
      </c>
      <c r="H39" s="694">
        <v>192.84721374511719</v>
      </c>
      <c r="I39" s="694">
        <v>191.89138793945313</v>
      </c>
      <c r="J39" s="694">
        <v>177.09686279296875</v>
      </c>
      <c r="K39" s="694">
        <v>189.651123046875</v>
      </c>
      <c r="L39" s="694">
        <v>190.66252136230469</v>
      </c>
      <c r="M39" s="694">
        <v>185.37579345703125</v>
      </c>
      <c r="N39" s="694">
        <v>200.99224853515625</v>
      </c>
      <c r="O39" s="694">
        <v>205.61601257324219</v>
      </c>
      <c r="P39" s="694">
        <v>214.8206787109375</v>
      </c>
      <c r="Q39" s="694">
        <v>250.24818420410156</v>
      </c>
      <c r="R39" s="694">
        <v>238.68504333496094</v>
      </c>
      <c r="S39" s="694">
        <v>267.06573486328125</v>
      </c>
      <c r="T39" s="694">
        <v>265.90017700195313</v>
      </c>
      <c r="U39" s="374"/>
      <c r="V39" s="374"/>
      <c r="W39" s="374"/>
      <c r="X39" s="374"/>
    </row>
    <row r="40" spans="1:24" ht="13" x14ac:dyDescent="0.3">
      <c r="A40" s="693" t="s">
        <v>1045</v>
      </c>
      <c r="B40" s="386">
        <v>-12.674901962280273</v>
      </c>
      <c r="C40" s="386">
        <v>-10.122272491455078</v>
      </c>
      <c r="D40" s="386">
        <v>-21.705730438232422</v>
      </c>
      <c r="E40" s="386">
        <v>-20.216222763061523</v>
      </c>
      <c r="F40" s="386">
        <v>-11.988360404968262</v>
      </c>
      <c r="G40" s="386">
        <v>-11.247251510620117</v>
      </c>
      <c r="H40" s="386">
        <v>-14.913656234741211</v>
      </c>
      <c r="I40" s="386">
        <v>-14.338900566101074</v>
      </c>
      <c r="J40" s="386">
        <v>-1.8683009147644043</v>
      </c>
      <c r="K40" s="386">
        <v>-8.0960283279418945</v>
      </c>
      <c r="L40" s="386">
        <v>-11.209048271179199</v>
      </c>
      <c r="M40" s="386">
        <v>-2.1528592109680176</v>
      </c>
      <c r="N40" s="386">
        <v>-13.840482711791992</v>
      </c>
      <c r="O40" s="386">
        <v>-11.476384162902832</v>
      </c>
      <c r="P40" s="386">
        <v>-9.6942806243896484</v>
      </c>
      <c r="Q40" s="386">
        <v>-23.875129699707031</v>
      </c>
      <c r="R40" s="386">
        <v>-18.754535675048828</v>
      </c>
      <c r="S40" s="386">
        <v>-44.688941955566406</v>
      </c>
      <c r="T40" s="386">
        <v>-45.025600433349609</v>
      </c>
      <c r="U40" s="374"/>
      <c r="V40" s="374"/>
      <c r="W40" s="374"/>
      <c r="X40" s="374"/>
    </row>
    <row r="41" spans="1:24" s="369" customFormat="1" ht="20.25" customHeight="1" x14ac:dyDescent="0.25">
      <c r="A41" s="698" t="s">
        <v>734</v>
      </c>
      <c r="B41" s="376">
        <v>167.02243041992188</v>
      </c>
      <c r="C41" s="376">
        <v>170.00326538085938</v>
      </c>
      <c r="D41" s="376">
        <v>170.37661743164063</v>
      </c>
      <c r="E41" s="376">
        <v>176.19715881347656</v>
      </c>
      <c r="F41" s="376">
        <v>162.72463989257813</v>
      </c>
      <c r="G41" s="376">
        <v>168.7425537109375</v>
      </c>
      <c r="H41" s="376">
        <v>177.93356323242188</v>
      </c>
      <c r="I41" s="376">
        <v>177.552490234375</v>
      </c>
      <c r="J41" s="376">
        <v>175.22856140136719</v>
      </c>
      <c r="K41" s="376">
        <v>181.55509948730469</v>
      </c>
      <c r="L41" s="376">
        <v>179.45347595214844</v>
      </c>
      <c r="M41" s="376">
        <v>183.22293090820313</v>
      </c>
      <c r="N41" s="376">
        <v>187.15176391601563</v>
      </c>
      <c r="O41" s="376">
        <v>194.13963317871094</v>
      </c>
      <c r="P41" s="376">
        <v>205.12640380859375</v>
      </c>
      <c r="Q41" s="376">
        <v>226.373046875</v>
      </c>
      <c r="R41" s="376">
        <v>219.93051147460938</v>
      </c>
      <c r="S41" s="376">
        <v>222.37680053710938</v>
      </c>
      <c r="T41" s="376">
        <v>220.87458801269531</v>
      </c>
      <c r="U41" s="374"/>
      <c r="V41" s="374"/>
      <c r="W41" s="374"/>
      <c r="X41" s="374"/>
    </row>
    <row r="42" spans="1:24" ht="13" x14ac:dyDescent="0.3">
      <c r="A42" s="384" t="s">
        <v>735</v>
      </c>
      <c r="B42" s="385">
        <f>B40/B41</f>
        <v>-7.5887423805374429E-2</v>
      </c>
      <c r="C42" s="385">
        <f t="shared" ref="C42:Q42" si="0">C40/C41</f>
        <v>-5.954163567845646E-2</v>
      </c>
      <c r="D42" s="385">
        <f t="shared" si="0"/>
        <v>-0.12739852900848503</v>
      </c>
      <c r="E42" s="385">
        <f t="shared" si="0"/>
        <v>-0.11473637202324327</v>
      </c>
      <c r="F42" s="385">
        <f t="shared" si="0"/>
        <v>-7.3672680504208332E-2</v>
      </c>
      <c r="G42" s="385">
        <f t="shared" si="0"/>
        <v>-6.6653320477104386E-2</v>
      </c>
      <c r="H42" s="385">
        <f t="shared" si="0"/>
        <v>-8.381586904579981E-2</v>
      </c>
      <c r="I42" s="385">
        <f t="shared" si="0"/>
        <v>-8.0758656480532959E-2</v>
      </c>
      <c r="J42" s="385">
        <f t="shared" si="0"/>
        <v>-1.0662079856291209E-2</v>
      </c>
      <c r="K42" s="385">
        <f t="shared" si="0"/>
        <v>-4.4592679306746832E-2</v>
      </c>
      <c r="L42" s="385">
        <f t="shared" si="0"/>
        <v>-6.2462140739854545E-2</v>
      </c>
      <c r="M42" s="385">
        <f t="shared" si="0"/>
        <v>-1.174994418164081E-2</v>
      </c>
      <c r="N42" s="385">
        <f t="shared" si="0"/>
        <v>-7.3953258158992882E-2</v>
      </c>
      <c r="O42" s="385">
        <f t="shared" si="0"/>
        <v>-5.9114071531898391E-2</v>
      </c>
      <c r="P42" s="385">
        <f t="shared" si="0"/>
        <v>-4.7260033054718369E-2</v>
      </c>
      <c r="Q42" s="385">
        <f t="shared" si="0"/>
        <v>-0.10546807594497122</v>
      </c>
      <c r="R42" s="385">
        <f>R40/R41</f>
        <v>-8.5274824076485678E-2</v>
      </c>
      <c r="S42" s="385">
        <f>S40/S41</f>
        <v>-0.20096045022515238</v>
      </c>
      <c r="T42" s="385">
        <f>T40/T41</f>
        <v>-0.20385142916830998</v>
      </c>
    </row>
    <row r="43" spans="1:24" ht="13" x14ac:dyDescent="0.25">
      <c r="A43" s="377" t="s">
        <v>738</v>
      </c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</row>
    <row r="44" spans="1:24" s="369" customFormat="1" ht="25.4" customHeight="1" x14ac:dyDescent="0.25">
      <c r="A44" s="367" t="str">
        <f>Index!B28</f>
        <v>Table 3r     RMI constant price GDP by expenditure, annual percent growth, FY2004-FY2021 (experimental)</v>
      </c>
      <c r="B44" s="368"/>
      <c r="C44" s="368"/>
      <c r="D44" s="368"/>
    </row>
    <row r="45" spans="1:24" ht="20.149999999999999" customHeight="1" x14ac:dyDescent="0.25">
      <c r="A45" s="370"/>
      <c r="B45" s="371" t="str">
        <f>B$2</f>
        <v>FY2004</v>
      </c>
      <c r="C45" s="371" t="str">
        <f t="shared" ref="C45:T45" si="1">C$2</f>
        <v>FY2005</v>
      </c>
      <c r="D45" s="371" t="str">
        <f t="shared" si="1"/>
        <v>FY2006</v>
      </c>
      <c r="E45" s="371" t="str">
        <f t="shared" si="1"/>
        <v>FY2007</v>
      </c>
      <c r="F45" s="371" t="str">
        <f t="shared" si="1"/>
        <v>FY2008</v>
      </c>
      <c r="G45" s="371" t="str">
        <f t="shared" si="1"/>
        <v>FY2009</v>
      </c>
      <c r="H45" s="371" t="str">
        <f t="shared" si="1"/>
        <v>FY2010</v>
      </c>
      <c r="I45" s="371" t="str">
        <f t="shared" si="1"/>
        <v>FY2011</v>
      </c>
      <c r="J45" s="371" t="str">
        <f t="shared" si="1"/>
        <v>FY2012</v>
      </c>
      <c r="K45" s="371" t="str">
        <f t="shared" si="1"/>
        <v>FY2013</v>
      </c>
      <c r="L45" s="371" t="str">
        <f t="shared" si="1"/>
        <v>FY2014</v>
      </c>
      <c r="M45" s="371" t="str">
        <f t="shared" si="1"/>
        <v>FY2015</v>
      </c>
      <c r="N45" s="371" t="str">
        <f t="shared" si="1"/>
        <v>FY2016</v>
      </c>
      <c r="O45" s="371" t="str">
        <f t="shared" si="1"/>
        <v>FY2017</v>
      </c>
      <c r="P45" s="371" t="str">
        <f t="shared" si="1"/>
        <v>FY2018</v>
      </c>
      <c r="Q45" s="371" t="str">
        <f t="shared" si="1"/>
        <v>FY2019</v>
      </c>
      <c r="R45" s="371" t="str">
        <f t="shared" si="1"/>
        <v>FY2020</v>
      </c>
      <c r="S45" s="371" t="str">
        <f t="shared" si="1"/>
        <v>FY2021</v>
      </c>
      <c r="T45" s="371" t="str">
        <f t="shared" si="1"/>
        <v>FY2022</v>
      </c>
    </row>
    <row r="46" spans="1:24" ht="20.149999999999999" customHeight="1" x14ac:dyDescent="0.25">
      <c r="A46" s="322" t="s">
        <v>714</v>
      </c>
      <c r="B46" s="331"/>
      <c r="C46" s="331">
        <f t="shared" ref="C46:T46" si="2">IF(B3&gt;0.1,C3/B3-1,"")</f>
        <v>1.0143993248859395E-2</v>
      </c>
      <c r="D46" s="331">
        <f t="shared" si="2"/>
        <v>3.7614635957196052E-2</v>
      </c>
      <c r="E46" s="331">
        <f t="shared" si="2"/>
        <v>5.2311888362728043E-2</v>
      </c>
      <c r="F46" s="331">
        <f t="shared" si="2"/>
        <v>-3.2674338352907673E-2</v>
      </c>
      <c r="G46" s="331">
        <f t="shared" si="2"/>
        <v>-3.7846086773613008E-3</v>
      </c>
      <c r="H46" s="331">
        <f t="shared" si="2"/>
        <v>-8.6510864228170892E-3</v>
      </c>
      <c r="I46" s="331">
        <f t="shared" si="2"/>
        <v>1.1322498211119303E-2</v>
      </c>
      <c r="J46" s="331">
        <f t="shared" si="2"/>
        <v>4.0878265903877775E-2</v>
      </c>
      <c r="K46" s="331">
        <f t="shared" si="2"/>
        <v>1.9538167129365736E-2</v>
      </c>
      <c r="L46" s="331">
        <f t="shared" si="2"/>
        <v>-5.443512431087183E-2</v>
      </c>
      <c r="M46" s="331">
        <f t="shared" si="2"/>
        <v>3.1168548599267432E-2</v>
      </c>
      <c r="N46" s="331">
        <f t="shared" si="2"/>
        <v>8.4731104125686851E-2</v>
      </c>
      <c r="O46" s="331">
        <f t="shared" si="2"/>
        <v>2.0634323449888692E-2</v>
      </c>
      <c r="P46" s="331">
        <f t="shared" si="2"/>
        <v>8.7723827505180818E-2</v>
      </c>
      <c r="Q46" s="331">
        <f t="shared" si="2"/>
        <v>0.1286793055180373</v>
      </c>
      <c r="R46" s="331">
        <f t="shared" si="2"/>
        <v>-6.4939367006121462E-2</v>
      </c>
      <c r="S46" s="331">
        <f t="shared" si="2"/>
        <v>2.6549532271002985E-2</v>
      </c>
      <c r="T46" s="331">
        <f t="shared" si="2"/>
        <v>-6.7023688566440254E-2</v>
      </c>
    </row>
    <row r="47" spans="1:24" ht="12" customHeight="1" x14ac:dyDescent="0.25">
      <c r="A47" s="332" t="s">
        <v>715</v>
      </c>
      <c r="B47" s="331"/>
      <c r="C47" s="331">
        <f t="shared" ref="C47:T47" si="3">IF(B4&gt;0.1,C4/B4-1,"")</f>
        <v>-9.7640868937293179E-3</v>
      </c>
      <c r="D47" s="331">
        <f t="shared" si="3"/>
        <v>9.8278692180211458E-2</v>
      </c>
      <c r="E47" s="331">
        <f t="shared" si="3"/>
        <v>6.8095650675016328E-2</v>
      </c>
      <c r="F47" s="331">
        <f t="shared" si="3"/>
        <v>-3.0723109582832864E-2</v>
      </c>
      <c r="G47" s="331">
        <f t="shared" si="3"/>
        <v>-1.3032970267611299E-3</v>
      </c>
      <c r="H47" s="331">
        <f t="shared" si="3"/>
        <v>1.9720366215015162E-2</v>
      </c>
      <c r="I47" s="331">
        <f t="shared" si="3"/>
        <v>2.676090054509106E-2</v>
      </c>
      <c r="J47" s="331">
        <f t="shared" si="3"/>
        <v>1.9029372746187434E-2</v>
      </c>
      <c r="K47" s="331">
        <f t="shared" si="3"/>
        <v>2.1962048868957584E-2</v>
      </c>
      <c r="L47" s="331">
        <f t="shared" si="3"/>
        <v>-8.0618092228678551E-2</v>
      </c>
      <c r="M47" s="331">
        <f t="shared" si="3"/>
        <v>7.5526880050240663E-3</v>
      </c>
      <c r="N47" s="331">
        <f t="shared" si="3"/>
        <v>8.2546152617930302E-2</v>
      </c>
      <c r="O47" s="331">
        <f t="shared" si="3"/>
        <v>1.9198590499860613E-2</v>
      </c>
      <c r="P47" s="331">
        <f t="shared" si="3"/>
        <v>5.6224946360598604E-2</v>
      </c>
      <c r="Q47" s="331">
        <f t="shared" si="3"/>
        <v>0.13794034104610753</v>
      </c>
      <c r="R47" s="331">
        <f t="shared" si="3"/>
        <v>-7.8275688359389695E-2</v>
      </c>
      <c r="S47" s="331">
        <f t="shared" si="3"/>
        <v>0.1504408999941631</v>
      </c>
      <c r="T47" s="331">
        <f t="shared" si="3"/>
        <v>-0.11012237260263247</v>
      </c>
    </row>
    <row r="48" spans="1:24" ht="12" customHeight="1" x14ac:dyDescent="0.25">
      <c r="A48" s="332" t="s">
        <v>34</v>
      </c>
      <c r="B48" s="331"/>
      <c r="C48" s="331">
        <f t="shared" ref="C48:T48" si="4">IF(B5&gt;0.1,C5/B5-1,"")</f>
        <v>2.622072366199335E-2</v>
      </c>
      <c r="D48" s="331">
        <f t="shared" si="4"/>
        <v>-8.1261625481538369E-2</v>
      </c>
      <c r="E48" s="331">
        <f t="shared" si="4"/>
        <v>6.3678014801657801E-2</v>
      </c>
      <c r="F48" s="331">
        <f t="shared" si="4"/>
        <v>-3.6508627538484384E-2</v>
      </c>
      <c r="G48" s="331">
        <f t="shared" si="4"/>
        <v>2.9812579685555063E-2</v>
      </c>
      <c r="H48" s="331">
        <f t="shared" si="4"/>
        <v>-6.2945050590681451E-2</v>
      </c>
      <c r="I48" s="331">
        <f t="shared" si="4"/>
        <v>-6.4147520555086657E-2</v>
      </c>
      <c r="J48" s="331">
        <f t="shared" si="4"/>
        <v>0.16014938379093957</v>
      </c>
      <c r="K48" s="331">
        <f t="shared" si="4"/>
        <v>-2.9873615461603276E-2</v>
      </c>
      <c r="L48" s="331">
        <f t="shared" si="4"/>
        <v>-6.7245677589941932E-2</v>
      </c>
      <c r="M48" s="331">
        <f t="shared" si="4"/>
        <v>0.2149881155916078</v>
      </c>
      <c r="N48" s="331">
        <f t="shared" si="4"/>
        <v>4.05687761420499E-2</v>
      </c>
      <c r="O48" s="331">
        <f t="shared" si="4"/>
        <v>-1.2089283523946226E-2</v>
      </c>
      <c r="P48" s="331">
        <f t="shared" si="4"/>
        <v>0.1171496238035874</v>
      </c>
      <c r="Q48" s="331">
        <f t="shared" si="4"/>
        <v>-8.4280753608228065E-2</v>
      </c>
      <c r="R48" s="331">
        <f t="shared" si="4"/>
        <v>0.10318198005730683</v>
      </c>
      <c r="S48" s="331">
        <f t="shared" si="4"/>
        <v>-7.5476681283248914E-2</v>
      </c>
      <c r="T48" s="331">
        <f t="shared" si="4"/>
        <v>5.1525817236172111E-2</v>
      </c>
    </row>
    <row r="49" spans="1:20" ht="12" customHeight="1" x14ac:dyDescent="0.25">
      <c r="A49" s="332" t="s">
        <v>35</v>
      </c>
      <c r="B49" s="331"/>
      <c r="C49" s="331">
        <f t="shared" ref="C49:T49" si="5">IF(B6&gt;0.1,C6/B6-1,"")</f>
        <v>6.5499949389740575E-2</v>
      </c>
      <c r="D49" s="331">
        <f t="shared" si="5"/>
        <v>-4.2679149298733954E-2</v>
      </c>
      <c r="E49" s="331">
        <f t="shared" si="5"/>
        <v>-2.3719171709501996E-2</v>
      </c>
      <c r="F49" s="331">
        <f t="shared" si="5"/>
        <v>-3.515660308410018E-2</v>
      </c>
      <c r="G49" s="331">
        <f t="shared" si="5"/>
        <v>-4.8434167627394498E-2</v>
      </c>
      <c r="H49" s="331">
        <f t="shared" si="5"/>
        <v>-5.9633022251194379E-2</v>
      </c>
      <c r="I49" s="331">
        <f t="shared" si="5"/>
        <v>3.0482072679913763E-2</v>
      </c>
      <c r="J49" s="331">
        <f t="shared" si="5"/>
        <v>1.9813431503328482E-2</v>
      </c>
      <c r="K49" s="331">
        <f t="shared" si="5"/>
        <v>6.5339897404090852E-2</v>
      </c>
      <c r="L49" s="331">
        <f t="shared" si="5"/>
        <v>7.3651036074739329E-2</v>
      </c>
      <c r="M49" s="331">
        <f t="shared" si="5"/>
        <v>-5.2163644678134058E-2</v>
      </c>
      <c r="N49" s="331">
        <f t="shared" si="5"/>
        <v>0.15741774236897443</v>
      </c>
      <c r="O49" s="331">
        <f t="shared" si="5"/>
        <v>6.1936169489745119E-2</v>
      </c>
      <c r="P49" s="331">
        <f t="shared" si="5"/>
        <v>0.1773044425528878</v>
      </c>
      <c r="Q49" s="331">
        <f t="shared" si="5"/>
        <v>0.31233540716970554</v>
      </c>
      <c r="R49" s="331">
        <f t="shared" si="5"/>
        <v>-0.1466219276329267</v>
      </c>
      <c r="S49" s="331">
        <f t="shared" si="5"/>
        <v>-0.26956094146989462</v>
      </c>
      <c r="T49" s="331">
        <f t="shared" si="5"/>
        <v>1.1569641476640191E-2</v>
      </c>
    </row>
    <row r="50" spans="1:20" ht="12" customHeight="1" x14ac:dyDescent="0.25">
      <c r="A50" s="332" t="s">
        <v>917</v>
      </c>
      <c r="B50" s="331"/>
      <c r="C50" s="331">
        <f t="shared" ref="C50:T50" si="6">IF(B7&gt;0.1,C7/B7-1,"")</f>
        <v>-1.5835533956703562E-2</v>
      </c>
      <c r="D50" s="331">
        <f t="shared" si="6"/>
        <v>8.8830755217139235E-2</v>
      </c>
      <c r="E50" s="331">
        <f t="shared" si="6"/>
        <v>0.12429511125645787</v>
      </c>
      <c r="F50" s="331">
        <f t="shared" si="6"/>
        <v>-5.4244403793107687E-2</v>
      </c>
      <c r="G50" s="331">
        <f t="shared" si="6"/>
        <v>-4.1143745188025549E-2</v>
      </c>
      <c r="H50" s="331">
        <f t="shared" si="6"/>
        <v>-0.15423195052332239</v>
      </c>
      <c r="I50" s="331">
        <f t="shared" si="6"/>
        <v>-5.3986468351209349E-2</v>
      </c>
      <c r="J50" s="331">
        <f t="shared" si="6"/>
        <v>-5.3419515157231423E-3</v>
      </c>
      <c r="K50" s="331">
        <f t="shared" si="6"/>
        <v>7.1942394873748983E-2</v>
      </c>
      <c r="L50" s="331">
        <f t="shared" si="6"/>
        <v>4.9083247323441048E-2</v>
      </c>
      <c r="M50" s="331">
        <f t="shared" si="6"/>
        <v>3.3193116977441317E-3</v>
      </c>
      <c r="N50" s="331">
        <f t="shared" si="6"/>
        <v>-7.4758073995178864E-2</v>
      </c>
      <c r="O50" s="331">
        <f t="shared" si="6"/>
        <v>3.4425825557800049E-2</v>
      </c>
      <c r="P50" s="331">
        <f t="shared" si="6"/>
        <v>3.1926069526347911E-2</v>
      </c>
      <c r="Q50" s="331">
        <f t="shared" si="6"/>
        <v>-2.2508104643648275E-2</v>
      </c>
      <c r="R50" s="331">
        <f t="shared" si="6"/>
        <v>0.12126263099976531</v>
      </c>
      <c r="S50" s="331">
        <f t="shared" si="6"/>
        <v>-2.7294243736340262E-2</v>
      </c>
      <c r="T50" s="331">
        <f t="shared" si="6"/>
        <v>-3.7368762934122501E-2</v>
      </c>
    </row>
    <row r="51" spans="1:20" ht="12" customHeight="1" x14ac:dyDescent="0.25">
      <c r="A51" s="322" t="s">
        <v>716</v>
      </c>
      <c r="B51" s="331"/>
      <c r="C51" s="331">
        <f t="shared" ref="C51:T51" si="7">IF(B8&gt;0.1,C8/B8-1,"")</f>
        <v>4.6783881745575462E-2</v>
      </c>
      <c r="D51" s="331">
        <f t="shared" si="7"/>
        <v>-5.087830006904126E-2</v>
      </c>
      <c r="E51" s="331">
        <f t="shared" si="7"/>
        <v>3.4660347404441794E-2</v>
      </c>
      <c r="F51" s="331">
        <f t="shared" si="7"/>
        <v>-0.14112967879894955</v>
      </c>
      <c r="G51" s="331">
        <f t="shared" si="7"/>
        <v>8.9610998370688311E-3</v>
      </c>
      <c r="H51" s="331">
        <f t="shared" si="7"/>
        <v>4.1313879177027335E-3</v>
      </c>
      <c r="I51" s="331">
        <f t="shared" si="7"/>
        <v>3.9204013757120348E-2</v>
      </c>
      <c r="J51" s="331">
        <f t="shared" si="7"/>
        <v>1.3661664136205953E-2</v>
      </c>
      <c r="K51" s="331">
        <f t="shared" si="7"/>
        <v>7.357705183942076E-2</v>
      </c>
      <c r="L51" s="331">
        <f t="shared" si="7"/>
        <v>-4.7132871240662455E-2</v>
      </c>
      <c r="M51" s="331">
        <f t="shared" si="7"/>
        <v>-7.1740424417252591E-3</v>
      </c>
      <c r="N51" s="331">
        <f t="shared" si="7"/>
        <v>2.8782521237620484E-2</v>
      </c>
      <c r="O51" s="331">
        <f t="shared" si="7"/>
        <v>0.10165195584931341</v>
      </c>
      <c r="P51" s="331">
        <f t="shared" si="7"/>
        <v>-8.8782723638145544E-3</v>
      </c>
      <c r="Q51" s="331">
        <f t="shared" si="7"/>
        <v>6.6715615124487426E-2</v>
      </c>
      <c r="R51" s="331">
        <f t="shared" si="7"/>
        <v>-3.0565167243367886E-2</v>
      </c>
      <c r="S51" s="331">
        <f t="shared" si="7"/>
        <v>-3.7958396652103543E-2</v>
      </c>
      <c r="T51" s="331">
        <f t="shared" si="7"/>
        <v>3.9606675061933716E-2</v>
      </c>
    </row>
    <row r="52" spans="1:20" ht="12" customHeight="1" x14ac:dyDescent="0.25">
      <c r="A52" s="332" t="s">
        <v>717</v>
      </c>
      <c r="B52" s="331"/>
      <c r="C52" s="331">
        <f t="shared" ref="C52:T52" si="8">IF(B9&gt;0.1,C9/B9-1,"")</f>
        <v>5.5252581253253163E-2</v>
      </c>
      <c r="D52" s="331">
        <f t="shared" si="8"/>
        <v>-5.9325219540221075E-2</v>
      </c>
      <c r="E52" s="331">
        <f t="shared" si="8"/>
        <v>3.9246521745022411E-2</v>
      </c>
      <c r="F52" s="331">
        <f t="shared" si="8"/>
        <v>-0.17177701500150255</v>
      </c>
      <c r="G52" s="331">
        <f t="shared" si="8"/>
        <v>4.7073200577074648E-3</v>
      </c>
      <c r="H52" s="331">
        <f t="shared" si="8"/>
        <v>1.7476631801596199E-3</v>
      </c>
      <c r="I52" s="331">
        <f t="shared" si="8"/>
        <v>4.9092212005329205E-2</v>
      </c>
      <c r="J52" s="331">
        <f t="shared" si="8"/>
        <v>1.7886934202350657E-2</v>
      </c>
      <c r="K52" s="331">
        <f t="shared" si="8"/>
        <v>9.2703618075085759E-2</v>
      </c>
      <c r="L52" s="331">
        <f t="shared" si="8"/>
        <v>-5.8132137847814236E-2</v>
      </c>
      <c r="M52" s="331">
        <f t="shared" si="8"/>
        <v>-1.1863863911047878E-2</v>
      </c>
      <c r="N52" s="331">
        <f t="shared" si="8"/>
        <v>3.7439548227454766E-2</v>
      </c>
      <c r="O52" s="331">
        <f t="shared" si="8"/>
        <v>0.12739146377738741</v>
      </c>
      <c r="P52" s="331">
        <f t="shared" si="8"/>
        <v>-9.1656406307695226E-3</v>
      </c>
      <c r="Q52" s="331">
        <f t="shared" si="8"/>
        <v>7.9609424628846348E-2</v>
      </c>
      <c r="R52" s="331">
        <f t="shared" si="8"/>
        <v>-3.472819452587006E-2</v>
      </c>
      <c r="S52" s="331">
        <f t="shared" si="8"/>
        <v>-4.043228635825713E-2</v>
      </c>
      <c r="T52" s="331">
        <f t="shared" si="8"/>
        <v>5.0726185255028922E-2</v>
      </c>
    </row>
    <row r="53" spans="1:20" ht="12" customHeight="1" x14ac:dyDescent="0.25">
      <c r="A53" s="332" t="s">
        <v>718</v>
      </c>
      <c r="B53" s="331"/>
      <c r="C53" s="331">
        <f t="shared" ref="C53:T53" si="9">IF(B10&gt;0.1,C10/B10-1,"")</f>
        <v>2.6599667787352566E-3</v>
      </c>
      <c r="D53" s="331">
        <f t="shared" si="9"/>
        <v>-4.5599915403387037E-3</v>
      </c>
      <c r="E53" s="331">
        <f t="shared" si="9"/>
        <v>1.089639079509408E-2</v>
      </c>
      <c r="F53" s="331">
        <f t="shared" si="9"/>
        <v>2.2132090792580161E-2</v>
      </c>
      <c r="G53" s="331">
        <f t="shared" si="9"/>
        <v>2.7322812444387168E-2</v>
      </c>
      <c r="H53" s="331">
        <f t="shared" si="9"/>
        <v>1.4194167335438435E-2</v>
      </c>
      <c r="I53" s="331">
        <f t="shared" si="9"/>
        <v>-2.0265115862097005E-3</v>
      </c>
      <c r="J53" s="331">
        <f t="shared" si="9"/>
        <v>-4.8593225402601137E-3</v>
      </c>
      <c r="K53" s="331">
        <f t="shared" si="9"/>
        <v>-1.2175895222172328E-2</v>
      </c>
      <c r="L53" s="331">
        <f t="shared" si="9"/>
        <v>7.4181445848187089E-3</v>
      </c>
      <c r="M53" s="331">
        <f t="shared" si="9"/>
        <v>1.4571408026361254E-2</v>
      </c>
      <c r="N53" s="331">
        <f t="shared" si="9"/>
        <v>-1.0312272771728637E-2</v>
      </c>
      <c r="O53" s="331">
        <f t="shared" si="9"/>
        <v>-2.0194926249575085E-2</v>
      </c>
      <c r="P53" s="331">
        <f t="shared" si="9"/>
        <v>-7.3130084138754992E-3</v>
      </c>
      <c r="Q53" s="331">
        <f t="shared" si="9"/>
        <v>-3.3846075751309268E-3</v>
      </c>
      <c r="R53" s="331">
        <f t="shared" si="9"/>
        <v>-6.0465644358975723E-3</v>
      </c>
      <c r="S53" s="331">
        <f t="shared" si="9"/>
        <v>-2.3809291500867746E-2</v>
      </c>
      <c r="T53" s="331">
        <f t="shared" si="9"/>
        <v>-2.290920567725363E-2</v>
      </c>
    </row>
    <row r="54" spans="1:20" ht="12" customHeight="1" x14ac:dyDescent="0.25">
      <c r="A54" s="689" t="s">
        <v>719</v>
      </c>
      <c r="B54" s="331"/>
      <c r="C54" s="331">
        <f t="shared" ref="C54:T54" si="10">IF(B11&gt;0.1,C11/B11-1,"")</f>
        <v>1.6293937201037556E-2</v>
      </c>
      <c r="D54" s="331">
        <f t="shared" si="10"/>
        <v>-8.6345431838645847E-3</v>
      </c>
      <c r="E54" s="331">
        <f t="shared" si="10"/>
        <v>1.6020312465460984E-2</v>
      </c>
      <c r="F54" s="331">
        <f t="shared" si="10"/>
        <v>2.256362748817331E-2</v>
      </c>
      <c r="G54" s="331">
        <f t="shared" si="10"/>
        <v>2.148905070826479E-2</v>
      </c>
      <c r="H54" s="331">
        <f t="shared" si="10"/>
        <v>2.1641748489386048E-2</v>
      </c>
      <c r="I54" s="331">
        <f t="shared" si="10"/>
        <v>-2.2487608861312403E-3</v>
      </c>
      <c r="J54" s="331">
        <f t="shared" si="10"/>
        <v>-1.5260465666577905E-2</v>
      </c>
      <c r="K54" s="331">
        <f t="shared" si="10"/>
        <v>-2.1005687501637005E-2</v>
      </c>
      <c r="L54" s="331">
        <f t="shared" si="10"/>
        <v>1.9581788485380391E-2</v>
      </c>
      <c r="M54" s="331">
        <f t="shared" si="10"/>
        <v>3.0692554457005805E-2</v>
      </c>
      <c r="N54" s="331">
        <f t="shared" si="10"/>
        <v>-1.0667846544928361E-3</v>
      </c>
      <c r="O54" s="331">
        <f t="shared" si="10"/>
        <v>-1.6217236632013576E-2</v>
      </c>
      <c r="P54" s="331">
        <f t="shared" si="10"/>
        <v>2.3871286082850496E-3</v>
      </c>
      <c r="Q54" s="331">
        <f t="shared" si="10"/>
        <v>1.1581627323983712E-2</v>
      </c>
      <c r="R54" s="331">
        <f t="shared" si="10"/>
        <v>-1.907970973363815E-3</v>
      </c>
      <c r="S54" s="331">
        <f t="shared" si="10"/>
        <v>-3.4679776283936037E-2</v>
      </c>
      <c r="T54" s="331">
        <f t="shared" si="10"/>
        <v>-3.5972386644853027E-2</v>
      </c>
    </row>
    <row r="55" spans="1:20" ht="12" customHeight="1" x14ac:dyDescent="0.25">
      <c r="A55" s="689" t="s">
        <v>4</v>
      </c>
      <c r="B55" s="331"/>
      <c r="C55" s="331">
        <f t="shared" ref="C55:T55" si="11">IF(B12&gt;0.1,C12/B12-1,"")</f>
        <v>-1.2305372359252997E-2</v>
      </c>
      <c r="D55" s="331">
        <f t="shared" si="11"/>
        <v>4.1972314542171318E-5</v>
      </c>
      <c r="E55" s="331">
        <f t="shared" si="11"/>
        <v>5.1593492089330173E-3</v>
      </c>
      <c r="F55" s="331">
        <f t="shared" si="11"/>
        <v>2.1643703787947333E-2</v>
      </c>
      <c r="G55" s="331">
        <f t="shared" si="11"/>
        <v>3.3931054358652846E-2</v>
      </c>
      <c r="H55" s="331">
        <f t="shared" si="11"/>
        <v>5.8592965209112169E-3</v>
      </c>
      <c r="I55" s="331">
        <f t="shared" si="11"/>
        <v>-1.7738028977705156E-3</v>
      </c>
      <c r="J55" s="331">
        <f t="shared" si="11"/>
        <v>6.9579743802250515E-3</v>
      </c>
      <c r="K55" s="331">
        <f t="shared" si="11"/>
        <v>-2.3653965769584451E-3</v>
      </c>
      <c r="L55" s="331">
        <f t="shared" si="11"/>
        <v>-5.8440831738482135E-3</v>
      </c>
      <c r="M55" s="331">
        <f t="shared" si="11"/>
        <v>-3.4553750820908169E-3</v>
      </c>
      <c r="N55" s="331">
        <f t="shared" si="11"/>
        <v>-2.1004855505623699E-2</v>
      </c>
      <c r="O55" s="331">
        <f t="shared" si="11"/>
        <v>-2.4888889703473693E-2</v>
      </c>
      <c r="P55" s="331">
        <f t="shared" si="11"/>
        <v>-1.8861584515606933E-2</v>
      </c>
      <c r="Q55" s="331">
        <f t="shared" si="11"/>
        <v>-2.1588891339669569E-2</v>
      </c>
      <c r="R55" s="331">
        <f t="shared" si="11"/>
        <v>-1.1251123069755176E-2</v>
      </c>
      <c r="S55" s="331">
        <f t="shared" si="11"/>
        <v>-1.0009516155861875E-2</v>
      </c>
      <c r="T55" s="331">
        <f t="shared" si="11"/>
        <v>-6.7390249444302386E-3</v>
      </c>
    </row>
    <row r="56" spans="1:20" ht="12" customHeight="1" x14ac:dyDescent="0.25">
      <c r="A56" s="690" t="s">
        <v>720</v>
      </c>
      <c r="B56" s="331"/>
      <c r="C56" s="331">
        <f t="shared" ref="C56:T56" si="12">IF(B13&gt;0.1,C13/B13-1,"")</f>
        <v>5.1027039178489719E-2</v>
      </c>
      <c r="D56" s="331">
        <f t="shared" si="12"/>
        <v>-4.2295309513212698E-2</v>
      </c>
      <c r="E56" s="331">
        <f t="shared" si="12"/>
        <v>5.8151334675398791E-2</v>
      </c>
      <c r="F56" s="331">
        <f t="shared" si="12"/>
        <v>4.1302774213586302E-2</v>
      </c>
      <c r="G56" s="331">
        <f t="shared" si="12"/>
        <v>1.1049427874154416E-2</v>
      </c>
      <c r="H56" s="331">
        <f t="shared" si="12"/>
        <v>-6.8722968488552194E-2</v>
      </c>
      <c r="I56" s="331">
        <f t="shared" si="12"/>
        <v>-1.9704640265823303E-2</v>
      </c>
      <c r="J56" s="331">
        <f t="shared" si="12"/>
        <v>5.2602615707559197E-2</v>
      </c>
      <c r="K56" s="331">
        <f t="shared" si="12"/>
        <v>1.7053567413203741E-2</v>
      </c>
      <c r="L56" s="331">
        <f t="shared" si="12"/>
        <v>0.11738569732120796</v>
      </c>
      <c r="M56" s="331">
        <f t="shared" si="12"/>
        <v>-1.5898358451619354E-2</v>
      </c>
      <c r="N56" s="331">
        <f t="shared" si="12"/>
        <v>0.26943141876634535</v>
      </c>
      <c r="O56" s="331">
        <f t="shared" si="12"/>
        <v>1.5465857665405647E-2</v>
      </c>
      <c r="P56" s="331">
        <f t="shared" si="12"/>
        <v>1.3742382056938007E-2</v>
      </c>
      <c r="Q56" s="331">
        <f t="shared" si="12"/>
        <v>-4.6214581199289784E-2</v>
      </c>
      <c r="R56" s="331">
        <f t="shared" si="12"/>
        <v>-7.6437116779874414E-2</v>
      </c>
      <c r="S56" s="331">
        <f t="shared" si="12"/>
        <v>-5.0689382884964607E-2</v>
      </c>
      <c r="T56" s="331">
        <f t="shared" si="12"/>
        <v>-1.2042080488805285E-2</v>
      </c>
    </row>
    <row r="57" spans="1:20" ht="12" customHeight="1" x14ac:dyDescent="0.25">
      <c r="A57" s="322" t="s">
        <v>721</v>
      </c>
      <c r="B57" s="331"/>
      <c r="C57" s="331">
        <f t="shared" ref="C57:T57" si="13">IF(B14&gt;0.1,C14/B14-1,"")</f>
        <v>0.17989962870891185</v>
      </c>
      <c r="D57" s="331">
        <f t="shared" si="13"/>
        <v>0.51197833845491059</v>
      </c>
      <c r="E57" s="331">
        <f t="shared" si="13"/>
        <v>-8.0108981667490031E-2</v>
      </c>
      <c r="F57" s="331">
        <f t="shared" si="13"/>
        <v>-0.24284026656554247</v>
      </c>
      <c r="G57" s="331">
        <f t="shared" si="13"/>
        <v>0.76679893961014423</v>
      </c>
      <c r="H57" s="331">
        <f t="shared" si="13"/>
        <v>0.27858773619316524</v>
      </c>
      <c r="I57" s="331">
        <f t="shared" si="13"/>
        <v>-0.51668738303081729</v>
      </c>
      <c r="J57" s="331">
        <f t="shared" si="13"/>
        <v>-0.14413114478552935</v>
      </c>
      <c r="K57" s="331">
        <f t="shared" si="13"/>
        <v>0.53797980268080381</v>
      </c>
      <c r="L57" s="331">
        <f t="shared" si="13"/>
        <v>-0.18873341983055314</v>
      </c>
      <c r="M57" s="331">
        <f t="shared" si="13"/>
        <v>-0.12568104984225781</v>
      </c>
      <c r="N57" s="331">
        <f t="shared" si="13"/>
        <v>0.26517216604919969</v>
      </c>
      <c r="O57" s="331">
        <f t="shared" si="13"/>
        <v>0.2500914340640894</v>
      </c>
      <c r="P57" s="331">
        <f t="shared" si="13"/>
        <v>-6.1335968319107925E-2</v>
      </c>
      <c r="Q57" s="331">
        <f t="shared" si="13"/>
        <v>1.4727813159459147</v>
      </c>
      <c r="R57" s="331">
        <f t="shared" si="13"/>
        <v>-0.56998613042938839</v>
      </c>
      <c r="S57" s="331">
        <f t="shared" si="13"/>
        <v>3.3859113473342139E-2</v>
      </c>
      <c r="T57" s="331">
        <f t="shared" si="13"/>
        <v>-2.588020139243119E-2</v>
      </c>
    </row>
    <row r="58" spans="1:20" ht="12" customHeight="1" x14ac:dyDescent="0.25">
      <c r="A58" s="332" t="s">
        <v>1033</v>
      </c>
      <c r="B58" s="331"/>
      <c r="C58" s="331">
        <f t="shared" ref="C58:T58" si="14">IF(B15&gt;0.1,C15/B15-1,"")</f>
        <v>-0.10765143062039328</v>
      </c>
      <c r="D58" s="331">
        <f t="shared" si="14"/>
        <v>1.0763167787069721</v>
      </c>
      <c r="E58" s="331">
        <f t="shared" si="14"/>
        <v>-0.64747779473363876</v>
      </c>
      <c r="F58" s="331">
        <f t="shared" si="14"/>
        <v>0.28187764896928846</v>
      </c>
      <c r="G58" s="331">
        <f t="shared" si="14"/>
        <v>0.48424479853124747</v>
      </c>
      <c r="H58" s="331">
        <f t="shared" si="14"/>
        <v>-0.28604165201713938</v>
      </c>
      <c r="I58" s="331">
        <f t="shared" si="14"/>
        <v>-0.29402300953699101</v>
      </c>
      <c r="J58" s="331">
        <f t="shared" si="14"/>
        <v>-0.19693929682070421</v>
      </c>
      <c r="K58" s="331">
        <f t="shared" si="14"/>
        <v>1.391396873296936</v>
      </c>
      <c r="L58" s="331">
        <f t="shared" si="14"/>
        <v>-0.18346599257324125</v>
      </c>
      <c r="M58" s="331">
        <f t="shared" si="14"/>
        <v>-0.46757792667584686</v>
      </c>
      <c r="N58" s="331">
        <f t="shared" si="14"/>
        <v>0.9336519546169868</v>
      </c>
      <c r="O58" s="331">
        <f t="shared" si="14"/>
        <v>-0.35868504922496691</v>
      </c>
      <c r="P58" s="331">
        <f t="shared" si="14"/>
        <v>-0.11224138491404545</v>
      </c>
      <c r="Q58" s="331">
        <f t="shared" si="14"/>
        <v>1.0463362371144806</v>
      </c>
      <c r="R58" s="331">
        <f t="shared" si="14"/>
        <v>-0.46188432764599996</v>
      </c>
      <c r="S58" s="331">
        <f t="shared" si="14"/>
        <v>-0.22706378606250099</v>
      </c>
      <c r="T58" s="331">
        <f t="shared" si="14"/>
        <v>0.33915210274664553</v>
      </c>
    </row>
    <row r="59" spans="1:20" ht="12" customHeight="1" x14ac:dyDescent="0.25">
      <c r="A59" s="332" t="s">
        <v>1034</v>
      </c>
      <c r="B59" s="331"/>
      <c r="C59" s="331">
        <f t="shared" ref="C59:T59" si="15">IF(B16&gt;0.1,C16/B16-1,"")</f>
        <v>6.3517784188472977</v>
      </c>
      <c r="D59" s="331">
        <f t="shared" si="15"/>
        <v>0.27584067772035747</v>
      </c>
      <c r="E59" s="331">
        <f t="shared" si="15"/>
        <v>1.4787893156797787</v>
      </c>
      <c r="F59" s="331">
        <f t="shared" si="15"/>
        <v>-0.58251141786237626</v>
      </c>
      <c r="G59" s="331">
        <f t="shared" si="15"/>
        <v>0.72627752442635107</v>
      </c>
      <c r="H59" s="331">
        <f t="shared" si="15"/>
        <v>-2.732984400062799E-2</v>
      </c>
      <c r="I59" s="331">
        <f t="shared" si="15"/>
        <v>-0.20797633982523944</v>
      </c>
      <c r="J59" s="331">
        <f t="shared" si="15"/>
        <v>-0.46220260866661533</v>
      </c>
      <c r="K59" s="331">
        <f t="shared" si="15"/>
        <v>-0.34587953453418496</v>
      </c>
      <c r="L59" s="331">
        <f t="shared" si="15"/>
        <v>-0.61384934330168228</v>
      </c>
      <c r="M59" s="331">
        <f t="shared" si="15"/>
        <v>-0.33804789039996008</v>
      </c>
      <c r="N59" s="331">
        <f t="shared" si="15"/>
        <v>0.37093450331382694</v>
      </c>
      <c r="O59" s="331">
        <f t="shared" si="15"/>
        <v>3.5405867441999552</v>
      </c>
      <c r="P59" s="331">
        <f t="shared" si="15"/>
        <v>-5.5452232804867552E-2</v>
      </c>
      <c r="Q59" s="331">
        <f t="shared" si="15"/>
        <v>-0.72181469310242585</v>
      </c>
      <c r="R59" s="331">
        <f t="shared" si="15"/>
        <v>2.9263070888087297</v>
      </c>
      <c r="S59" s="331">
        <f t="shared" si="15"/>
        <v>0.42386019291403021</v>
      </c>
      <c r="T59" s="331">
        <f t="shared" si="15"/>
        <v>-0.2501001491587912</v>
      </c>
    </row>
    <row r="60" spans="1:20" ht="12" customHeight="1" x14ac:dyDescent="0.25">
      <c r="A60" s="332" t="s">
        <v>1035</v>
      </c>
      <c r="B60" s="331"/>
      <c r="C60" s="331">
        <f t="shared" ref="C60:T60" si="16">IF(B17&gt;0.1,C17/B17-1,"")</f>
        <v>-5.3692107153737956E-2</v>
      </c>
      <c r="D60" s="331">
        <f t="shared" si="16"/>
        <v>0.38284780380195871</v>
      </c>
      <c r="E60" s="331">
        <f t="shared" si="16"/>
        <v>0.30687000103377371</v>
      </c>
      <c r="F60" s="331">
        <f t="shared" si="16"/>
        <v>-0.41314525083646492</v>
      </c>
      <c r="G60" s="331">
        <f t="shared" si="16"/>
        <v>0.65240139426263299</v>
      </c>
      <c r="H60" s="331">
        <f t="shared" si="16"/>
        <v>9.627087179711058E-3</v>
      </c>
      <c r="I60" s="331">
        <f t="shared" si="16"/>
        <v>0.30305891674293317</v>
      </c>
      <c r="J60" s="331">
        <f t="shared" si="16"/>
        <v>0.18779913654734948</v>
      </c>
      <c r="K60" s="331">
        <f t="shared" si="16"/>
        <v>0.47116324614933358</v>
      </c>
      <c r="L60" s="331">
        <f t="shared" si="16"/>
        <v>-0.19768928469110414</v>
      </c>
      <c r="M60" s="331">
        <f t="shared" si="16"/>
        <v>-4.1193692189464226E-2</v>
      </c>
      <c r="N60" s="331">
        <f t="shared" si="16"/>
        <v>0.2397779124876005</v>
      </c>
      <c r="O60" s="331">
        <f t="shared" si="16"/>
        <v>0.51525416044176531</v>
      </c>
      <c r="P60" s="331">
        <f t="shared" si="16"/>
        <v>-8.1438452544726814E-2</v>
      </c>
      <c r="Q60" s="331">
        <f t="shared" si="16"/>
        <v>0.10887855281577452</v>
      </c>
      <c r="R60" s="331">
        <f t="shared" si="16"/>
        <v>-0.12555383035176959</v>
      </c>
      <c r="S60" s="331">
        <f t="shared" si="16"/>
        <v>1.6073450929351196E-2</v>
      </c>
      <c r="T60" s="331">
        <f t="shared" si="16"/>
        <v>6.0268274045380821E-3</v>
      </c>
    </row>
    <row r="61" spans="1:20" ht="12" customHeight="1" x14ac:dyDescent="0.25">
      <c r="A61" s="332" t="s">
        <v>1036</v>
      </c>
      <c r="B61" s="331"/>
      <c r="C61" s="331">
        <f t="shared" ref="C61:T61" si="17">IF(B18&gt;0.1,C18/B18-1,"")</f>
        <v>0.33469180022537492</v>
      </c>
      <c r="D61" s="331">
        <f t="shared" si="17"/>
        <v>-0.46901750364722927</v>
      </c>
      <c r="E61" s="331">
        <f t="shared" si="17"/>
        <v>-0.39516260602061726</v>
      </c>
      <c r="F61" s="331">
        <f t="shared" si="17"/>
        <v>2.2131071705084047</v>
      </c>
      <c r="G61" s="331">
        <f t="shared" si="17"/>
        <v>-0.35213811381687687</v>
      </c>
      <c r="H61" s="331">
        <f t="shared" si="17"/>
        <v>-0.12506173065852622</v>
      </c>
      <c r="I61" s="331">
        <f t="shared" si="17"/>
        <v>-0.32685196978586839</v>
      </c>
      <c r="J61" s="331">
        <f t="shared" si="17"/>
        <v>-0.34758149504638225</v>
      </c>
      <c r="K61" s="331">
        <f t="shared" si="17"/>
        <v>-9.1307496142777334E-3</v>
      </c>
      <c r="L61" s="331">
        <f t="shared" si="17"/>
        <v>1.2485374865778471</v>
      </c>
      <c r="M61" s="331">
        <f t="shared" si="17"/>
        <v>0.41047217339380992</v>
      </c>
      <c r="N61" s="331">
        <f t="shared" si="17"/>
        <v>-0.23512905075469714</v>
      </c>
      <c r="O61" s="331">
        <f t="shared" si="17"/>
        <v>1.6500714553652873E-2</v>
      </c>
      <c r="P61" s="331">
        <f t="shared" si="17"/>
        <v>-0.29860307705693734</v>
      </c>
      <c r="Q61" s="331">
        <f t="shared" si="17"/>
        <v>-0.32872823811610674</v>
      </c>
      <c r="R61" s="331">
        <f t="shared" si="17"/>
        <v>2.6546980237259166</v>
      </c>
      <c r="S61" s="331">
        <f t="shared" si="17"/>
        <v>0.14239083971537436</v>
      </c>
      <c r="T61" s="331">
        <f t="shared" si="17"/>
        <v>-0.12554011360362949</v>
      </c>
    </row>
    <row r="62" spans="1:20" ht="12" customHeight="1" x14ac:dyDescent="0.25">
      <c r="A62" s="332" t="s">
        <v>1037</v>
      </c>
      <c r="B62" s="331"/>
      <c r="C62" s="331" t="str">
        <f t="shared" ref="C62:T62" si="18">IF(B19&gt;0.1,C19/B19-1,"")</f>
        <v/>
      </c>
      <c r="D62" s="331" t="str">
        <f t="shared" si="18"/>
        <v/>
      </c>
      <c r="E62" s="331" t="str">
        <f t="shared" si="18"/>
        <v/>
      </c>
      <c r="F62" s="331">
        <f t="shared" si="18"/>
        <v>-1</v>
      </c>
      <c r="G62" s="331" t="str">
        <f t="shared" si="18"/>
        <v/>
      </c>
      <c r="H62" s="331">
        <f t="shared" si="18"/>
        <v>2.0075452874423521</v>
      </c>
      <c r="I62" s="331">
        <f t="shared" si="18"/>
        <v>-1</v>
      </c>
      <c r="J62" s="331" t="str">
        <f t="shared" si="18"/>
        <v/>
      </c>
      <c r="K62" s="331" t="str">
        <f t="shared" si="18"/>
        <v/>
      </c>
      <c r="L62" s="331">
        <f t="shared" si="18"/>
        <v>-1</v>
      </c>
      <c r="M62" s="331" t="str">
        <f t="shared" si="18"/>
        <v/>
      </c>
      <c r="N62" s="331">
        <f t="shared" si="18"/>
        <v>-1</v>
      </c>
      <c r="O62" s="331" t="str">
        <f t="shared" si="18"/>
        <v/>
      </c>
      <c r="P62" s="331" t="str">
        <f t="shared" si="18"/>
        <v/>
      </c>
      <c r="Q62" s="331">
        <f t="shared" si="18"/>
        <v>33.127134880964064</v>
      </c>
      <c r="R62" s="331">
        <f t="shared" si="18"/>
        <v>-0.98455940812117904</v>
      </c>
      <c r="S62" s="331">
        <f t="shared" si="18"/>
        <v>3.9529269693685531E-3</v>
      </c>
      <c r="T62" s="331">
        <f t="shared" si="18"/>
        <v>-1</v>
      </c>
    </row>
    <row r="63" spans="1:20" ht="12" customHeight="1" x14ac:dyDescent="0.25">
      <c r="A63" s="322" t="s">
        <v>722</v>
      </c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380" customFormat="1" ht="19.5" customHeight="1" x14ac:dyDescent="0.25">
      <c r="A64" s="691" t="s">
        <v>723</v>
      </c>
      <c r="B64" s="695"/>
      <c r="C64" s="695">
        <f t="shared" ref="C64:C81" si="19">IF(B21&gt;0.1,C21/B21-1,"")</f>
        <v>3.4653068591647962E-2</v>
      </c>
      <c r="D64" s="695">
        <f t="shared" ref="D64:T78" si="20">IF(C21&gt;0.1,D21/C21-1,"")</f>
        <v>5.4170828600870413E-2</v>
      </c>
      <c r="E64" s="695">
        <f t="shared" si="20"/>
        <v>2.2656129983876117E-2</v>
      </c>
      <c r="F64" s="695">
        <f t="shared" si="20"/>
        <v>-0.12583222519241755</v>
      </c>
      <c r="G64" s="695">
        <f t="shared" si="20"/>
        <v>0.11125288845465686</v>
      </c>
      <c r="H64" s="695">
        <f t="shared" si="20"/>
        <v>3.9523161961914965E-2</v>
      </c>
      <c r="I64" s="695">
        <f t="shared" si="20"/>
        <v>-8.5358731177448743E-2</v>
      </c>
      <c r="J64" s="695">
        <f t="shared" si="20"/>
        <v>-2.7807467775027961E-2</v>
      </c>
      <c r="K64" s="695">
        <f t="shared" si="20"/>
        <v>0.1203164492400457</v>
      </c>
      <c r="L64" s="695">
        <f t="shared" si="20"/>
        <v>-6.6837372678674734E-2</v>
      </c>
      <c r="M64" s="695">
        <f t="shared" si="20"/>
        <v>-1.5100300418808277E-2</v>
      </c>
      <c r="N64" s="695">
        <f t="shared" si="20"/>
        <v>8.8244404650202224E-2</v>
      </c>
      <c r="O64" s="695">
        <f t="shared" si="20"/>
        <v>8.4617746112875869E-2</v>
      </c>
      <c r="P64" s="695">
        <f t="shared" si="20"/>
        <v>2.9721031343755477E-2</v>
      </c>
      <c r="Q64" s="695">
        <f t="shared" si="20"/>
        <v>0.29984811708660142</v>
      </c>
      <c r="R64" s="695">
        <f t="shared" si="20"/>
        <v>-0.20640171993826983</v>
      </c>
      <c r="S64" s="695">
        <f t="shared" si="20"/>
        <v>-3.2107573805276735E-3</v>
      </c>
      <c r="T64" s="695">
        <f t="shared" si="20"/>
        <v>-9.5690526408876986E-3</v>
      </c>
    </row>
    <row r="65" spans="1:20" ht="12" customHeight="1" x14ac:dyDescent="0.25">
      <c r="A65" s="322" t="s">
        <v>549</v>
      </c>
      <c r="B65" s="331"/>
      <c r="C65" s="331">
        <f t="shared" si="19"/>
        <v>-7.9669777481459425E-2</v>
      </c>
      <c r="D65" s="331">
        <f t="shared" si="20"/>
        <v>-0.28682404509935966</v>
      </c>
      <c r="E65" s="331">
        <f t="shared" si="20"/>
        <v>0.10486117270414597</v>
      </c>
      <c r="F65" s="331">
        <f t="shared" si="20"/>
        <v>-0.13895220181504397</v>
      </c>
      <c r="G65" s="331">
        <f t="shared" si="20"/>
        <v>0.30941476255480227</v>
      </c>
      <c r="H65" s="331">
        <f t="shared" si="20"/>
        <v>0.35535114498080023</v>
      </c>
      <c r="I65" s="331">
        <f t="shared" si="20"/>
        <v>0.16758401751655372</v>
      </c>
      <c r="J65" s="331">
        <f t="shared" si="20"/>
        <v>-5.2453834517585896E-2</v>
      </c>
      <c r="K65" s="331">
        <f t="shared" si="20"/>
        <v>-8.5446300285871857E-3</v>
      </c>
      <c r="L65" s="331">
        <f t="shared" si="20"/>
        <v>0.12007929638012227</v>
      </c>
      <c r="M65" s="331">
        <f t="shared" si="20"/>
        <v>-8.7356110917146124E-3</v>
      </c>
      <c r="N65" s="331">
        <f t="shared" si="20"/>
        <v>-0.11687922050918109</v>
      </c>
      <c r="O65" s="331">
        <f t="shared" si="20"/>
        <v>-2.95527156549521E-2</v>
      </c>
      <c r="P65" s="331">
        <f t="shared" si="20"/>
        <v>5.996586892396194E-2</v>
      </c>
      <c r="Q65" s="331">
        <f t="shared" si="20"/>
        <v>0.11905411704842694</v>
      </c>
      <c r="R65" s="331">
        <f t="shared" si="20"/>
        <v>-4.7388635681128832E-2</v>
      </c>
      <c r="S65" s="331">
        <f t="shared" si="20"/>
        <v>0.22781657557408108</v>
      </c>
      <c r="T65" s="331">
        <f t="shared" si="20"/>
        <v>-6.4960098708306324E-2</v>
      </c>
    </row>
    <row r="66" spans="1:20" ht="12" customHeight="1" x14ac:dyDescent="0.25">
      <c r="A66" s="373" t="s">
        <v>1038</v>
      </c>
      <c r="B66" s="331"/>
      <c r="C66" s="331">
        <f t="shared" si="19"/>
        <v>-0.11999199049907472</v>
      </c>
      <c r="D66" s="331">
        <f t="shared" si="20"/>
        <v>-0.43916021694958973</v>
      </c>
      <c r="E66" s="331">
        <f t="shared" si="20"/>
        <v>5.807408439945605E-2</v>
      </c>
      <c r="F66" s="331">
        <f t="shared" si="20"/>
        <v>-0.33516748226022408</v>
      </c>
      <c r="G66" s="331">
        <f t="shared" si="20"/>
        <v>0.52953155073716673</v>
      </c>
      <c r="H66" s="331">
        <f t="shared" si="20"/>
        <v>0.1826437383241204</v>
      </c>
      <c r="I66" s="331">
        <f t="shared" si="20"/>
        <v>0.14076617502599742</v>
      </c>
      <c r="J66" s="331">
        <f t="shared" si="20"/>
        <v>6.070244010999426E-3</v>
      </c>
      <c r="K66" s="331">
        <f t="shared" si="20"/>
        <v>-2.5933385911913742E-3</v>
      </c>
      <c r="L66" s="331">
        <f t="shared" si="20"/>
        <v>0.18067571383491665</v>
      </c>
      <c r="M66" s="331">
        <f t="shared" si="20"/>
        <v>-5.8041349965456179E-2</v>
      </c>
      <c r="N66" s="331">
        <f t="shared" si="20"/>
        <v>-0.13867906026435817</v>
      </c>
      <c r="O66" s="331">
        <f t="shared" si="20"/>
        <v>-0.24435063331626672</v>
      </c>
      <c r="P66" s="331">
        <f t="shared" si="20"/>
        <v>0.14579238809003825</v>
      </c>
      <c r="Q66" s="331">
        <f t="shared" si="20"/>
        <v>-0.24051584544723625</v>
      </c>
      <c r="R66" s="331">
        <f t="shared" si="20"/>
        <v>-0.2297069439613999</v>
      </c>
      <c r="S66" s="331">
        <f t="shared" si="20"/>
        <v>7.6920432974416864E-2</v>
      </c>
      <c r="T66" s="331">
        <f t="shared" si="20"/>
        <v>0.23463488403181598</v>
      </c>
    </row>
    <row r="67" spans="1:20" ht="12" customHeight="1" x14ac:dyDescent="0.25">
      <c r="A67" s="373" t="s">
        <v>724</v>
      </c>
      <c r="B67" s="331"/>
      <c r="C67" s="331" t="str">
        <f t="shared" si="19"/>
        <v/>
      </c>
      <c r="D67" s="331" t="str">
        <f t="shared" si="20"/>
        <v/>
      </c>
      <c r="E67" s="331" t="str">
        <f t="shared" si="20"/>
        <v/>
      </c>
      <c r="F67" s="331" t="str">
        <f t="shared" si="20"/>
        <v/>
      </c>
      <c r="G67" s="331">
        <f t="shared" si="20"/>
        <v>9.6187250010657017</v>
      </c>
      <c r="H67" s="331">
        <f t="shared" si="20"/>
        <v>2.3792409567654005</v>
      </c>
      <c r="I67" s="331">
        <f t="shared" si="20"/>
        <v>0.46321809612519727</v>
      </c>
      <c r="J67" s="331">
        <f t="shared" si="20"/>
        <v>-0.2371375961680624</v>
      </c>
      <c r="K67" s="331">
        <f t="shared" si="20"/>
        <v>-6.6556973264989105E-2</v>
      </c>
      <c r="L67" s="331">
        <f t="shared" si="20"/>
        <v>0.11801463265892442</v>
      </c>
      <c r="M67" s="331">
        <f t="shared" si="20"/>
        <v>2.2519228922910806E-2</v>
      </c>
      <c r="N67" s="331">
        <f t="shared" si="20"/>
        <v>-0.14947805068514641</v>
      </c>
      <c r="O67" s="331">
        <f t="shared" si="20"/>
        <v>0.11478428051676559</v>
      </c>
      <c r="P67" s="331">
        <f t="shared" si="20"/>
        <v>4.2945503549962627E-2</v>
      </c>
      <c r="Q67" s="331">
        <f t="shared" si="20"/>
        <v>0.60578719529640312</v>
      </c>
      <c r="R67" s="331">
        <f t="shared" si="20"/>
        <v>0.16658491291866517</v>
      </c>
      <c r="S67" s="331">
        <f t="shared" si="20"/>
        <v>0.40747539079962025</v>
      </c>
      <c r="T67" s="331">
        <f t="shared" si="20"/>
        <v>-0.18463446220440316</v>
      </c>
    </row>
    <row r="68" spans="1:20" ht="12" customHeight="1" x14ac:dyDescent="0.25">
      <c r="A68" s="373" t="s">
        <v>725</v>
      </c>
      <c r="B68" s="331"/>
      <c r="C68" s="331">
        <f t="shared" si="19"/>
        <v>1.2415951746653509</v>
      </c>
      <c r="D68" s="331">
        <f t="shared" si="20"/>
        <v>-0.60979040271666551</v>
      </c>
      <c r="E68" s="331">
        <f t="shared" si="20"/>
        <v>0.68704108431017552</v>
      </c>
      <c r="F68" s="331">
        <f t="shared" si="20"/>
        <v>0.51889980723021756</v>
      </c>
      <c r="G68" s="331">
        <f t="shared" si="20"/>
        <v>-6.3590469850613562E-2</v>
      </c>
      <c r="H68" s="331">
        <f t="shared" si="20"/>
        <v>-0.25640095762901371</v>
      </c>
      <c r="I68" s="331">
        <f t="shared" si="20"/>
        <v>-0.17703942441971265</v>
      </c>
      <c r="J68" s="331">
        <f t="shared" si="20"/>
        <v>0.59493081417337046</v>
      </c>
      <c r="K68" s="331">
        <f t="shared" si="20"/>
        <v>5.8315513842664091E-2</v>
      </c>
      <c r="L68" s="331">
        <f t="shared" si="20"/>
        <v>-0.25254183601442504</v>
      </c>
      <c r="M68" s="331">
        <f t="shared" si="20"/>
        <v>0.39979163455266109</v>
      </c>
      <c r="N68" s="331">
        <f t="shared" si="20"/>
        <v>-0.12259977169782765</v>
      </c>
      <c r="O68" s="331">
        <f t="shared" si="20"/>
        <v>9.3023929968630403E-2</v>
      </c>
      <c r="P68" s="331">
        <f t="shared" si="20"/>
        <v>-3.2320588900815239E-2</v>
      </c>
      <c r="Q68" s="331">
        <f t="shared" si="20"/>
        <v>-3.1162449854582053E-2</v>
      </c>
      <c r="R68" s="331">
        <f t="shared" si="20"/>
        <v>1.2818574462550858E-2</v>
      </c>
      <c r="S68" s="331">
        <f t="shared" si="20"/>
        <v>7.283320645891056E-2</v>
      </c>
      <c r="T68" s="331">
        <f t="shared" si="20"/>
        <v>-8.334057331064515E-2</v>
      </c>
    </row>
    <row r="69" spans="1:20" ht="12" customHeight="1" x14ac:dyDescent="0.25">
      <c r="A69" s="373" t="s">
        <v>726</v>
      </c>
      <c r="B69" s="331"/>
      <c r="C69" s="331">
        <f t="shared" si="19"/>
        <v>-0.28165686340756235</v>
      </c>
      <c r="D69" s="331">
        <f t="shared" si="20"/>
        <v>-9.0889103363856805E-2</v>
      </c>
      <c r="E69" s="331">
        <f t="shared" si="20"/>
        <v>0.25139541905036622</v>
      </c>
      <c r="F69" s="331">
        <f t="shared" si="20"/>
        <v>-0.25645635514844811</v>
      </c>
      <c r="G69" s="331">
        <f t="shared" si="20"/>
        <v>6.9457545410849919E-2</v>
      </c>
      <c r="H69" s="331">
        <f t="shared" si="20"/>
        <v>1.9093474476738592E-2</v>
      </c>
      <c r="I69" s="331">
        <f t="shared" si="20"/>
        <v>-6.0634224795224179E-2</v>
      </c>
      <c r="J69" s="331">
        <f t="shared" si="20"/>
        <v>0.13147622093511901</v>
      </c>
      <c r="K69" s="331">
        <f t="shared" si="20"/>
        <v>2.1956086481740966E-2</v>
      </c>
      <c r="L69" s="331">
        <f t="shared" si="20"/>
        <v>0.28512415227841714</v>
      </c>
      <c r="M69" s="331">
        <f t="shared" si="20"/>
        <v>-6.9861721157178036E-2</v>
      </c>
      <c r="N69" s="331">
        <f t="shared" si="20"/>
        <v>-0.13537205222147686</v>
      </c>
      <c r="O69" s="331">
        <f t="shared" si="20"/>
        <v>-4.8829706805777806E-2</v>
      </c>
      <c r="P69" s="331">
        <f t="shared" si="20"/>
        <v>8.0081538261853602E-3</v>
      </c>
      <c r="Q69" s="331">
        <f t="shared" si="20"/>
        <v>-9.9660356397101912E-2</v>
      </c>
      <c r="R69" s="331">
        <f t="shared" si="20"/>
        <v>-0.27383245907320131</v>
      </c>
      <c r="S69" s="331">
        <f t="shared" si="20"/>
        <v>3.6414190591216311E-4</v>
      </c>
      <c r="T69" s="331">
        <f t="shared" si="20"/>
        <v>0.24983765385887646</v>
      </c>
    </row>
    <row r="70" spans="1:20" ht="12" customHeight="1" x14ac:dyDescent="0.25">
      <c r="A70" s="373" t="s">
        <v>1039</v>
      </c>
      <c r="B70" s="331"/>
      <c r="C70" s="331">
        <f t="shared" si="19"/>
        <v>4.0814164083243565E-2</v>
      </c>
      <c r="D70" s="331">
        <f t="shared" si="20"/>
        <v>-4.9524158294897203E-2</v>
      </c>
      <c r="E70" s="331">
        <f t="shared" si="20"/>
        <v>-9.0533697841519656E-2</v>
      </c>
      <c r="F70" s="331">
        <f t="shared" si="20"/>
        <v>-0.14383843450551026</v>
      </c>
      <c r="G70" s="331">
        <f t="shared" si="20"/>
        <v>9.8141123540454123E-2</v>
      </c>
      <c r="H70" s="331">
        <f t="shared" si="20"/>
        <v>0.21350812479763537</v>
      </c>
      <c r="I70" s="331">
        <f t="shared" si="20"/>
        <v>5.66286661911517E-2</v>
      </c>
      <c r="J70" s="331">
        <f t="shared" si="20"/>
        <v>-6.3766933244408852E-2</v>
      </c>
      <c r="K70" s="331">
        <f t="shared" si="20"/>
        <v>7.427060397438412E-2</v>
      </c>
      <c r="L70" s="331">
        <f t="shared" si="20"/>
        <v>0.15770262773453725</v>
      </c>
      <c r="M70" s="331">
        <f t="shared" si="20"/>
        <v>-3.4818417107500554E-3</v>
      </c>
      <c r="N70" s="331">
        <f t="shared" si="20"/>
        <v>6.4213949511480628E-2</v>
      </c>
      <c r="O70" s="331">
        <f t="shared" si="20"/>
        <v>0.14603703538041768</v>
      </c>
      <c r="P70" s="331">
        <f t="shared" si="20"/>
        <v>0.16991030477123448</v>
      </c>
      <c r="Q70" s="331">
        <f t="shared" si="20"/>
        <v>-3.1422172527123648E-2</v>
      </c>
      <c r="R70" s="331">
        <f t="shared" si="20"/>
        <v>-0.7196960787240253</v>
      </c>
      <c r="S70" s="331">
        <f t="shared" si="20"/>
        <v>-1</v>
      </c>
      <c r="T70" s="331" t="str">
        <f t="shared" si="20"/>
        <v/>
      </c>
    </row>
    <row r="71" spans="1:20" ht="12" customHeight="1" x14ac:dyDescent="0.25">
      <c r="A71" s="373" t="s">
        <v>1040</v>
      </c>
      <c r="B71" s="331"/>
      <c r="C71" s="331">
        <f t="shared" si="19"/>
        <v>-8.9670111426067844E-3</v>
      </c>
      <c r="D71" s="331">
        <f t="shared" si="20"/>
        <v>-6.1161707538484045E-3</v>
      </c>
      <c r="E71" s="331">
        <f t="shared" si="20"/>
        <v>-2.8792434579416604E-3</v>
      </c>
      <c r="F71" s="331">
        <f t="shared" si="20"/>
        <v>3.3195678969103248E-2</v>
      </c>
      <c r="G71" s="331">
        <f t="shared" si="20"/>
        <v>-9.4024972388940808E-3</v>
      </c>
      <c r="H71" s="331">
        <f t="shared" si="20"/>
        <v>2.9819589110091416E-2</v>
      </c>
      <c r="I71" s="331">
        <f t="shared" si="20"/>
        <v>-1.7700282640296328E-2</v>
      </c>
      <c r="J71" s="331">
        <f t="shared" si="20"/>
        <v>4.7033673447134605E-2</v>
      </c>
      <c r="K71" s="331">
        <f t="shared" si="20"/>
        <v>2.0694129524644556E-2</v>
      </c>
      <c r="L71" s="331">
        <f t="shared" si="20"/>
        <v>-4.1736457653344106E-3</v>
      </c>
      <c r="M71" s="331">
        <f t="shared" si="20"/>
        <v>-3.0673082086428716E-2</v>
      </c>
      <c r="N71" s="331">
        <f t="shared" si="20"/>
        <v>-5.7275118723740803E-2</v>
      </c>
      <c r="O71" s="331">
        <f t="shared" si="20"/>
        <v>-7.699091668179836E-3</v>
      </c>
      <c r="P71" s="331">
        <f t="shared" si="20"/>
        <v>-5.0640401692872983E-3</v>
      </c>
      <c r="Q71" s="331">
        <f t="shared" si="20"/>
        <v>-3.6221238822604196E-2</v>
      </c>
      <c r="R71" s="331">
        <f t="shared" si="20"/>
        <v>-1.4260018288133058E-2</v>
      </c>
      <c r="S71" s="331">
        <f t="shared" si="20"/>
        <v>-2.5632561131969656E-3</v>
      </c>
      <c r="T71" s="331">
        <f t="shared" si="20"/>
        <v>-2.1546783464352348E-3</v>
      </c>
    </row>
    <row r="72" spans="1:20" ht="12" customHeight="1" x14ac:dyDescent="0.25">
      <c r="A72" s="373" t="s">
        <v>727</v>
      </c>
      <c r="B72" s="331"/>
      <c r="C72" s="331">
        <f t="shared" si="19"/>
        <v>-7.9396851054824857E-4</v>
      </c>
      <c r="D72" s="331">
        <f t="shared" si="20"/>
        <v>2.3819376845492846E-2</v>
      </c>
      <c r="E72" s="331">
        <f t="shared" si="20"/>
        <v>-8.5594716998438347E-4</v>
      </c>
      <c r="F72" s="331">
        <f t="shared" si="20"/>
        <v>0.11677959138735527</v>
      </c>
      <c r="G72" s="331">
        <f t="shared" si="20"/>
        <v>-5.9057052539123189E-3</v>
      </c>
      <c r="H72" s="331">
        <f t="shared" si="20"/>
        <v>-2.9091984303800666E-3</v>
      </c>
      <c r="I72" s="331">
        <f t="shared" si="20"/>
        <v>-1.1478366041290156E-2</v>
      </c>
      <c r="J72" s="331">
        <f t="shared" si="20"/>
        <v>8.1579756136977988E-3</v>
      </c>
      <c r="K72" s="331">
        <f t="shared" si="20"/>
        <v>9.8794953352452364E-3</v>
      </c>
      <c r="L72" s="331">
        <f t="shared" si="20"/>
        <v>-9.3880227402841632E-3</v>
      </c>
      <c r="M72" s="331">
        <f t="shared" si="20"/>
        <v>8.0198555966786156E-3</v>
      </c>
      <c r="N72" s="331">
        <f t="shared" si="20"/>
        <v>1.2224349366171561E-2</v>
      </c>
      <c r="O72" s="331">
        <f t="shared" si="20"/>
        <v>-2.4279985943372884E-3</v>
      </c>
      <c r="P72" s="331">
        <f t="shared" si="20"/>
        <v>-1.0153531839066088E-2</v>
      </c>
      <c r="Q72" s="331">
        <f t="shared" si="20"/>
        <v>-1.0610312519304888E-2</v>
      </c>
      <c r="R72" s="331">
        <f t="shared" si="20"/>
        <v>1.0704596693447144E-2</v>
      </c>
      <c r="S72" s="331">
        <f t="shared" si="20"/>
        <v>-8.6046779941544305E-3</v>
      </c>
      <c r="T72" s="331">
        <f t="shared" si="20"/>
        <v>-2.4950970600301159E-2</v>
      </c>
    </row>
    <row r="73" spans="1:20" ht="12" customHeight="1" x14ac:dyDescent="0.25">
      <c r="A73" s="322" t="s">
        <v>728</v>
      </c>
      <c r="B73" s="331"/>
      <c r="C73" s="331">
        <f t="shared" si="19"/>
        <v>2.7384020848953972E-2</v>
      </c>
      <c r="D73" s="331">
        <f t="shared" si="20"/>
        <v>-8.3324889085341303E-2</v>
      </c>
      <c r="E73" s="331">
        <f t="shared" si="20"/>
        <v>4.590416356637772E-2</v>
      </c>
      <c r="F73" s="331">
        <f t="shared" si="20"/>
        <v>-0.15021933577572177</v>
      </c>
      <c r="G73" s="331">
        <f t="shared" si="20"/>
        <v>0.28412583332723051</v>
      </c>
      <c r="H73" s="331">
        <f t="shared" si="20"/>
        <v>0.10061106823357657</v>
      </c>
      <c r="I73" s="331">
        <f t="shared" si="20"/>
        <v>-7.7579738089256667E-2</v>
      </c>
      <c r="J73" s="331">
        <f t="shared" si="20"/>
        <v>1.8444242363926389E-2</v>
      </c>
      <c r="K73" s="331">
        <f t="shared" si="20"/>
        <v>0.11573502249838108</v>
      </c>
      <c r="L73" s="331">
        <f t="shared" si="20"/>
        <v>-6.6864187847256673E-2</v>
      </c>
      <c r="M73" s="331">
        <f t="shared" si="20"/>
        <v>1.8513878080002044E-3</v>
      </c>
      <c r="N73" s="331">
        <f t="shared" si="20"/>
        <v>-3.7596529545694812E-3</v>
      </c>
      <c r="O73" s="331">
        <f t="shared" si="20"/>
        <v>0.10890582842137131</v>
      </c>
      <c r="P73" s="331">
        <f t="shared" si="20"/>
        <v>2.456113814491423E-2</v>
      </c>
      <c r="Q73" s="331">
        <f t="shared" si="20"/>
        <v>0.37964879298869181</v>
      </c>
      <c r="R73" s="331">
        <f t="shared" si="20"/>
        <v>-0.30608597273320592</v>
      </c>
      <c r="S73" s="331">
        <f t="shared" si="20"/>
        <v>-6.165317720021124E-2</v>
      </c>
      <c r="T73" s="331">
        <f t="shared" si="20"/>
        <v>-4.7870463965251631E-2</v>
      </c>
    </row>
    <row r="74" spans="1:20" ht="12" customHeight="1" x14ac:dyDescent="0.25">
      <c r="A74" s="332" t="s">
        <v>729</v>
      </c>
      <c r="B74" s="331"/>
      <c r="C74" s="331">
        <f t="shared" si="19"/>
        <v>9.3214114175352858E-2</v>
      </c>
      <c r="D74" s="331">
        <f t="shared" si="20"/>
        <v>-7.5789075234078518E-2</v>
      </c>
      <c r="E74" s="331">
        <f t="shared" si="20"/>
        <v>3.7742253603808784E-2</v>
      </c>
      <c r="F74" s="331">
        <f t="shared" si="20"/>
        <v>-0.22559526929407037</v>
      </c>
      <c r="G74" s="331">
        <f t="shared" si="20"/>
        <v>-3.2240455213855213E-2</v>
      </c>
      <c r="H74" s="331">
        <f t="shared" si="20"/>
        <v>1.1324286938092509E-3</v>
      </c>
      <c r="I74" s="331">
        <f t="shared" si="20"/>
        <v>0.10010142631299179</v>
      </c>
      <c r="J74" s="331">
        <f t="shared" si="20"/>
        <v>4.7746670005162084E-3</v>
      </c>
      <c r="K74" s="331">
        <f t="shared" si="20"/>
        <v>0.14983994235147002</v>
      </c>
      <c r="L74" s="331">
        <f t="shared" si="20"/>
        <v>-0.10385053829989699</v>
      </c>
      <c r="M74" s="331">
        <f t="shared" si="20"/>
        <v>-6.6145193904200927E-2</v>
      </c>
      <c r="N74" s="331">
        <f t="shared" si="20"/>
        <v>1.3215957620950514E-2</v>
      </c>
      <c r="O74" s="331">
        <f t="shared" si="20"/>
        <v>0.17953421279799131</v>
      </c>
      <c r="P74" s="331">
        <f t="shared" si="20"/>
        <v>-1.5892472302994842E-2</v>
      </c>
      <c r="Q74" s="331">
        <f t="shared" si="20"/>
        <v>0.1146249249637119</v>
      </c>
      <c r="R74" s="331">
        <f t="shared" si="20"/>
        <v>1.2788682377735894E-2</v>
      </c>
      <c r="S74" s="331">
        <f t="shared" si="20"/>
        <v>-2.4905714327194683E-4</v>
      </c>
      <c r="T74" s="331">
        <f t="shared" si="20"/>
        <v>1.3522836418775386E-2</v>
      </c>
    </row>
    <row r="75" spans="1:20" ht="12" customHeight="1" x14ac:dyDescent="0.25">
      <c r="A75" s="373" t="s">
        <v>1041</v>
      </c>
      <c r="B75" s="331"/>
      <c r="C75" s="331">
        <f t="shared" si="19"/>
        <v>-3.4175526655845778E-2</v>
      </c>
      <c r="D75" s="331">
        <f t="shared" si="20"/>
        <v>-0.23222679594020645</v>
      </c>
      <c r="E75" s="331">
        <f t="shared" si="20"/>
        <v>4.6768603568589473E-2</v>
      </c>
      <c r="F75" s="331">
        <f t="shared" si="20"/>
        <v>-6.329686071213747E-2</v>
      </c>
      <c r="G75" s="331">
        <f t="shared" si="20"/>
        <v>0.17886668318912347</v>
      </c>
      <c r="H75" s="331">
        <f t="shared" si="20"/>
        <v>0.15890780004938532</v>
      </c>
      <c r="I75" s="331">
        <f t="shared" si="20"/>
        <v>0.20989155332257714</v>
      </c>
      <c r="J75" s="331">
        <f t="shared" si="20"/>
        <v>-2.0588904651167805E-2</v>
      </c>
      <c r="K75" s="331">
        <f t="shared" si="20"/>
        <v>1.9602304819332117E-2</v>
      </c>
      <c r="L75" s="331">
        <f t="shared" si="20"/>
        <v>6.1317248245335021E-2</v>
      </c>
      <c r="M75" s="331">
        <f t="shared" si="20"/>
        <v>-0.1422847429008226</v>
      </c>
      <c r="N75" s="331">
        <f t="shared" si="20"/>
        <v>-0.14662877771553529</v>
      </c>
      <c r="O75" s="331">
        <f t="shared" si="20"/>
        <v>-3.9118533977669401E-2</v>
      </c>
      <c r="P75" s="331">
        <f t="shared" si="20"/>
        <v>0.31600841573684391</v>
      </c>
      <c r="Q75" s="331">
        <f t="shared" si="20"/>
        <v>-1.9719474039356921E-3</v>
      </c>
      <c r="R75" s="331">
        <f t="shared" si="20"/>
        <v>-0.16615074654108264</v>
      </c>
      <c r="S75" s="331">
        <f t="shared" si="20"/>
        <v>-0.42099898392132729</v>
      </c>
      <c r="T75" s="331">
        <f t="shared" si="20"/>
        <v>-1.5981050778756112E-3</v>
      </c>
    </row>
    <row r="76" spans="1:20" ht="12" customHeight="1" x14ac:dyDescent="0.25">
      <c r="A76" s="373" t="s">
        <v>1042</v>
      </c>
      <c r="B76" s="331"/>
      <c r="C76" s="331" t="str">
        <f t="shared" si="19"/>
        <v/>
      </c>
      <c r="D76" s="331" t="str">
        <f t="shared" si="20"/>
        <v/>
      </c>
      <c r="E76" s="331" t="str">
        <f t="shared" si="20"/>
        <v/>
      </c>
      <c r="F76" s="331">
        <f t="shared" si="20"/>
        <v>-1</v>
      </c>
      <c r="G76" s="331" t="str">
        <f t="shared" si="20"/>
        <v/>
      </c>
      <c r="H76" s="331">
        <f t="shared" si="20"/>
        <v>2.0075452874423521</v>
      </c>
      <c r="I76" s="331">
        <f t="shared" si="20"/>
        <v>-1</v>
      </c>
      <c r="J76" s="331" t="str">
        <f t="shared" si="20"/>
        <v/>
      </c>
      <c r="K76" s="331" t="str">
        <f t="shared" si="20"/>
        <v/>
      </c>
      <c r="L76" s="331">
        <f t="shared" si="20"/>
        <v>-1</v>
      </c>
      <c r="M76" s="331" t="str">
        <f t="shared" si="20"/>
        <v/>
      </c>
      <c r="N76" s="331">
        <f t="shared" si="20"/>
        <v>-1</v>
      </c>
      <c r="O76" s="331" t="str">
        <f t="shared" si="20"/>
        <v/>
      </c>
      <c r="P76" s="331" t="str">
        <f t="shared" si="20"/>
        <v/>
      </c>
      <c r="Q76" s="331">
        <f t="shared" si="20"/>
        <v>33.127134880964064</v>
      </c>
      <c r="R76" s="331">
        <f t="shared" si="20"/>
        <v>-0.98455940812117904</v>
      </c>
      <c r="S76" s="331">
        <f t="shared" si="20"/>
        <v>3.9529269693685531E-3</v>
      </c>
      <c r="T76" s="331">
        <f t="shared" si="20"/>
        <v>-1</v>
      </c>
    </row>
    <row r="77" spans="1:20" ht="12" customHeight="1" x14ac:dyDescent="0.25">
      <c r="A77" s="373" t="s">
        <v>730</v>
      </c>
      <c r="B77" s="331"/>
      <c r="C77" s="331" t="str">
        <f t="shared" si="19"/>
        <v/>
      </c>
      <c r="D77" s="331" t="str">
        <f t="shared" si="20"/>
        <v/>
      </c>
      <c r="E77" s="331" t="str">
        <f t="shared" si="20"/>
        <v/>
      </c>
      <c r="F77" s="331" t="str">
        <f t="shared" si="20"/>
        <v/>
      </c>
      <c r="G77" s="331" t="str">
        <f t="shared" si="20"/>
        <v/>
      </c>
      <c r="H77" s="331">
        <f t="shared" si="20"/>
        <v>4.9195514361824184</v>
      </c>
      <c r="I77" s="331">
        <f t="shared" si="20"/>
        <v>1.4773398672047797</v>
      </c>
      <c r="J77" s="331">
        <f t="shared" si="20"/>
        <v>9.3850423058052801E-2</v>
      </c>
      <c r="K77" s="331">
        <f t="shared" si="20"/>
        <v>-0.11781070719972586</v>
      </c>
      <c r="L77" s="331">
        <f t="shared" si="20"/>
        <v>-0.43872392708902519</v>
      </c>
      <c r="M77" s="331">
        <f t="shared" si="20"/>
        <v>0.55153575693886614</v>
      </c>
      <c r="N77" s="331">
        <f t="shared" si="20"/>
        <v>-0.26065255548792132</v>
      </c>
      <c r="O77" s="331">
        <f t="shared" si="20"/>
        <v>0.35759000047234224</v>
      </c>
      <c r="P77" s="331">
        <f t="shared" si="20"/>
        <v>-0.24612941502109398</v>
      </c>
      <c r="Q77" s="331">
        <f t="shared" si="20"/>
        <v>0.26976574527511121</v>
      </c>
      <c r="R77" s="331">
        <f t="shared" si="20"/>
        <v>0.3846029647664484</v>
      </c>
      <c r="S77" s="331">
        <f t="shared" si="20"/>
        <v>0.93440587706291733</v>
      </c>
      <c r="T77" s="331">
        <f t="shared" si="20"/>
        <v>-0.59473783058995067</v>
      </c>
    </row>
    <row r="78" spans="1:20" ht="12" customHeight="1" x14ac:dyDescent="0.25">
      <c r="A78" s="373" t="s">
        <v>731</v>
      </c>
      <c r="B78" s="331"/>
      <c r="C78" s="331">
        <f t="shared" si="19"/>
        <v>5.5150076707703333E-2</v>
      </c>
      <c r="D78" s="331">
        <f t="shared" si="20"/>
        <v>-7.2878340264642794E-2</v>
      </c>
      <c r="E78" s="331">
        <f t="shared" si="20"/>
        <v>4.5636558724791554E-2</v>
      </c>
      <c r="F78" s="331">
        <f t="shared" si="20"/>
        <v>-0.16462926548796653</v>
      </c>
      <c r="G78" s="331">
        <f t="shared" si="20"/>
        <v>0.12877350591901604</v>
      </c>
      <c r="H78" s="331">
        <f t="shared" si="20"/>
        <v>-2.0170638639283256E-2</v>
      </c>
      <c r="I78" s="331">
        <f t="shared" si="20"/>
        <v>0.10644184619892139</v>
      </c>
      <c r="J78" s="331">
        <f t="shared" si="20"/>
        <v>3.8405993449166731E-2</v>
      </c>
      <c r="K78" s="331">
        <f t="shared" si="20"/>
        <v>0.45808727858738618</v>
      </c>
      <c r="L78" s="331">
        <f t="shared" si="20"/>
        <v>-5.7403212889755695E-2</v>
      </c>
      <c r="M78" s="331">
        <f t="shared" si="20"/>
        <v>-4.4981113493081648E-2</v>
      </c>
      <c r="N78" s="331">
        <f t="shared" si="20"/>
        <v>0.24841283017042404</v>
      </c>
      <c r="O78" s="331">
        <f t="shared" si="20"/>
        <v>5.5375892065475663E-2</v>
      </c>
      <c r="P78" s="331">
        <f t="shared" si="20"/>
        <v>-9.4340123443227286E-3</v>
      </c>
      <c r="Q78" s="331">
        <f t="shared" si="20"/>
        <v>9.2261575802017992E-2</v>
      </c>
      <c r="R78" s="331">
        <f t="shared" si="20"/>
        <v>2.6149395601535064E-2</v>
      </c>
      <c r="S78" s="331">
        <f t="shared" si="20"/>
        <v>-2.5376246173919648E-2</v>
      </c>
      <c r="T78" s="331">
        <f t="shared" si="20"/>
        <v>-1.9539444510915605E-2</v>
      </c>
    </row>
    <row r="79" spans="1:20" ht="12" customHeight="1" x14ac:dyDescent="0.25">
      <c r="A79" s="373" t="s">
        <v>47</v>
      </c>
      <c r="B79" s="331"/>
      <c r="C79" s="331">
        <f t="shared" si="19"/>
        <v>-0.52909531039914492</v>
      </c>
      <c r="D79" s="331">
        <f t="shared" ref="D79:T81" si="21">IF(C36&gt;0.1,D36/C36-1,"")</f>
        <v>0.51860527425266678</v>
      </c>
      <c r="E79" s="331">
        <f t="shared" si="21"/>
        <v>1.5366293465016501E-2</v>
      </c>
      <c r="F79" s="331">
        <f t="shared" si="21"/>
        <v>-1</v>
      </c>
      <c r="G79" s="331" t="str">
        <f t="shared" si="21"/>
        <v/>
      </c>
      <c r="H79" s="331">
        <f t="shared" si="21"/>
        <v>-0.78643486899412463</v>
      </c>
      <c r="I79" s="331">
        <f t="shared" si="21"/>
        <v>-0.5685998192700733</v>
      </c>
      <c r="J79" s="331">
        <f t="shared" si="21"/>
        <v>-1</v>
      </c>
      <c r="K79" s="331" t="str">
        <f t="shared" si="21"/>
        <v/>
      </c>
      <c r="L79" s="331" t="str">
        <f t="shared" si="21"/>
        <v/>
      </c>
      <c r="M79" s="331" t="str">
        <f t="shared" si="21"/>
        <v/>
      </c>
      <c r="N79" s="331" t="str">
        <f t="shared" si="21"/>
        <v/>
      </c>
      <c r="O79" s="331" t="str">
        <f t="shared" si="21"/>
        <v/>
      </c>
      <c r="P79" s="331" t="str">
        <f t="shared" si="21"/>
        <v/>
      </c>
      <c r="Q79" s="331" t="str">
        <f t="shared" si="21"/>
        <v/>
      </c>
      <c r="R79" s="331" t="str">
        <f t="shared" si="21"/>
        <v/>
      </c>
      <c r="S79" s="331" t="str">
        <f t="shared" si="21"/>
        <v/>
      </c>
      <c r="T79" s="331" t="str">
        <f t="shared" si="21"/>
        <v/>
      </c>
    </row>
    <row r="80" spans="1:20" ht="12" customHeight="1" x14ac:dyDescent="0.25">
      <c r="A80" s="373" t="s">
        <v>1043</v>
      </c>
      <c r="B80" s="331"/>
      <c r="C80" s="331">
        <f t="shared" si="19"/>
        <v>2.8122486442228034E-2</v>
      </c>
      <c r="D80" s="331">
        <f t="shared" si="21"/>
        <v>2.1336595234030309E-2</v>
      </c>
      <c r="E80" s="331">
        <f t="shared" si="21"/>
        <v>2.6497843928537268E-2</v>
      </c>
      <c r="F80" s="331">
        <f t="shared" si="21"/>
        <v>-6.4281778524657107E-2</v>
      </c>
      <c r="G80" s="331">
        <f t="shared" si="21"/>
        <v>-2.2143151153382057E-2</v>
      </c>
      <c r="H80" s="331">
        <f t="shared" si="21"/>
        <v>-7.6663571803206376E-2</v>
      </c>
      <c r="I80" s="331">
        <f t="shared" si="21"/>
        <v>-2.8915786703885837E-3</v>
      </c>
      <c r="J80" s="331">
        <f t="shared" si="21"/>
        <v>7.3621782543976888E-2</v>
      </c>
      <c r="K80" s="331">
        <f t="shared" si="21"/>
        <v>2.1245317211934012E-2</v>
      </c>
      <c r="L80" s="331">
        <f t="shared" si="21"/>
        <v>-1.4361231105364469E-2</v>
      </c>
      <c r="M80" s="331">
        <f t="shared" si="21"/>
        <v>8.9489826047502996E-2</v>
      </c>
      <c r="N80" s="331">
        <f t="shared" si="21"/>
        <v>5.2441797430333503E-2</v>
      </c>
      <c r="O80" s="331">
        <f t="shared" si="21"/>
        <v>4.7621947014988786E-2</v>
      </c>
      <c r="P80" s="331">
        <f t="shared" si="21"/>
        <v>1.4610906360970066E-3</v>
      </c>
      <c r="Q80" s="331">
        <f t="shared" si="21"/>
        <v>-2.1147249483587371E-3</v>
      </c>
      <c r="R80" s="331">
        <f t="shared" si="21"/>
        <v>-0.57276042775689473</v>
      </c>
      <c r="S80" s="331">
        <f t="shared" si="21"/>
        <v>-0.50194534039653926</v>
      </c>
      <c r="T80" s="331">
        <f t="shared" si="21"/>
        <v>1.2243983116357642</v>
      </c>
    </row>
    <row r="81" spans="1:20" ht="12" customHeight="1" x14ac:dyDescent="0.25">
      <c r="A81" s="373" t="s">
        <v>1044</v>
      </c>
      <c r="B81" s="331"/>
      <c r="C81" s="331">
        <f t="shared" si="19"/>
        <v>-2.6981402015599731E-2</v>
      </c>
      <c r="D81" s="331">
        <f t="shared" si="21"/>
        <v>7.1073598161175644E-2</v>
      </c>
      <c r="E81" s="331">
        <f t="shared" si="21"/>
        <v>-3.5839071965004354E-2</v>
      </c>
      <c r="F81" s="331">
        <f t="shared" si="21"/>
        <v>0.14453774940979947</v>
      </c>
      <c r="G81" s="331">
        <f t="shared" si="21"/>
        <v>0.3256236251213378</v>
      </c>
      <c r="H81" s="331">
        <f t="shared" si="21"/>
        <v>-2.575826744387999E-2</v>
      </c>
      <c r="I81" s="331">
        <f t="shared" si="21"/>
        <v>-1.3500701263112869E-2</v>
      </c>
      <c r="J81" s="331">
        <f t="shared" si="21"/>
        <v>0.10514882183159768</v>
      </c>
      <c r="K81" s="331">
        <f t="shared" si="21"/>
        <v>-9.5855627084658446E-2</v>
      </c>
      <c r="L81" s="331">
        <f t="shared" si="21"/>
        <v>-0.1613398402583065</v>
      </c>
      <c r="M81" s="331">
        <f t="shared" si="21"/>
        <v>0.40817953748661595</v>
      </c>
      <c r="N81" s="331">
        <f t="shared" si="21"/>
        <v>-0.13005920700617102</v>
      </c>
      <c r="O81" s="331">
        <f t="shared" si="21"/>
        <v>0.47217420696889434</v>
      </c>
      <c r="P81" s="331">
        <f t="shared" si="21"/>
        <v>-0.21699591038925192</v>
      </c>
      <c r="Q81" s="331">
        <f t="shared" si="21"/>
        <v>-9.6948824615590068E-2</v>
      </c>
      <c r="R81" s="331">
        <f t="shared" si="21"/>
        <v>-1.2850465711915393E-2</v>
      </c>
      <c r="S81" s="331">
        <f t="shared" si="21"/>
        <v>-1.9218567759477057E-2</v>
      </c>
      <c r="T81" s="331">
        <f t="shared" si="21"/>
        <v>-2.7957401350205413E-2</v>
      </c>
    </row>
    <row r="82" spans="1:20" s="369" customFormat="1" ht="20.25" customHeight="1" x14ac:dyDescent="0.25">
      <c r="A82" s="692" t="s">
        <v>732</v>
      </c>
      <c r="B82" s="696"/>
      <c r="C82" s="696">
        <f t="shared" ref="C82:T82" si="22">IF(B39&gt;0.1,C39/B39-1,"")</f>
        <v>2.3829369385710564E-3</v>
      </c>
      <c r="D82" s="696">
        <f t="shared" si="22"/>
        <v>6.6380470095530608E-2</v>
      </c>
      <c r="E82" s="696">
        <f t="shared" si="22"/>
        <v>2.2547746484456344E-2</v>
      </c>
      <c r="F82" s="696">
        <f t="shared" si="22"/>
        <v>-0.11048320066574757</v>
      </c>
      <c r="G82" s="696">
        <f t="shared" si="22"/>
        <v>3.0202731163718743E-2</v>
      </c>
      <c r="H82" s="696">
        <f t="shared" si="22"/>
        <v>7.1434081858883447E-2</v>
      </c>
      <c r="I82" s="696">
        <f t="shared" si="22"/>
        <v>-4.9563889832878738E-3</v>
      </c>
      <c r="J82" s="696">
        <f t="shared" si="22"/>
        <v>-7.7098432114902637E-2</v>
      </c>
      <c r="K82" s="696">
        <f t="shared" si="22"/>
        <v>7.0889230085247501E-2</v>
      </c>
      <c r="L82" s="696">
        <f t="shared" si="22"/>
        <v>5.3329413460931896E-3</v>
      </c>
      <c r="M82" s="696">
        <f t="shared" si="22"/>
        <v>-2.7728196750463563E-2</v>
      </c>
      <c r="N82" s="696">
        <f t="shared" si="22"/>
        <v>8.4242148270263773E-2</v>
      </c>
      <c r="O82" s="696">
        <f t="shared" si="22"/>
        <v>2.3004688348850388E-2</v>
      </c>
      <c r="P82" s="696">
        <f t="shared" si="22"/>
        <v>4.4766290438671641E-2</v>
      </c>
      <c r="Q82" s="696">
        <f t="shared" si="22"/>
        <v>0.16491664445784227</v>
      </c>
      <c r="R82" s="696">
        <f t="shared" si="22"/>
        <v>-4.6206692391860704E-2</v>
      </c>
      <c r="S82" s="696">
        <f t="shared" si="22"/>
        <v>0.11890435668602839</v>
      </c>
      <c r="T82" s="696">
        <f t="shared" si="22"/>
        <v>-4.3643107638828837E-3</v>
      </c>
    </row>
    <row r="83" spans="1:20" s="369" customFormat="1" ht="20.25" customHeight="1" x14ac:dyDescent="0.25">
      <c r="A83" s="375" t="s">
        <v>734</v>
      </c>
      <c r="B83" s="379"/>
      <c r="C83" s="379">
        <f t="shared" ref="C83:K83" si="23">IF(B41&gt;0.1,C41/B41-1,"")</f>
        <v>1.7846914054855834E-2</v>
      </c>
      <c r="D83" s="379">
        <f t="shared" si="23"/>
        <v>2.1961463501587453E-3</v>
      </c>
      <c r="E83" s="379">
        <f t="shared" si="23"/>
        <v>3.4162794575794964E-2</v>
      </c>
      <c r="F83" s="379">
        <f t="shared" si="23"/>
        <v>-7.6462747819676991E-2</v>
      </c>
      <c r="G83" s="379">
        <f t="shared" si="23"/>
        <v>3.6982191648001539E-2</v>
      </c>
      <c r="H83" s="379">
        <f t="shared" si="23"/>
        <v>5.4467645056675673E-2</v>
      </c>
      <c r="I83" s="379">
        <f t="shared" si="23"/>
        <v>-2.1416588929268343E-3</v>
      </c>
      <c r="J83" s="379">
        <f t="shared" si="23"/>
        <v>-1.3088686224226764E-2</v>
      </c>
      <c r="K83" s="379">
        <f t="shared" si="23"/>
        <v>3.6104491387373372E-2</v>
      </c>
      <c r="L83" s="379">
        <f>IF(K41&gt;0.1,L41/K41-1,"")</f>
        <v>-1.1575678904591769E-2</v>
      </c>
      <c r="M83" s="379">
        <f t="shared" ref="M83:T83" si="24">IF(L41&gt;0.1,M41/L41-1,"")</f>
        <v>2.1005193329661775E-2</v>
      </c>
      <c r="N83" s="379">
        <f t="shared" si="24"/>
        <v>2.1442911039234902E-2</v>
      </c>
      <c r="O83" s="379">
        <f t="shared" si="24"/>
        <v>3.7337982375795997E-2</v>
      </c>
      <c r="P83" s="379">
        <f t="shared" si="24"/>
        <v>5.6592105640630219E-2</v>
      </c>
      <c r="Q83" s="379">
        <f t="shared" si="24"/>
        <v>0.10357829451459488</v>
      </c>
      <c r="R83" s="379">
        <f t="shared" si="24"/>
        <v>-2.845981661389263E-2</v>
      </c>
      <c r="S83" s="379">
        <f t="shared" si="24"/>
        <v>1.1123009018157104E-2</v>
      </c>
      <c r="T83" s="379">
        <f t="shared" si="24"/>
        <v>-6.7552573864978482E-3</v>
      </c>
    </row>
    <row r="84" spans="1:20" ht="13" x14ac:dyDescent="0.25">
      <c r="A84" s="377" t="s">
        <v>738</v>
      </c>
      <c r="B84" s="378"/>
      <c r="C84" s="378"/>
      <c r="D84" s="378"/>
      <c r="E84" s="378"/>
      <c r="F84" s="378"/>
      <c r="G84" s="378"/>
      <c r="H84" s="378"/>
      <c r="I84" s="378"/>
      <c r="J84" s="378"/>
      <c r="K84" s="378"/>
      <c r="L84" s="378"/>
      <c r="M84" s="378"/>
      <c r="N84" s="378"/>
      <c r="O84" s="378"/>
    </row>
    <row r="85" spans="1:20" s="369" customFormat="1" ht="25.4" customHeight="1" x14ac:dyDescent="0.25">
      <c r="A85" s="367" t="str">
        <f>Index!B29</f>
        <v>Table 3s    RMI constant price GDP by expenditure, contribution to change, FY2004-FY2021 (experimental)</v>
      </c>
      <c r="B85" s="368"/>
      <c r="C85" s="368"/>
      <c r="D85" s="368"/>
    </row>
    <row r="86" spans="1:20" ht="20.149999999999999" customHeight="1" x14ac:dyDescent="0.25">
      <c r="A86" s="370"/>
      <c r="B86" s="371" t="str">
        <f>B$2</f>
        <v>FY2004</v>
      </c>
      <c r="C86" s="371" t="str">
        <f t="shared" ref="C86:T86" si="25">C$2</f>
        <v>FY2005</v>
      </c>
      <c r="D86" s="371" t="str">
        <f t="shared" si="25"/>
        <v>FY2006</v>
      </c>
      <c r="E86" s="371" t="str">
        <f t="shared" si="25"/>
        <v>FY2007</v>
      </c>
      <c r="F86" s="371" t="str">
        <f t="shared" si="25"/>
        <v>FY2008</v>
      </c>
      <c r="G86" s="371" t="str">
        <f t="shared" si="25"/>
        <v>FY2009</v>
      </c>
      <c r="H86" s="371" t="str">
        <f t="shared" si="25"/>
        <v>FY2010</v>
      </c>
      <c r="I86" s="371" t="str">
        <f t="shared" si="25"/>
        <v>FY2011</v>
      </c>
      <c r="J86" s="371" t="str">
        <f t="shared" si="25"/>
        <v>FY2012</v>
      </c>
      <c r="K86" s="371" t="str">
        <f t="shared" si="25"/>
        <v>FY2013</v>
      </c>
      <c r="L86" s="371" t="str">
        <f t="shared" si="25"/>
        <v>FY2014</v>
      </c>
      <c r="M86" s="371" t="str">
        <f t="shared" si="25"/>
        <v>FY2015</v>
      </c>
      <c r="N86" s="371" t="str">
        <f t="shared" si="25"/>
        <v>FY2016</v>
      </c>
      <c r="O86" s="371" t="str">
        <f t="shared" si="25"/>
        <v>FY2017</v>
      </c>
      <c r="P86" s="371" t="str">
        <f t="shared" si="25"/>
        <v>FY2018</v>
      </c>
      <c r="Q86" s="371" t="str">
        <f t="shared" si="25"/>
        <v>FY2019</v>
      </c>
      <c r="R86" s="371" t="str">
        <f t="shared" si="25"/>
        <v>FY2020</v>
      </c>
      <c r="S86" s="371" t="str">
        <f t="shared" si="25"/>
        <v>FY2021</v>
      </c>
      <c r="T86" s="371" t="str">
        <f t="shared" si="25"/>
        <v>FY2022</v>
      </c>
    </row>
    <row r="87" spans="1:20" ht="20.149999999999999" customHeight="1" x14ac:dyDescent="0.25">
      <c r="A87" s="322" t="s">
        <v>714</v>
      </c>
      <c r="B87" s="331"/>
      <c r="C87" s="331">
        <f>(C3-B3)/(C$39-B$39)*C$82</f>
        <v>5.2831689571326652E-3</v>
      </c>
      <c r="D87" s="331">
        <f t="shared" ref="D87:O87" si="26">(D3-C3)/(D$39-C$39)*D$82</f>
        <v>1.9742040187867453E-2</v>
      </c>
      <c r="E87" s="331">
        <f t="shared" si="26"/>
        <v>2.6715264139131015E-2</v>
      </c>
      <c r="F87" s="331">
        <f t="shared" si="26"/>
        <v>-1.7172232417793247E-2</v>
      </c>
      <c r="G87" s="331">
        <f t="shared" si="26"/>
        <v>-2.163014800622982E-3</v>
      </c>
      <c r="H87" s="331">
        <f t="shared" si="26"/>
        <v>-4.7812308300607008E-3</v>
      </c>
      <c r="I87" s="331">
        <f t="shared" si="26"/>
        <v>5.7899178181475683E-3</v>
      </c>
      <c r="J87" s="331">
        <f t="shared" si="26"/>
        <v>2.1245656536676729E-2</v>
      </c>
      <c r="K87" s="331">
        <f t="shared" si="26"/>
        <v>1.1452652112401814E-2</v>
      </c>
      <c r="L87" s="331">
        <f t="shared" si="26"/>
        <v>-3.0378085853573107E-2</v>
      </c>
      <c r="M87" s="331">
        <f t="shared" si="26"/>
        <v>1.6359844961997216E-2</v>
      </c>
      <c r="N87" s="331">
        <f t="shared" si="26"/>
        <v>4.7167997334384357E-2</v>
      </c>
      <c r="O87" s="331">
        <f t="shared" si="26"/>
        <v>1.1491867586865366E-2</v>
      </c>
      <c r="P87" s="331">
        <f t="shared" ref="P87:T105" si="27">(P3-O3)/(P$39-O$39)*P$82</f>
        <v>4.8742802638704133E-2</v>
      </c>
      <c r="Q87" s="331">
        <f t="shared" si="27"/>
        <v>7.4439101698989235E-2</v>
      </c>
      <c r="R87" s="331">
        <f t="shared" si="27"/>
        <v>-3.6397887473159703E-2</v>
      </c>
      <c r="S87" s="331">
        <f t="shared" si="27"/>
        <v>1.4588495430674838E-2</v>
      </c>
      <c r="T87" s="331">
        <f t="shared" si="27"/>
        <v>-3.3788498961857434E-2</v>
      </c>
    </row>
    <row r="88" spans="1:20" ht="12" customHeight="1" x14ac:dyDescent="0.25">
      <c r="A88" s="332" t="s">
        <v>715</v>
      </c>
      <c r="B88" s="331"/>
      <c r="C88" s="331">
        <f t="shared" ref="C88:O122" si="28">(C4-B4)/(C$39-B$39)*C$82</f>
        <v>-3.1821459492196251E-3</v>
      </c>
      <c r="D88" s="331">
        <f t="shared" si="28"/>
        <v>3.164119194148575E-2</v>
      </c>
      <c r="E88" s="331">
        <f t="shared" si="28"/>
        <v>2.2579442560553619E-2</v>
      </c>
      <c r="F88" s="331">
        <f t="shared" si="28"/>
        <v>-1.064107642648892E-2</v>
      </c>
      <c r="G88" s="331">
        <f t="shared" si="28"/>
        <v>-4.9187811588672747E-4</v>
      </c>
      <c r="H88" s="331">
        <f t="shared" si="28"/>
        <v>7.2150607351151377E-3</v>
      </c>
      <c r="I88" s="331">
        <f t="shared" si="28"/>
        <v>9.3184005772866483E-3</v>
      </c>
      <c r="J88" s="331">
        <f t="shared" si="28"/>
        <v>6.8374211600476277E-3</v>
      </c>
      <c r="K88" s="331">
        <f t="shared" si="28"/>
        <v>8.7130866035625854E-3</v>
      </c>
      <c r="L88" s="331">
        <f t="shared" si="28"/>
        <v>-3.0522627125516993E-2</v>
      </c>
      <c r="M88" s="331">
        <f t="shared" si="28"/>
        <v>2.6150318292722111E-3</v>
      </c>
      <c r="N88" s="331">
        <f t="shared" si="28"/>
        <v>2.9617769278713273E-2</v>
      </c>
      <c r="O88" s="331">
        <f t="shared" si="28"/>
        <v>6.8777278984238849E-3</v>
      </c>
      <c r="P88" s="331">
        <f t="shared" si="27"/>
        <v>2.0067158674818019E-2</v>
      </c>
      <c r="Q88" s="331">
        <f t="shared" si="27"/>
        <v>4.9772035178777693E-2</v>
      </c>
      <c r="R88" s="331">
        <f t="shared" si="27"/>
        <v>-2.7589615167803668E-2</v>
      </c>
      <c r="S88" s="331">
        <f t="shared" si="27"/>
        <v>5.124263359293231E-2</v>
      </c>
      <c r="T88" s="331">
        <f t="shared" si="27"/>
        <v>-3.8566695348414198E-2</v>
      </c>
    </row>
    <row r="89" spans="1:20" ht="12" customHeight="1" x14ac:dyDescent="0.25">
      <c r="A89" s="332" t="s">
        <v>34</v>
      </c>
      <c r="B89" s="331"/>
      <c r="C89" s="331">
        <f t="shared" si="28"/>
        <v>2.5919098853630375E-3</v>
      </c>
      <c r="D89" s="331">
        <f t="shared" si="28"/>
        <v>-8.2237111010040401E-3</v>
      </c>
      <c r="E89" s="331">
        <f t="shared" si="28"/>
        <v>5.5520264874337009E-3</v>
      </c>
      <c r="F89" s="331">
        <f t="shared" si="28"/>
        <v>-3.3111900446755323E-3</v>
      </c>
      <c r="G89" s="331">
        <f t="shared" si="28"/>
        <v>2.9287468435564633E-3</v>
      </c>
      <c r="H89" s="331">
        <f t="shared" si="28"/>
        <v>-6.1812934115938753E-3</v>
      </c>
      <c r="I89" s="331">
        <f t="shared" si="28"/>
        <v>-5.509310488205214E-3</v>
      </c>
      <c r="J89" s="331">
        <f t="shared" si="28"/>
        <v>1.2936235875046933E-2</v>
      </c>
      <c r="K89" s="331">
        <f t="shared" si="28"/>
        <v>-3.0333950243920981E-3</v>
      </c>
      <c r="L89" s="331">
        <f t="shared" si="28"/>
        <v>-6.1857066905592175E-3</v>
      </c>
      <c r="M89" s="331">
        <f t="shared" si="28"/>
        <v>1.8348339158075905E-2</v>
      </c>
      <c r="N89" s="331">
        <f t="shared" si="28"/>
        <v>4.3267176116662887E-3</v>
      </c>
      <c r="O89" s="331">
        <f t="shared" si="28"/>
        <v>-1.2374045605648525E-3</v>
      </c>
      <c r="P89" s="331">
        <f t="shared" si="27"/>
        <v>1.1579561671986675E-2</v>
      </c>
      <c r="Q89" s="331">
        <f t="shared" si="27"/>
        <v>-8.9078280281234701E-3</v>
      </c>
      <c r="R89" s="331">
        <f t="shared" si="27"/>
        <v>8.5726434908216347E-3</v>
      </c>
      <c r="S89" s="331">
        <f t="shared" si="27"/>
        <v>-7.252981835405339E-3</v>
      </c>
      <c r="T89" s="331">
        <f t="shared" si="27"/>
        <v>4.0912270988811327E-3</v>
      </c>
    </row>
    <row r="90" spans="1:20" ht="12" customHeight="1" x14ac:dyDescent="0.25">
      <c r="A90" s="332" t="s">
        <v>35</v>
      </c>
      <c r="B90" s="331"/>
      <c r="C90" s="331">
        <f t="shared" si="28"/>
        <v>5.9549753732899627E-3</v>
      </c>
      <c r="D90" s="331">
        <f t="shared" si="28"/>
        <v>-4.1245305792003183E-3</v>
      </c>
      <c r="E90" s="331">
        <f t="shared" si="28"/>
        <v>-2.0578022036160703E-3</v>
      </c>
      <c r="F90" s="331">
        <f t="shared" si="28"/>
        <v>-2.9120724771089096E-3</v>
      </c>
      <c r="G90" s="331">
        <f t="shared" si="28"/>
        <v>-4.3516082239715183E-3</v>
      </c>
      <c r="H90" s="331">
        <f t="shared" si="28"/>
        <v>-4.9488114934351252E-3</v>
      </c>
      <c r="I90" s="331">
        <f t="shared" si="28"/>
        <v>2.220191819635892E-3</v>
      </c>
      <c r="J90" s="331">
        <f t="shared" si="28"/>
        <v>1.4945279001866601E-3</v>
      </c>
      <c r="K90" s="331">
        <f t="shared" si="28"/>
        <v>5.4461314708837243E-3</v>
      </c>
      <c r="L90" s="331">
        <f t="shared" si="28"/>
        <v>6.1070598253629219E-3</v>
      </c>
      <c r="M90" s="331">
        <f t="shared" si="28"/>
        <v>-4.6192820012774527E-3</v>
      </c>
      <c r="N90" s="331">
        <f t="shared" si="28"/>
        <v>1.3589575766734937E-2</v>
      </c>
      <c r="O90" s="331">
        <f t="shared" si="28"/>
        <v>5.7076904529742584E-3</v>
      </c>
      <c r="P90" s="331">
        <f t="shared" si="27"/>
        <v>1.6961196121690066E-2</v>
      </c>
      <c r="Q90" s="331">
        <f t="shared" si="27"/>
        <v>3.3668805556392116E-2</v>
      </c>
      <c r="R90" s="331">
        <f t="shared" si="27"/>
        <v>-1.7805550702991675E-2</v>
      </c>
      <c r="S90" s="331">
        <f t="shared" si="27"/>
        <v>-2.9288737969206027E-2</v>
      </c>
      <c r="T90" s="331">
        <f t="shared" si="27"/>
        <v>8.2064365956249622E-4</v>
      </c>
    </row>
    <row r="91" spans="1:20" ht="12" customHeight="1" x14ac:dyDescent="0.25">
      <c r="A91" s="332" t="s">
        <v>917</v>
      </c>
      <c r="B91" s="331"/>
      <c r="C91" s="331">
        <f t="shared" si="28"/>
        <v>-8.1536851139428252E-5</v>
      </c>
      <c r="D91" s="331">
        <f t="shared" si="28"/>
        <v>4.4907470490373086E-4</v>
      </c>
      <c r="E91" s="331">
        <f t="shared" si="28"/>
        <v>6.4158984737346407E-4</v>
      </c>
      <c r="F91" s="331">
        <f t="shared" si="28"/>
        <v>-3.0786130219768326E-4</v>
      </c>
      <c r="G91" s="331">
        <f t="shared" si="28"/>
        <v>-2.4827257506141213E-4</v>
      </c>
      <c r="H91" s="331">
        <f t="shared" si="28"/>
        <v>-8.6622374958163087E-4</v>
      </c>
      <c r="I91" s="331">
        <f t="shared" si="28"/>
        <v>-2.3934616410180485E-4</v>
      </c>
      <c r="J91" s="331">
        <f t="shared" si="28"/>
        <v>-2.2516284558255325E-5</v>
      </c>
      <c r="K91" s="331">
        <f t="shared" si="28"/>
        <v>3.2681358034743484E-4</v>
      </c>
      <c r="L91" s="331">
        <f t="shared" si="28"/>
        <v>2.2319033714040463E-4</v>
      </c>
      <c r="M91" s="331">
        <f t="shared" si="28"/>
        <v>1.5750348792289965E-5</v>
      </c>
      <c r="N91" s="331">
        <f t="shared" si="28"/>
        <v>-3.6605953511576671E-4</v>
      </c>
      <c r="O91" s="331">
        <f t="shared" si="28"/>
        <v>1.4384905120075399E-4</v>
      </c>
      <c r="P91" s="331">
        <f t="shared" si="27"/>
        <v>1.3489312740816491E-4</v>
      </c>
      <c r="Q91" s="331">
        <f t="shared" si="27"/>
        <v>-9.3931817731421116E-5</v>
      </c>
      <c r="R91" s="331">
        <f t="shared" si="27"/>
        <v>4.2463824136378255E-4</v>
      </c>
      <c r="S91" s="331">
        <f t="shared" si="27"/>
        <v>-1.1236117155910816E-4</v>
      </c>
      <c r="T91" s="331">
        <f t="shared" si="27"/>
        <v>-1.3373418504412368E-4</v>
      </c>
    </row>
    <row r="92" spans="1:20" ht="12" customHeight="1" x14ac:dyDescent="0.25">
      <c r="A92" s="322" t="s">
        <v>716</v>
      </c>
      <c r="B92" s="331"/>
      <c r="C92" s="331">
        <f t="shared" si="28"/>
        <v>3.7839897342572218E-2</v>
      </c>
      <c r="D92" s="331">
        <f t="shared" si="28"/>
        <v>-4.2974383015182041E-2</v>
      </c>
      <c r="E92" s="331">
        <f t="shared" si="28"/>
        <v>2.6056716593150054E-2</v>
      </c>
      <c r="F92" s="331">
        <f t="shared" si="28"/>
        <v>-0.10735427431026079</v>
      </c>
      <c r="G92" s="331">
        <f t="shared" si="28"/>
        <v>6.5816645620070625E-3</v>
      </c>
      <c r="H92" s="331">
        <f t="shared" si="28"/>
        <v>2.9718174552120693E-3</v>
      </c>
      <c r="I92" s="331">
        <f t="shared" si="28"/>
        <v>2.6429063408562797E-2</v>
      </c>
      <c r="J92" s="331">
        <f t="shared" si="28"/>
        <v>9.6186372009592382E-3</v>
      </c>
      <c r="K92" s="331">
        <f t="shared" si="28"/>
        <v>5.6897077601493082E-2</v>
      </c>
      <c r="L92" s="331">
        <f t="shared" si="28"/>
        <v>-3.6539293341623605E-2</v>
      </c>
      <c r="M92" s="331">
        <f t="shared" si="28"/>
        <v>-5.2713593211633405E-3</v>
      </c>
      <c r="N92" s="331">
        <f t="shared" si="28"/>
        <v>2.1595981426295388E-2</v>
      </c>
      <c r="O92" s="331">
        <f t="shared" si="28"/>
        <v>7.2369761592344345E-2</v>
      </c>
      <c r="P92" s="331">
        <f t="shared" si="27"/>
        <v>-6.806700669249135E-3</v>
      </c>
      <c r="Q92" s="331">
        <f t="shared" si="27"/>
        <v>4.8522540204601491E-2</v>
      </c>
      <c r="R92" s="331">
        <f t="shared" si="27"/>
        <v>-2.0356195463914744E-2</v>
      </c>
      <c r="S92" s="331">
        <f t="shared" si="27"/>
        <v>-2.5694610880652259E-2</v>
      </c>
      <c r="T92" s="331">
        <f t="shared" si="27"/>
        <v>2.3051726561240962E-2</v>
      </c>
    </row>
    <row r="93" spans="1:20" ht="12" customHeight="1" x14ac:dyDescent="0.25">
      <c r="A93" s="332" t="s">
        <v>717</v>
      </c>
      <c r="B93" s="331"/>
      <c r="C93" s="331">
        <f t="shared" si="28"/>
        <v>3.7493406440749916E-2</v>
      </c>
      <c r="D93" s="331">
        <f t="shared" si="28"/>
        <v>-4.2380340316790631E-2</v>
      </c>
      <c r="E93" s="331">
        <f t="shared" si="28"/>
        <v>2.4731677622467016E-2</v>
      </c>
      <c r="F93" s="331">
        <f t="shared" si="28"/>
        <v>-0.11001513578115606</v>
      </c>
      <c r="G93" s="331">
        <f t="shared" si="28"/>
        <v>2.8070764422434848E-3</v>
      </c>
      <c r="H93" s="331">
        <f t="shared" si="28"/>
        <v>1.016377677094209E-3</v>
      </c>
      <c r="I93" s="331">
        <f t="shared" si="28"/>
        <v>2.6693336635429891E-2</v>
      </c>
      <c r="J93" s="331">
        <f t="shared" si="28"/>
        <v>1.0254104035101083E-2</v>
      </c>
      <c r="K93" s="331">
        <f t="shared" si="28"/>
        <v>5.8614174123875047E-2</v>
      </c>
      <c r="L93" s="331">
        <f t="shared" si="28"/>
        <v>-3.7504215954717396E-2</v>
      </c>
      <c r="M93" s="331">
        <f t="shared" si="28"/>
        <v>-7.1708397561027065E-3</v>
      </c>
      <c r="N93" s="331">
        <f t="shared" si="28"/>
        <v>2.2998713945786228E-2</v>
      </c>
      <c r="O93" s="331">
        <f t="shared" si="28"/>
        <v>7.4877234132297341E-2</v>
      </c>
      <c r="P93" s="331">
        <f t="shared" si="27"/>
        <v>-5.9370322675251141E-3</v>
      </c>
      <c r="Q93" s="331">
        <f t="shared" si="27"/>
        <v>4.8904967635729039E-2</v>
      </c>
      <c r="R93" s="331">
        <f t="shared" si="27"/>
        <v>-1.9771631738877374E-2</v>
      </c>
      <c r="S93" s="331">
        <f t="shared" si="27"/>
        <v>-2.3296139489030615E-2</v>
      </c>
      <c r="T93" s="331">
        <f t="shared" si="27"/>
        <v>2.5065162417539668E-2</v>
      </c>
    </row>
    <row r="94" spans="1:20" ht="12" customHeight="1" x14ac:dyDescent="0.25">
      <c r="A94" s="332" t="s">
        <v>718</v>
      </c>
      <c r="B94" s="331"/>
      <c r="C94" s="331">
        <f t="shared" si="28"/>
        <v>3.464378306757149E-4</v>
      </c>
      <c r="D94" s="331">
        <f t="shared" si="28"/>
        <v>-5.9406387638422607E-4</v>
      </c>
      <c r="E94" s="331">
        <f t="shared" si="28"/>
        <v>1.325118409470248E-3</v>
      </c>
      <c r="F94" s="331">
        <f t="shared" si="28"/>
        <v>2.6608323382260953E-3</v>
      </c>
      <c r="G94" s="331">
        <f t="shared" si="28"/>
        <v>3.7746208708810246E-3</v>
      </c>
      <c r="H94" s="331">
        <f t="shared" si="28"/>
        <v>1.9554291811364906E-3</v>
      </c>
      <c r="I94" s="331">
        <f t="shared" si="28"/>
        <v>-2.6426333640201447E-4</v>
      </c>
      <c r="J94" s="331">
        <f t="shared" si="28"/>
        <v>-6.3553641225357212E-4</v>
      </c>
      <c r="K94" s="331">
        <f t="shared" si="28"/>
        <v>-1.7170965223819669E-3</v>
      </c>
      <c r="L94" s="331">
        <f t="shared" si="28"/>
        <v>9.6499301310099808E-4</v>
      </c>
      <c r="M94" s="331">
        <f t="shared" si="28"/>
        <v>1.899460427350889E-3</v>
      </c>
      <c r="N94" s="331">
        <f t="shared" si="28"/>
        <v>-1.4027428085830473E-3</v>
      </c>
      <c r="O94" s="331">
        <f t="shared" si="28"/>
        <v>-2.5074820296156499E-3</v>
      </c>
      <c r="P94" s="331">
        <f t="shared" si="27"/>
        <v>-8.6966840172402057E-4</v>
      </c>
      <c r="Q94" s="331">
        <f t="shared" si="27"/>
        <v>-3.8243630992191755E-4</v>
      </c>
      <c r="R94" s="331">
        <f t="shared" si="27"/>
        <v>-5.8451037224093588E-4</v>
      </c>
      <c r="S94" s="331">
        <f t="shared" si="27"/>
        <v>-2.3985113469662698E-3</v>
      </c>
      <c r="T94" s="331">
        <f t="shared" si="27"/>
        <v>-2.0134787075158501E-3</v>
      </c>
    </row>
    <row r="95" spans="1:20" ht="12" customHeight="1" x14ac:dyDescent="0.25">
      <c r="A95" s="689" t="s">
        <v>719</v>
      </c>
      <c r="B95" s="331"/>
      <c r="C95" s="331">
        <f t="shared" si="28"/>
        <v>1.1104712853679333E-3</v>
      </c>
      <c r="D95" s="331">
        <f t="shared" si="28"/>
        <v>-5.9663170801274503E-4</v>
      </c>
      <c r="E95" s="331">
        <f t="shared" si="28"/>
        <v>1.0291046637002639E-3</v>
      </c>
      <c r="F95" s="331">
        <f t="shared" si="28"/>
        <v>1.4401783556387297E-3</v>
      </c>
      <c r="G95" s="331">
        <f t="shared" si="28"/>
        <v>1.5767425057364635E-3</v>
      </c>
      <c r="H95" s="331">
        <f t="shared" si="28"/>
        <v>1.5745153873256027E-3</v>
      </c>
      <c r="I95" s="331">
        <f t="shared" si="28"/>
        <v>-1.5600230566521853E-4</v>
      </c>
      <c r="J95" s="331">
        <f t="shared" si="28"/>
        <v>-1.0615383410383472E-3</v>
      </c>
      <c r="K95" s="331">
        <f t="shared" si="28"/>
        <v>-1.5590885749193128E-3</v>
      </c>
      <c r="L95" s="331">
        <f t="shared" si="28"/>
        <v>1.3286844789144323E-3</v>
      </c>
      <c r="M95" s="331">
        <f t="shared" si="28"/>
        <v>2.1121010776967526E-3</v>
      </c>
      <c r="N95" s="331">
        <f t="shared" si="28"/>
        <v>-7.7821548947928075E-5</v>
      </c>
      <c r="O95" s="331">
        <f t="shared" si="28"/>
        <v>-1.0899589272217304E-3</v>
      </c>
      <c r="P95" s="331">
        <f t="shared" si="27"/>
        <v>1.5428747857832123E-4</v>
      </c>
      <c r="Q95" s="331">
        <f t="shared" si="27"/>
        <v>7.1819235844076403E-4</v>
      </c>
      <c r="R95" s="331">
        <f t="shared" si="27"/>
        <v>-1.0274224227474364E-4</v>
      </c>
      <c r="S95" s="331">
        <f t="shared" si="27"/>
        <v>-1.9542039191654172E-3</v>
      </c>
      <c r="T95" s="331">
        <f t="shared" si="27"/>
        <v>-1.7488045938789964E-3</v>
      </c>
    </row>
    <row r="96" spans="1:20" ht="12" customHeight="1" x14ac:dyDescent="0.25">
      <c r="A96" s="689" t="s">
        <v>4</v>
      </c>
      <c r="B96" s="331"/>
      <c r="C96" s="331">
        <f t="shared" si="28"/>
        <v>-7.640281475775598E-4</v>
      </c>
      <c r="D96" s="331">
        <f t="shared" si="28"/>
        <v>2.5678316285190336E-6</v>
      </c>
      <c r="E96" s="331">
        <f t="shared" si="28"/>
        <v>2.9600878084578333E-4</v>
      </c>
      <c r="F96" s="331">
        <f t="shared" si="28"/>
        <v>1.2206539825873654E-3</v>
      </c>
      <c r="G96" s="331">
        <f t="shared" si="28"/>
        <v>2.1978783651445608E-3</v>
      </c>
      <c r="H96" s="331">
        <f t="shared" si="28"/>
        <v>3.8090849532020337E-4</v>
      </c>
      <c r="I96" s="331">
        <f t="shared" si="28"/>
        <v>-1.0825608550425724E-4</v>
      </c>
      <c r="J96" s="331">
        <f t="shared" si="28"/>
        <v>4.2600689864989835E-4</v>
      </c>
      <c r="K96" s="331">
        <f t="shared" si="28"/>
        <v>-1.5801333250619088E-4</v>
      </c>
      <c r="L96" s="331">
        <f t="shared" si="28"/>
        <v>-3.6369146581343435E-4</v>
      </c>
      <c r="M96" s="331">
        <f t="shared" si="28"/>
        <v>-2.1264565224298309E-4</v>
      </c>
      <c r="N96" s="331">
        <f t="shared" si="28"/>
        <v>-1.3249212596351191E-3</v>
      </c>
      <c r="O96" s="331">
        <f t="shared" si="28"/>
        <v>-1.4175231023939195E-3</v>
      </c>
      <c r="P96" s="331">
        <f t="shared" si="27"/>
        <v>-1.0239512421698126E-3</v>
      </c>
      <c r="Q96" s="331">
        <f t="shared" si="27"/>
        <v>-1.1006331077598667E-3</v>
      </c>
      <c r="R96" s="331">
        <f t="shared" si="27"/>
        <v>-4.817643190521613E-4</v>
      </c>
      <c r="S96" s="331">
        <f t="shared" si="27"/>
        <v>-4.4430742780085248E-4</v>
      </c>
      <c r="T96" s="331">
        <f t="shared" si="27"/>
        <v>-2.6467054270209165E-4</v>
      </c>
    </row>
    <row r="97" spans="1:20" ht="12" customHeight="1" x14ac:dyDescent="0.25">
      <c r="A97" s="690" t="s">
        <v>720</v>
      </c>
      <c r="B97" s="331"/>
      <c r="C97" s="331">
        <f t="shared" si="28"/>
        <v>8.0470187432008693E-4</v>
      </c>
      <c r="D97" s="331">
        <f t="shared" si="28"/>
        <v>-6.9937012201997122E-4</v>
      </c>
      <c r="E97" s="331">
        <f t="shared" si="28"/>
        <v>8.6356291976944681E-4</v>
      </c>
      <c r="F97" s="331">
        <f t="shared" si="28"/>
        <v>6.3471346310759217E-4</v>
      </c>
      <c r="G97" s="331">
        <f t="shared" si="28"/>
        <v>1.9877471956091444E-4</v>
      </c>
      <c r="H97" s="331">
        <f t="shared" si="28"/>
        <v>-1.2133133034843209E-3</v>
      </c>
      <c r="I97" s="331">
        <f t="shared" si="28"/>
        <v>-3.0237995250202991E-4</v>
      </c>
      <c r="J97" s="331">
        <f t="shared" si="28"/>
        <v>7.9525545265770096E-4</v>
      </c>
      <c r="K97" s="331">
        <f t="shared" si="28"/>
        <v>2.9405164859876902E-4</v>
      </c>
      <c r="L97" s="331">
        <f t="shared" si="28"/>
        <v>1.922307396844276E-3</v>
      </c>
      <c r="M97" s="331">
        <f t="shared" si="28"/>
        <v>-2.8936975215959956E-4</v>
      </c>
      <c r="N97" s="331">
        <f t="shared" si="28"/>
        <v>4.9636522898415941E-3</v>
      </c>
      <c r="O97" s="331">
        <f t="shared" si="28"/>
        <v>3.3358773853595704E-4</v>
      </c>
      <c r="P97" s="331">
        <f t="shared" si="27"/>
        <v>2.9422921324433979E-4</v>
      </c>
      <c r="Q97" s="331">
        <f t="shared" si="27"/>
        <v>-9.6008845197012593E-4</v>
      </c>
      <c r="R97" s="331">
        <f t="shared" si="27"/>
        <v>-1.3001466744592227E-3</v>
      </c>
      <c r="S97" s="331">
        <f t="shared" si="27"/>
        <v>-8.3486692600775287E-4</v>
      </c>
      <c r="T97" s="331">
        <f t="shared" si="27"/>
        <v>-1.6827405153115765E-4</v>
      </c>
    </row>
    <row r="98" spans="1:20" ht="12" customHeight="1" x14ac:dyDescent="0.25">
      <c r="A98" s="322" t="s">
        <v>721</v>
      </c>
      <c r="B98" s="331"/>
      <c r="C98" s="331">
        <f t="shared" si="28"/>
        <v>2.5725070741716653E-2</v>
      </c>
      <c r="D98" s="331">
        <f t="shared" si="28"/>
        <v>8.617658828804485E-2</v>
      </c>
      <c r="E98" s="331">
        <f t="shared" si="28"/>
        <v>-1.9118433619638674E-2</v>
      </c>
      <c r="F98" s="331">
        <f t="shared" si="28"/>
        <v>-5.2136824960125165E-2</v>
      </c>
      <c r="G98" s="331">
        <f t="shared" si="28"/>
        <v>0.14013245730935472</v>
      </c>
      <c r="H98" s="331">
        <f t="shared" si="28"/>
        <v>8.7313955156287634E-2</v>
      </c>
      <c r="I98" s="331">
        <f t="shared" si="28"/>
        <v>-0.19324781905354543</v>
      </c>
      <c r="J98" s="331">
        <f t="shared" si="28"/>
        <v>-2.6183674764392605E-2</v>
      </c>
      <c r="K98" s="331">
        <f t="shared" si="28"/>
        <v>9.0633879936792644E-2</v>
      </c>
      <c r="L98" s="331">
        <f t="shared" si="28"/>
        <v>-4.5664582504624643E-2</v>
      </c>
      <c r="M98" s="331">
        <f t="shared" si="28"/>
        <v>-2.4538847093925824E-2</v>
      </c>
      <c r="N98" s="331">
        <f t="shared" si="28"/>
        <v>4.655801879166882E-2</v>
      </c>
      <c r="O98" s="331">
        <f t="shared" si="28"/>
        <v>5.1237592455885363E-2</v>
      </c>
      <c r="P98" s="331">
        <f t="shared" si="27"/>
        <v>-1.5355687994234776E-2</v>
      </c>
      <c r="Q98" s="331">
        <f t="shared" si="27"/>
        <v>0.33127094330016105</v>
      </c>
      <c r="R98" s="331">
        <f t="shared" si="27"/>
        <v>-0.27214491656079925</v>
      </c>
      <c r="S98" s="331">
        <f t="shared" si="27"/>
        <v>7.28852610998665E-3</v>
      </c>
      <c r="T98" s="331">
        <f t="shared" si="27"/>
        <v>-5.1475453108769465E-3</v>
      </c>
    </row>
    <row r="99" spans="1:20" ht="12" customHeight="1" x14ac:dyDescent="0.25">
      <c r="A99" s="332" t="s">
        <v>1033</v>
      </c>
      <c r="B99" s="331"/>
      <c r="C99" s="331">
        <f t="shared" si="28"/>
        <v>-8.9178684946241479E-3</v>
      </c>
      <c r="D99" s="331">
        <f t="shared" si="28"/>
        <v>7.9374725268488322E-2</v>
      </c>
      <c r="E99" s="331">
        <f t="shared" si="28"/>
        <v>-9.2971199507416016E-2</v>
      </c>
      <c r="F99" s="331">
        <f t="shared" si="28"/>
        <v>1.3953625995725505E-2</v>
      </c>
      <c r="G99" s="331">
        <f t="shared" si="28"/>
        <v>3.4544890690307008E-2</v>
      </c>
      <c r="H99" s="331">
        <f t="shared" si="28"/>
        <v>-2.9398892801953763E-2</v>
      </c>
      <c r="I99" s="331">
        <f t="shared" si="28"/>
        <v>-2.0136798978670978E-2</v>
      </c>
      <c r="J99" s="331">
        <f t="shared" si="28"/>
        <v>-9.5695150540792886E-3</v>
      </c>
      <c r="K99" s="331">
        <f t="shared" si="28"/>
        <v>5.8830367466754983E-2</v>
      </c>
      <c r="L99" s="331">
        <f t="shared" si="28"/>
        <v>-1.732260565954909E-2</v>
      </c>
      <c r="M99" s="331">
        <f t="shared" si="28"/>
        <v>-3.5857169907402543E-2</v>
      </c>
      <c r="N99" s="331">
        <f t="shared" si="28"/>
        <v>3.9208062359800878E-2</v>
      </c>
      <c r="O99" s="331">
        <f t="shared" si="28"/>
        <v>-2.6863071304262347E-2</v>
      </c>
      <c r="P99" s="331">
        <f t="shared" si="27"/>
        <v>-5.2697395024404407E-3</v>
      </c>
      <c r="Q99" s="331">
        <f t="shared" si="27"/>
        <v>4.1742950308300129E-2</v>
      </c>
      <c r="R99" s="331">
        <f t="shared" si="27"/>
        <v>-3.2368848155807213E-2</v>
      </c>
      <c r="S99" s="331">
        <f t="shared" si="27"/>
        <v>-8.9776622773536444E-3</v>
      </c>
      <c r="T99" s="331">
        <f t="shared" si="27"/>
        <v>9.2631904616617602E-3</v>
      </c>
    </row>
    <row r="100" spans="1:20" ht="12" customHeight="1" x14ac:dyDescent="0.25">
      <c r="A100" s="332" t="s">
        <v>1034</v>
      </c>
      <c r="B100" s="331"/>
      <c r="C100" s="331">
        <f t="shared" si="28"/>
        <v>2.8778457796955099E-2</v>
      </c>
      <c r="D100" s="331">
        <f t="shared" si="28"/>
        <v>9.1661979623890808E-3</v>
      </c>
      <c r="E100" s="331">
        <f t="shared" si="28"/>
        <v>5.8792440370664591E-2</v>
      </c>
      <c r="F100" s="331">
        <f t="shared" si="28"/>
        <v>-5.614041843602316E-2</v>
      </c>
      <c r="G100" s="331">
        <f t="shared" si="28"/>
        <v>3.2852184665472579E-2</v>
      </c>
      <c r="H100" s="331">
        <f t="shared" si="28"/>
        <v>-2.0715085150560205E-3</v>
      </c>
      <c r="I100" s="331">
        <f t="shared" si="28"/>
        <v>-1.4310790853456115E-2</v>
      </c>
      <c r="J100" s="331">
        <f t="shared" si="28"/>
        <v>-2.5315011918929334E-2</v>
      </c>
      <c r="K100" s="331">
        <f t="shared" si="28"/>
        <v>-1.1039106347717017E-2</v>
      </c>
      <c r="L100" s="331">
        <f t="shared" si="28"/>
        <v>-1.1966965339702956E-2</v>
      </c>
      <c r="M100" s="331">
        <f t="shared" si="28"/>
        <v>-2.5313216421724472E-3</v>
      </c>
      <c r="N100" s="331">
        <f t="shared" si="28"/>
        <v>1.8910595881045935E-3</v>
      </c>
      <c r="O100" s="331">
        <f t="shared" si="28"/>
        <v>2.2823047902374667E-2</v>
      </c>
      <c r="P100" s="331">
        <f t="shared" si="27"/>
        <v>-1.5865428035440688E-3</v>
      </c>
      <c r="Q100" s="331">
        <f t="shared" si="27"/>
        <v>-1.8670813806496822E-2</v>
      </c>
      <c r="R100" s="331">
        <f t="shared" si="27"/>
        <v>1.8075768325999598E-2</v>
      </c>
      <c r="S100" s="331">
        <f t="shared" si="27"/>
        <v>1.0777784403261824E-2</v>
      </c>
      <c r="T100" s="331">
        <f t="shared" si="27"/>
        <v>-8.0927326763955074E-3</v>
      </c>
    </row>
    <row r="101" spans="1:20" ht="12" customHeight="1" x14ac:dyDescent="0.25">
      <c r="A101" s="332" t="s">
        <v>1035</v>
      </c>
      <c r="B101" s="331"/>
      <c r="C101" s="331">
        <f t="shared" si="28"/>
        <v>-1.7630394108882708E-3</v>
      </c>
      <c r="D101" s="331">
        <f t="shared" si="28"/>
        <v>1.1867972453700051E-2</v>
      </c>
      <c r="E101" s="331">
        <f t="shared" si="28"/>
        <v>1.2335791089970868E-2</v>
      </c>
      <c r="F101" s="331">
        <f t="shared" si="28"/>
        <v>-2.1225802987644572E-2</v>
      </c>
      <c r="G101" s="331">
        <f t="shared" si="28"/>
        <v>2.2113257010420304E-2</v>
      </c>
      <c r="H101" s="331">
        <f t="shared" si="28"/>
        <v>5.2339020832139387E-4</v>
      </c>
      <c r="I101" s="331">
        <f t="shared" si="28"/>
        <v>1.5525775145419479E-2</v>
      </c>
      <c r="J101" s="331">
        <f t="shared" si="28"/>
        <v>1.2599164712780758E-2</v>
      </c>
      <c r="K101" s="331">
        <f t="shared" si="28"/>
        <v>4.0682458414539852E-2</v>
      </c>
      <c r="L101" s="331">
        <f t="shared" si="28"/>
        <v>-2.3449588686952148E-2</v>
      </c>
      <c r="M101" s="331">
        <f t="shared" si="28"/>
        <v>-3.8995590247469128E-3</v>
      </c>
      <c r="N101" s="331">
        <f t="shared" si="28"/>
        <v>2.2383971553376382E-2</v>
      </c>
      <c r="O101" s="331">
        <f t="shared" si="28"/>
        <v>5.5000556853404145E-2</v>
      </c>
      <c r="P101" s="331">
        <f t="shared" si="27"/>
        <v>-1.2876058857827593E-2</v>
      </c>
      <c r="Q101" s="331">
        <f t="shared" si="27"/>
        <v>1.5135085884222787E-2</v>
      </c>
      <c r="R101" s="331">
        <f t="shared" si="27"/>
        <v>-1.6613519659590854E-2</v>
      </c>
      <c r="S101" s="331">
        <f t="shared" si="27"/>
        <v>1.9499326928246546E-3</v>
      </c>
      <c r="T101" s="331">
        <f t="shared" si="27"/>
        <v>6.639439003292034E-4</v>
      </c>
    </row>
    <row r="102" spans="1:20" ht="12" customHeight="1" x14ac:dyDescent="0.25">
      <c r="A102" s="332" t="s">
        <v>1036</v>
      </c>
      <c r="B102" s="331"/>
      <c r="C102" s="331">
        <f t="shared" si="28"/>
        <v>7.6275258256939616E-3</v>
      </c>
      <c r="D102" s="331">
        <f t="shared" si="28"/>
        <v>-1.4232296807536196E-2</v>
      </c>
      <c r="E102" s="331">
        <f t="shared" si="28"/>
        <v>-5.9707626089810827E-3</v>
      </c>
      <c r="F102" s="331">
        <f t="shared" si="28"/>
        <v>1.9779324085368206E-2</v>
      </c>
      <c r="G102" s="331">
        <f t="shared" si="28"/>
        <v>-1.1368236282893121E-2</v>
      </c>
      <c r="H102" s="331">
        <f t="shared" si="28"/>
        <v>-2.5390089190129505E-3</v>
      </c>
      <c r="I102" s="331">
        <f t="shared" si="28"/>
        <v>-5.4187966607416082E-3</v>
      </c>
      <c r="J102" s="331">
        <f t="shared" si="28"/>
        <v>-3.8983143678641675E-3</v>
      </c>
      <c r="K102" s="331">
        <f t="shared" si="28"/>
        <v>-7.2393159659217335E-5</v>
      </c>
      <c r="L102" s="331">
        <f t="shared" si="28"/>
        <v>9.1593464236313527E-3</v>
      </c>
      <c r="M102" s="331">
        <f t="shared" si="28"/>
        <v>6.7349881963231122E-3</v>
      </c>
      <c r="N102" s="331">
        <f t="shared" si="28"/>
        <v>-5.5967542811678076E-3</v>
      </c>
      <c r="O102" s="331">
        <f t="shared" si="28"/>
        <v>2.7707323886285676E-4</v>
      </c>
      <c r="P102" s="331">
        <f t="shared" si="27"/>
        <v>-4.9821428187126196E-3</v>
      </c>
      <c r="Q102" s="331">
        <f t="shared" si="27"/>
        <v>-3.6821680975258121E-3</v>
      </c>
      <c r="R102" s="331">
        <f t="shared" si="27"/>
        <v>1.7135045150185057E-2</v>
      </c>
      <c r="S102" s="331">
        <f t="shared" si="27"/>
        <v>3.5216760621393224E-3</v>
      </c>
      <c r="T102" s="331">
        <f t="shared" si="27"/>
        <v>-3.1700901932418097E-3</v>
      </c>
    </row>
    <row r="103" spans="1:20" ht="12" customHeight="1" x14ac:dyDescent="0.25">
      <c r="A103" s="332" t="s">
        <v>1037</v>
      </c>
      <c r="B103" s="331"/>
      <c r="C103" s="331">
        <f t="shared" si="28"/>
        <v>0</v>
      </c>
      <c r="D103" s="331">
        <f t="shared" si="28"/>
        <v>0</v>
      </c>
      <c r="E103" s="331">
        <f t="shared" si="28"/>
        <v>8.6952889681211395E-3</v>
      </c>
      <c r="F103" s="331">
        <f t="shared" si="28"/>
        <v>-8.5035530106205327E-3</v>
      </c>
      <c r="G103" s="331">
        <f t="shared" si="28"/>
        <v>6.1990359861418071E-2</v>
      </c>
      <c r="H103" s="331">
        <f t="shared" si="28"/>
        <v>0.12079996591163028</v>
      </c>
      <c r="I103" s="331">
        <f t="shared" si="28"/>
        <v>-0.16890720646978805</v>
      </c>
      <c r="J103" s="331">
        <f t="shared" si="28"/>
        <v>0</v>
      </c>
      <c r="K103" s="331">
        <f t="shared" si="28"/>
        <v>2.2325705594177124E-3</v>
      </c>
      <c r="L103" s="331">
        <f t="shared" si="28"/>
        <v>-2.0847819706245295E-3</v>
      </c>
      <c r="M103" s="331">
        <f t="shared" si="28"/>
        <v>1.1014224975248631E-2</v>
      </c>
      <c r="N103" s="331">
        <f t="shared" si="28"/>
        <v>-1.1328339398958987E-2</v>
      </c>
      <c r="O103" s="331">
        <f t="shared" si="28"/>
        <v>0</v>
      </c>
      <c r="P103" s="331">
        <f t="shared" si="27"/>
        <v>9.3587959882899478E-3</v>
      </c>
      <c r="Q103" s="331">
        <f t="shared" si="27"/>
        <v>0.29674588457226359</v>
      </c>
      <c r="R103" s="331">
        <f t="shared" si="27"/>
        <v>-0.25837336031612884</v>
      </c>
      <c r="S103" s="331">
        <f t="shared" si="27"/>
        <v>1.679323134726291E-5</v>
      </c>
      <c r="T103" s="331">
        <f t="shared" si="27"/>
        <v>-3.8118505540947587E-3</v>
      </c>
    </row>
    <row r="104" spans="1:20" ht="12" customHeight="1" x14ac:dyDescent="0.25">
      <c r="A104" s="322" t="s">
        <v>722</v>
      </c>
      <c r="B104" s="331"/>
      <c r="C104" s="331">
        <f t="shared" si="28"/>
        <v>-1.7810830700156086E-2</v>
      </c>
      <c r="D104" s="331">
        <f t="shared" si="28"/>
        <v>2.1405148625247561E-2</v>
      </c>
      <c r="E104" s="331">
        <f t="shared" si="28"/>
        <v>6.7668193162401754E-5</v>
      </c>
      <c r="F104" s="331">
        <f t="shared" si="28"/>
        <v>-1.6075896638493958E-2</v>
      </c>
      <c r="G104" s="331">
        <f t="shared" si="28"/>
        <v>2.2165948782186761E-2</v>
      </c>
      <c r="H104" s="331">
        <f t="shared" si="28"/>
        <v>-2.0328404611950401E-2</v>
      </c>
      <c r="I104" s="331">
        <f t="shared" si="28"/>
        <v>2.7304045037023914E-2</v>
      </c>
      <c r="J104" s="331">
        <f t="shared" si="28"/>
        <v>-4.5610045079459788E-2</v>
      </c>
      <c r="K104" s="331">
        <f t="shared" si="28"/>
        <v>2.364828776886449E-2</v>
      </c>
      <c r="L104" s="331">
        <f t="shared" si="28"/>
        <v>4.3517352741891174E-3</v>
      </c>
      <c r="M104" s="331">
        <f t="shared" si="28"/>
        <v>-8.5539293343179345E-3</v>
      </c>
      <c r="N104" s="331">
        <f t="shared" si="28"/>
        <v>1.1687633212876887E-2</v>
      </c>
      <c r="O104" s="331">
        <f t="shared" si="28"/>
        <v>-8.416433103135652E-3</v>
      </c>
      <c r="P104" s="331">
        <f t="shared" si="27"/>
        <v>2.0425425714240886E-2</v>
      </c>
      <c r="Q104" s="331">
        <f t="shared" si="27"/>
        <v>1.7054043063786387E-2</v>
      </c>
      <c r="R104" s="331">
        <f t="shared" si="27"/>
        <v>-3.1051965852381017E-2</v>
      </c>
      <c r="S104" s="331">
        <f t="shared" si="27"/>
        <v>-2.3357145306976294E-5</v>
      </c>
      <c r="T104" s="331">
        <f t="shared" si="27"/>
        <v>3.6383549032076258E-3</v>
      </c>
    </row>
    <row r="105" spans="1:20" s="380" customFormat="1" ht="19.5" customHeight="1" x14ac:dyDescent="0.25">
      <c r="A105" s="691" t="s">
        <v>723</v>
      </c>
      <c r="B105" s="695"/>
      <c r="C105" s="695">
        <f t="shared" si="28"/>
        <v>5.1841933915980312E-2</v>
      </c>
      <c r="D105" s="695">
        <f t="shared" si="28"/>
        <v>8.3650021978521033E-2</v>
      </c>
      <c r="E105" s="695">
        <f t="shared" si="28"/>
        <v>3.4584788155422638E-2</v>
      </c>
      <c r="F105" s="695">
        <f t="shared" si="28"/>
        <v>-0.19210439408437469</v>
      </c>
      <c r="G105" s="695">
        <f t="shared" si="28"/>
        <v>0.16691576438793665</v>
      </c>
      <c r="H105" s="695">
        <f t="shared" si="28"/>
        <v>6.3962870890109103E-2</v>
      </c>
      <c r="I105" s="695">
        <f t="shared" si="28"/>
        <v>-0.13402719561401366</v>
      </c>
      <c r="J105" s="695">
        <f t="shared" si="28"/>
        <v>-4.0134245201535579E-2</v>
      </c>
      <c r="K105" s="695">
        <f t="shared" si="28"/>
        <v>0.18292605172054324</v>
      </c>
      <c r="L105" s="695">
        <f t="shared" si="28"/>
        <v>-0.10630803374308542</v>
      </c>
      <c r="M105" s="695">
        <f t="shared" si="28"/>
        <v>-2.2293575507318451E-2</v>
      </c>
      <c r="N105" s="695">
        <f t="shared" si="28"/>
        <v>0.1319731647305066</v>
      </c>
      <c r="O105" s="695">
        <f t="shared" si="28"/>
        <v>0.12701647739471292</v>
      </c>
      <c r="P105" s="695">
        <f t="shared" si="27"/>
        <v>4.7300046581692651E-2</v>
      </c>
      <c r="Q105" s="695">
        <f t="shared" si="27"/>
        <v>0.47032650097084261</v>
      </c>
      <c r="R105" s="695">
        <f t="shared" si="27"/>
        <v>-0.36125111393017095</v>
      </c>
      <c r="S105" s="695">
        <f t="shared" si="27"/>
        <v>-4.6757342497789553E-3</v>
      </c>
      <c r="T105" s="695">
        <f t="shared" si="27"/>
        <v>-1.2414283281968854E-2</v>
      </c>
    </row>
    <row r="106" spans="1:20" ht="12" customHeight="1" x14ac:dyDescent="0.25">
      <c r="A106" s="322" t="s">
        <v>549</v>
      </c>
      <c r="B106" s="331"/>
      <c r="C106" s="331">
        <f t="shared" si="28"/>
        <v>-2.6698883824628938E-2</v>
      </c>
      <c r="D106" s="331">
        <f t="shared" si="28"/>
        <v>-8.8252105706647446E-2</v>
      </c>
      <c r="E106" s="331">
        <f t="shared" si="28"/>
        <v>2.1577878331394639E-2</v>
      </c>
      <c r="F106" s="331">
        <f t="shared" si="28"/>
        <v>-3.0894671261911488E-2</v>
      </c>
      <c r="G106" s="331">
        <f t="shared" si="28"/>
        <v>6.6593567628131595E-2</v>
      </c>
      <c r="H106" s="331">
        <f t="shared" ref="D106:O121" si="29">(H22-G22)/(H$39-G$39)*H$82</f>
        <v>9.7208335466858878E-2</v>
      </c>
      <c r="I106" s="331">
        <f t="shared" si="29"/>
        <v>5.799155512529823E-2</v>
      </c>
      <c r="J106" s="331">
        <f t="shared" si="29"/>
        <v>-2.1298814214036902E-2</v>
      </c>
      <c r="K106" s="331">
        <f t="shared" si="29"/>
        <v>-3.5621847595513493E-3</v>
      </c>
      <c r="L106" s="331">
        <f t="shared" si="29"/>
        <v>4.634681891734279E-2</v>
      </c>
      <c r="M106" s="331">
        <f t="shared" si="29"/>
        <v>-3.7565047671280823E-3</v>
      </c>
      <c r="N106" s="331">
        <f t="shared" si="29"/>
        <v>-5.1242436694096623E-2</v>
      </c>
      <c r="O106" s="331">
        <f t="shared" si="29"/>
        <v>-1.0553188116695247E-2</v>
      </c>
      <c r="P106" s="331">
        <f t="shared" ref="P106:T115" si="30">(P22-O22)/(P$39-O$39)*P$82</f>
        <v>2.0313499169700083E-2</v>
      </c>
      <c r="Q106" s="331">
        <f t="shared" si="30"/>
        <v>4.0916432219141693E-2</v>
      </c>
      <c r="R106" s="331">
        <f t="shared" si="30"/>
        <v>-1.5645295975400385E-2</v>
      </c>
      <c r="S106" s="331">
        <f t="shared" si="30"/>
        <v>7.5120139328442151E-2</v>
      </c>
      <c r="T106" s="331">
        <f t="shared" si="30"/>
        <v>-2.3504892466298655E-2</v>
      </c>
    </row>
    <row r="107" spans="1:20" ht="12" customHeight="1" x14ac:dyDescent="0.25">
      <c r="A107" s="373" t="s">
        <v>1038</v>
      </c>
      <c r="B107" s="331"/>
      <c r="C107" s="331">
        <f t="shared" si="28"/>
        <v>-2.0290181990727598E-2</v>
      </c>
      <c r="D107" s="331">
        <f t="shared" si="29"/>
        <v>-6.5194301307097316E-2</v>
      </c>
      <c r="E107" s="331">
        <f t="shared" si="29"/>
        <v>4.5341475173512205E-3</v>
      </c>
      <c r="F107" s="331">
        <f t="shared" si="29"/>
        <v>-2.7077441898387282E-2</v>
      </c>
      <c r="G107" s="331">
        <f t="shared" si="29"/>
        <v>3.1973906136694701E-2</v>
      </c>
      <c r="H107" s="331">
        <f t="shared" si="29"/>
        <v>1.6373607853363541E-2</v>
      </c>
      <c r="I107" s="331">
        <f t="shared" si="29"/>
        <v>1.3929206820306442E-2</v>
      </c>
      <c r="J107" s="331">
        <f t="shared" si="29"/>
        <v>6.8863445123226404E-4</v>
      </c>
      <c r="K107" s="331">
        <f t="shared" si="29"/>
        <v>-3.2071165288957178E-4</v>
      </c>
      <c r="L107" s="331">
        <f t="shared" si="29"/>
        <v>2.0810523730997614E-2</v>
      </c>
      <c r="M107" s="331">
        <f t="shared" si="29"/>
        <v>-7.8512978402448599E-3</v>
      </c>
      <c r="N107" s="331">
        <f t="shared" si="29"/>
        <v>-1.8174354100178577E-2</v>
      </c>
      <c r="O107" s="331">
        <f t="shared" si="29"/>
        <v>-2.5439014569137504E-2</v>
      </c>
      <c r="P107" s="331">
        <f t="shared" si="30"/>
        <v>1.1211516579542757E-2</v>
      </c>
      <c r="Q107" s="331">
        <f t="shared" si="30"/>
        <v>-2.0284298285440872E-2</v>
      </c>
      <c r="R107" s="331">
        <f t="shared" si="30"/>
        <v>-1.2630318016202778E-2</v>
      </c>
      <c r="S107" s="331">
        <f t="shared" si="30"/>
        <v>3.4157304703229955E-3</v>
      </c>
      <c r="T107" s="331">
        <f t="shared" si="30"/>
        <v>1.0028248950716405E-2</v>
      </c>
    </row>
    <row r="108" spans="1:20" ht="12" customHeight="1" x14ac:dyDescent="0.25">
      <c r="A108" s="373" t="s">
        <v>724</v>
      </c>
      <c r="B108" s="331"/>
      <c r="C108" s="331">
        <f t="shared" si="28"/>
        <v>0</v>
      </c>
      <c r="D108" s="331">
        <f t="shared" si="29"/>
        <v>0</v>
      </c>
      <c r="E108" s="331">
        <f t="shared" si="29"/>
        <v>0</v>
      </c>
      <c r="F108" s="331">
        <f t="shared" si="29"/>
        <v>2.9472289325549197E-3</v>
      </c>
      <c r="G108" s="331">
        <f t="shared" si="29"/>
        <v>3.1869645001249267E-2</v>
      </c>
      <c r="H108" s="331">
        <f t="shared" si="29"/>
        <v>8.1254574716857098E-2</v>
      </c>
      <c r="I108" s="331">
        <f t="shared" si="29"/>
        <v>4.9894033557161058E-2</v>
      </c>
      <c r="J108" s="331">
        <f t="shared" si="29"/>
        <v>-3.7560421632224575E-2</v>
      </c>
      <c r="K108" s="331">
        <f t="shared" si="29"/>
        <v>-8.7139374404414313E-3</v>
      </c>
      <c r="L108" s="331">
        <f t="shared" si="29"/>
        <v>1.3467903550541884E-2</v>
      </c>
      <c r="M108" s="331">
        <f t="shared" si="29"/>
        <v>2.8579539647797664E-3</v>
      </c>
      <c r="N108" s="331">
        <f t="shared" si="29"/>
        <v>-1.9950920207019853E-2</v>
      </c>
      <c r="O108" s="331">
        <f t="shared" si="29"/>
        <v>1.2017860607939707E-2</v>
      </c>
      <c r="P108" s="331">
        <f t="shared" si="30"/>
        <v>4.8997695849969736E-3</v>
      </c>
      <c r="Q108" s="331">
        <f t="shared" si="30"/>
        <v>6.8995459597649939E-2</v>
      </c>
      <c r="R108" s="331">
        <f t="shared" si="30"/>
        <v>2.6153464593407467E-2</v>
      </c>
      <c r="S108" s="331">
        <f t="shared" si="30"/>
        <v>7.8245078796095033E-2</v>
      </c>
      <c r="T108" s="331">
        <f t="shared" si="30"/>
        <v>-4.4598089864143951E-2</v>
      </c>
    </row>
    <row r="109" spans="1:20" ht="12" customHeight="1" x14ac:dyDescent="0.25">
      <c r="A109" s="373" t="s">
        <v>725</v>
      </c>
      <c r="B109" s="331"/>
      <c r="C109" s="331">
        <f t="shared" si="28"/>
        <v>1.5247305917543884E-2</v>
      </c>
      <c r="D109" s="331">
        <f t="shared" si="29"/>
        <v>-1.6746235738845549E-2</v>
      </c>
      <c r="E109" s="331">
        <f t="shared" si="29"/>
        <v>6.9040684396132982E-3</v>
      </c>
      <c r="F109" s="331">
        <f t="shared" si="29"/>
        <v>8.6029609609803281E-3</v>
      </c>
      <c r="G109" s="331">
        <f t="shared" si="29"/>
        <v>-1.8002443189693291E-3</v>
      </c>
      <c r="H109" s="331">
        <f t="shared" si="29"/>
        <v>-6.5978461783724575E-3</v>
      </c>
      <c r="I109" s="331">
        <f t="shared" si="29"/>
        <v>-3.1617381325298524E-3</v>
      </c>
      <c r="J109" s="331">
        <f t="shared" si="29"/>
        <v>8.7873775604148715E-3</v>
      </c>
      <c r="K109" s="331">
        <f t="shared" si="29"/>
        <v>1.48854988962815E-3</v>
      </c>
      <c r="L109" s="331">
        <f t="shared" si="29"/>
        <v>-6.370642480925213E-3</v>
      </c>
      <c r="M109" s="331">
        <f t="shared" si="29"/>
        <v>7.4982614405992029E-3</v>
      </c>
      <c r="N109" s="331">
        <f t="shared" si="29"/>
        <v>-3.3104896965853751E-3</v>
      </c>
      <c r="O109" s="331">
        <f t="shared" si="29"/>
        <v>2.0326786212628628E-3</v>
      </c>
      <c r="P109" s="331">
        <f t="shared" si="30"/>
        <v>-7.5458010021483136E-4</v>
      </c>
      <c r="Q109" s="331">
        <f t="shared" si="30"/>
        <v>-6.7386053814869854E-4</v>
      </c>
      <c r="R109" s="331">
        <f t="shared" si="30"/>
        <v>2.305336224750025E-4</v>
      </c>
      <c r="S109" s="331">
        <f t="shared" si="30"/>
        <v>1.3909174661304949E-3</v>
      </c>
      <c r="T109" s="331">
        <f t="shared" si="30"/>
        <v>-1.5260461124804268E-3</v>
      </c>
    </row>
    <row r="110" spans="1:20" ht="12" customHeight="1" x14ac:dyDescent="0.25">
      <c r="A110" s="373" t="s">
        <v>726</v>
      </c>
      <c r="B110" s="331"/>
      <c r="C110" s="331">
        <f t="shared" si="28"/>
        <v>-2.2099456984520472E-2</v>
      </c>
      <c r="D110" s="331">
        <f t="shared" si="29"/>
        <v>-5.1105938080462368E-3</v>
      </c>
      <c r="E110" s="331">
        <f t="shared" si="29"/>
        <v>1.2050958353500863E-2</v>
      </c>
      <c r="F110" s="331">
        <f t="shared" si="29"/>
        <v>-1.5044877517324817E-2</v>
      </c>
      <c r="G110" s="331">
        <f t="shared" si="29"/>
        <v>3.4060179610621447E-3</v>
      </c>
      <c r="H110" s="331">
        <f t="shared" si="29"/>
        <v>9.7197102666607394E-4</v>
      </c>
      <c r="I110" s="331">
        <f t="shared" si="29"/>
        <v>-2.9358559821686726E-3</v>
      </c>
      <c r="J110" s="331">
        <f t="shared" si="29"/>
        <v>6.0097547319874984E-3</v>
      </c>
      <c r="K110" s="331">
        <f t="shared" si="29"/>
        <v>1.2304232127255922E-3</v>
      </c>
      <c r="L110" s="331">
        <f t="shared" si="29"/>
        <v>1.5248294589996783E-2</v>
      </c>
      <c r="M110" s="331">
        <f t="shared" si="29"/>
        <v>-4.7759714304441469E-3</v>
      </c>
      <c r="N110" s="331">
        <f t="shared" si="29"/>
        <v>-8.8534243086635586E-3</v>
      </c>
      <c r="O110" s="331">
        <f t="shared" si="29"/>
        <v>-2.5466506121819403E-3</v>
      </c>
      <c r="P110" s="331">
        <f t="shared" si="30"/>
        <v>3.8832764599338476E-4</v>
      </c>
      <c r="Q110" s="331">
        <f t="shared" si="30"/>
        <v>-4.6626544697129383E-3</v>
      </c>
      <c r="R110" s="331">
        <f t="shared" si="30"/>
        <v>-9.9016425954092727E-3</v>
      </c>
      <c r="S110" s="331">
        <f t="shared" si="30"/>
        <v>1.0024795967233557E-5</v>
      </c>
      <c r="T110" s="331">
        <f t="shared" si="30"/>
        <v>6.1493317781197501E-3</v>
      </c>
    </row>
    <row r="111" spans="1:20" ht="12" customHeight="1" x14ac:dyDescent="0.25">
      <c r="A111" s="373" t="s">
        <v>1039</v>
      </c>
      <c r="B111" s="331"/>
      <c r="C111" s="331">
        <f t="shared" si="28"/>
        <v>8.6777162492136437E-4</v>
      </c>
      <c r="D111" s="331">
        <f t="shared" si="29"/>
        <v>-1.0933297624413731E-3</v>
      </c>
      <c r="E111" s="331">
        <f t="shared" si="29"/>
        <v>-1.7814483164498116E-3</v>
      </c>
      <c r="F111" s="331">
        <f t="shared" si="29"/>
        <v>-2.5173345208068252E-3</v>
      </c>
      <c r="G111" s="331">
        <f t="shared" si="29"/>
        <v>1.6531740614468564E-3</v>
      </c>
      <c r="H111" s="331">
        <f t="shared" si="29"/>
        <v>3.8336937931869363E-3</v>
      </c>
      <c r="I111" s="331">
        <f t="shared" si="29"/>
        <v>1.1516395720672671E-3</v>
      </c>
      <c r="J111" s="331">
        <f t="shared" si="29"/>
        <v>-1.377070107859591E-3</v>
      </c>
      <c r="K111" s="331">
        <f t="shared" si="29"/>
        <v>1.627069364530401E-3</v>
      </c>
      <c r="L111" s="331">
        <f t="shared" si="29"/>
        <v>3.4657496120356142E-3</v>
      </c>
      <c r="M111" s="331">
        <f t="shared" si="29"/>
        <v>-8.8115920606367728E-5</v>
      </c>
      <c r="N111" s="331">
        <f t="shared" si="29"/>
        <v>1.6656059641505E-3</v>
      </c>
      <c r="O111" s="331">
        <f t="shared" si="29"/>
        <v>3.7179928862452229E-3</v>
      </c>
      <c r="P111" s="331">
        <f t="shared" si="30"/>
        <v>4.8460321815155839E-3</v>
      </c>
      <c r="Q111" s="331">
        <f t="shared" si="30"/>
        <v>-1.0035434913181012E-3</v>
      </c>
      <c r="R111" s="331">
        <f t="shared" si="30"/>
        <v>-1.9111237017359155E-2</v>
      </c>
      <c r="S111" s="331">
        <f t="shared" si="30"/>
        <v>-7.803951554016789E-3</v>
      </c>
      <c r="T111" s="331">
        <f t="shared" si="30"/>
        <v>6.6432956128351719E-3</v>
      </c>
    </row>
    <row r="112" spans="1:20" ht="12" customHeight="1" x14ac:dyDescent="0.25">
      <c r="A112" s="373" t="s">
        <v>1040</v>
      </c>
      <c r="B112" s="331"/>
      <c r="C112" s="331">
        <f t="shared" si="28"/>
        <v>-4.1847129793515117E-4</v>
      </c>
      <c r="D112" s="331">
        <f t="shared" si="29"/>
        <v>-2.8219675422693706E-4</v>
      </c>
      <c r="E112" s="331">
        <f t="shared" si="29"/>
        <v>-1.2381527971707724E-4</v>
      </c>
      <c r="F112" s="331">
        <f t="shared" si="29"/>
        <v>1.3920074871736632E-3</v>
      </c>
      <c r="G112" s="331">
        <f t="shared" si="29"/>
        <v>-4.5796433377109089E-4</v>
      </c>
      <c r="H112" s="331">
        <f t="shared" si="29"/>
        <v>1.3965761746626679E-3</v>
      </c>
      <c r="I112" s="331">
        <f t="shared" si="29"/>
        <v>-7.9678081186475855E-4</v>
      </c>
      <c r="J112" s="331">
        <f t="shared" si="29"/>
        <v>2.0901115667130042E-3</v>
      </c>
      <c r="K112" s="331">
        <f t="shared" si="29"/>
        <v>1.0433091049454532E-3</v>
      </c>
      <c r="L112" s="331">
        <f t="shared" si="29"/>
        <v>-2.0055453482249849E-4</v>
      </c>
      <c r="M112" s="331">
        <f t="shared" si="29"/>
        <v>-1.4599837426339088E-3</v>
      </c>
      <c r="N112" s="331">
        <f t="shared" si="29"/>
        <v>-2.7179357315314117E-3</v>
      </c>
      <c r="O112" s="331">
        <f t="shared" si="29"/>
        <v>-3.1766645703369326E-4</v>
      </c>
      <c r="P112" s="331">
        <f t="shared" si="30"/>
        <v>-2.0267247712120557E-4</v>
      </c>
      <c r="Q112" s="331">
        <f t="shared" si="30"/>
        <v>-1.3805015851134008E-3</v>
      </c>
      <c r="R112" s="331">
        <f t="shared" si="30"/>
        <v>-4.4965165197025748E-4</v>
      </c>
      <c r="S112" s="331">
        <f t="shared" si="30"/>
        <v>-8.3532641247097806E-5</v>
      </c>
      <c r="T112" s="331">
        <f t="shared" si="30"/>
        <v>-6.2594915445977558E-5</v>
      </c>
    </row>
    <row r="113" spans="1:20" ht="12" customHeight="1" x14ac:dyDescent="0.25">
      <c r="A113" s="373" t="s">
        <v>727</v>
      </c>
      <c r="B113" s="331"/>
      <c r="C113" s="331">
        <f t="shared" si="28"/>
        <v>-5.8364993456542402E-6</v>
      </c>
      <c r="D113" s="331">
        <f t="shared" si="29"/>
        <v>1.7454239863810278E-4</v>
      </c>
      <c r="E113" s="331">
        <f t="shared" si="29"/>
        <v>-6.021832439925016E-6</v>
      </c>
      <c r="F113" s="331">
        <f t="shared" si="29"/>
        <v>8.0277376221697932E-4</v>
      </c>
      <c r="G113" s="331">
        <f t="shared" si="29"/>
        <v>-5.0969608840740444E-5</v>
      </c>
      <c r="H113" s="331">
        <f t="shared" si="29"/>
        <v>-2.4228010966943173E-5</v>
      </c>
      <c r="I113" s="331">
        <f t="shared" si="29"/>
        <v>-8.8959788138325504E-5</v>
      </c>
      <c r="J113" s="331">
        <f t="shared" si="29"/>
        <v>6.2811640362429592E-5</v>
      </c>
      <c r="K113" s="331">
        <f t="shared" si="29"/>
        <v>8.3093241167236313E-5</v>
      </c>
      <c r="L113" s="331">
        <f t="shared" si="29"/>
        <v>-7.44612076248276E-5</v>
      </c>
      <c r="M113" s="331">
        <f t="shared" si="29"/>
        <v>6.2678147567809628E-5</v>
      </c>
      <c r="N113" s="331">
        <f t="shared" si="29"/>
        <v>9.9050518455009795E-5</v>
      </c>
      <c r="O113" s="331">
        <f t="shared" si="29"/>
        <v>-1.836664894503805E-5</v>
      </c>
      <c r="P113" s="331">
        <f t="shared" si="30"/>
        <v>-7.4897143845409689E-5</v>
      </c>
      <c r="Q113" s="331">
        <f t="shared" si="30"/>
        <v>-7.41523610347929E-5</v>
      </c>
      <c r="R113" s="331">
        <f t="shared" si="30"/>
        <v>6.3538893273980583E-5</v>
      </c>
      <c r="S113" s="331">
        <f t="shared" si="30"/>
        <v>-5.41220115080343E-5</v>
      </c>
      <c r="T113" s="331">
        <f t="shared" si="30"/>
        <v>-1.3905309237236736E-4</v>
      </c>
    </row>
    <row r="114" spans="1:20" ht="12" customHeight="1" x14ac:dyDescent="0.25">
      <c r="A114" s="322" t="s">
        <v>728</v>
      </c>
      <c r="B114" s="331"/>
      <c r="C114" s="331">
        <f t="shared" si="28"/>
        <v>2.2760134381238955E-2</v>
      </c>
      <c r="D114" s="331">
        <f t="shared" si="29"/>
        <v>-7.0982532645664217E-2</v>
      </c>
      <c r="E114" s="331">
        <f t="shared" si="29"/>
        <v>3.3614920002360937E-2</v>
      </c>
      <c r="F114" s="331">
        <f t="shared" si="29"/>
        <v>-0.11251596178943579</v>
      </c>
      <c r="G114" s="331">
        <f t="shared" si="29"/>
        <v>0.20330671002274101</v>
      </c>
      <c r="H114" s="331">
        <f t="shared" si="29"/>
        <v>8.9737018528270845E-2</v>
      </c>
      <c r="I114" s="331">
        <f t="shared" si="29"/>
        <v>-7.1079211943567241E-2</v>
      </c>
      <c r="J114" s="331">
        <f t="shared" si="29"/>
        <v>1.5665412458251145E-2</v>
      </c>
      <c r="K114" s="331">
        <f t="shared" si="29"/>
        <v>0.10847450763469949</v>
      </c>
      <c r="L114" s="331">
        <f t="shared" si="29"/>
        <v>-6.5293955028958087E-2</v>
      </c>
      <c r="M114" s="331">
        <f t="shared" si="29"/>
        <v>1.6780764608400704E-3</v>
      </c>
      <c r="N114" s="331">
        <f t="shared" si="29"/>
        <v>-3.5113790774849349E-3</v>
      </c>
      <c r="O114" s="331">
        <f t="shared" si="29"/>
        <v>9.3458525011866134E-2</v>
      </c>
      <c r="P114" s="331">
        <f t="shared" si="30"/>
        <v>2.284721820766086E-2</v>
      </c>
      <c r="Q114" s="331">
        <f t="shared" si="30"/>
        <v>0.3463263952776745</v>
      </c>
      <c r="R114" s="331">
        <f t="shared" si="30"/>
        <v>-0.33068971751371062</v>
      </c>
      <c r="S114" s="331">
        <f t="shared" si="30"/>
        <v>-4.8460079464468016E-2</v>
      </c>
      <c r="T114" s="331">
        <f t="shared" si="30"/>
        <v>-3.1554893551862723E-2</v>
      </c>
    </row>
    <row r="115" spans="1:20" ht="12" customHeight="1" x14ac:dyDescent="0.25">
      <c r="A115" s="332" t="s">
        <v>729</v>
      </c>
      <c r="B115" s="331"/>
      <c r="C115" s="331">
        <f t="shared" si="28"/>
        <v>2.5889018127746161E-2</v>
      </c>
      <c r="D115" s="331">
        <f t="shared" si="29"/>
        <v>-2.2956838318816408E-2</v>
      </c>
      <c r="E115" s="331">
        <f t="shared" si="29"/>
        <v>9.9081417527961905E-3</v>
      </c>
      <c r="F115" s="331">
        <f t="shared" si="29"/>
        <v>-6.0103570911674668E-2</v>
      </c>
      <c r="G115" s="331">
        <f t="shared" si="29"/>
        <v>-7.4779971442772127E-3</v>
      </c>
      <c r="H115" s="331">
        <f t="shared" si="29"/>
        <v>2.467401142032442E-4</v>
      </c>
      <c r="I115" s="331">
        <f t="shared" si="29"/>
        <v>2.0379580224924962E-2</v>
      </c>
      <c r="J115" s="331">
        <f t="shared" si="29"/>
        <v>1.0747035137503047E-3</v>
      </c>
      <c r="K115" s="331">
        <f t="shared" si="29"/>
        <v>3.6718630182781362E-2</v>
      </c>
      <c r="L115" s="331">
        <f t="shared" si="29"/>
        <v>-2.7325018569510449E-2</v>
      </c>
      <c r="M115" s="331">
        <f t="shared" si="29"/>
        <v>-1.5513884105963736E-2</v>
      </c>
      <c r="N115" s="331">
        <f t="shared" si="29"/>
        <v>2.9772311443742412E-3</v>
      </c>
      <c r="O115" s="331">
        <f t="shared" si="29"/>
        <v>3.7795219609013858E-2</v>
      </c>
      <c r="P115" s="331">
        <f t="shared" si="30"/>
        <v>-3.8575719294579405E-3</v>
      </c>
      <c r="Q115" s="331">
        <f t="shared" si="30"/>
        <v>2.6207466313143843E-2</v>
      </c>
      <c r="R115" s="331">
        <f t="shared" si="30"/>
        <v>2.7977291830345403E-3</v>
      </c>
      <c r="S115" s="331">
        <f t="shared" si="30"/>
        <v>-5.7855339021738506E-5</v>
      </c>
      <c r="T115" s="331">
        <f t="shared" si="30"/>
        <v>2.8067975742782653E-3</v>
      </c>
    </row>
    <row r="116" spans="1:20" ht="12" customHeight="1" x14ac:dyDescent="0.25">
      <c r="A116" s="373" t="s">
        <v>1041</v>
      </c>
      <c r="B116" s="331"/>
      <c r="C116" s="331">
        <f t="shared" si="28"/>
        <v>-6.9893001775381443E-3</v>
      </c>
      <c r="D116" s="331">
        <f t="shared" si="29"/>
        <v>-4.5760983309454495E-2</v>
      </c>
      <c r="E116" s="331">
        <f t="shared" si="29"/>
        <v>6.6352637196942059E-3</v>
      </c>
      <c r="F116" s="331">
        <f t="shared" si="29"/>
        <v>-9.1929108640539953E-3</v>
      </c>
      <c r="G116" s="331">
        <f t="shared" si="29"/>
        <v>2.7355720192269079E-2</v>
      </c>
      <c r="H116" s="331">
        <f t="shared" si="29"/>
        <v>2.7810315220351076E-2</v>
      </c>
      <c r="I116" s="331">
        <f t="shared" si="29"/>
        <v>3.9731877404124726E-2</v>
      </c>
      <c r="J116" s="331">
        <f t="shared" si="29"/>
        <v>-4.7389453103318961E-3</v>
      </c>
      <c r="K116" s="331">
        <f t="shared" si="29"/>
        <v>4.7881222310106209E-3</v>
      </c>
      <c r="L116" s="331">
        <f t="shared" si="29"/>
        <v>1.426024557453485E-2</v>
      </c>
      <c r="M116" s="331">
        <f t="shared" si="29"/>
        <v>-3.4933169452510009E-2</v>
      </c>
      <c r="N116" s="331">
        <f t="shared" si="29"/>
        <v>-3.1758085662536913E-2</v>
      </c>
      <c r="O116" s="331">
        <f t="shared" si="29"/>
        <v>-6.6685187957572735E-3</v>
      </c>
      <c r="P116" s="331">
        <f t="shared" ref="P116:T122" si="31">(P32-O32)/(P$39-O$39)*P$82</f>
        <v>5.0598500911040581E-2</v>
      </c>
      <c r="Q116" s="331">
        <f t="shared" si="31"/>
        <v>-3.9771671503360286E-4</v>
      </c>
      <c r="R116" s="331">
        <f t="shared" si="31"/>
        <v>-2.8709703776127984E-2</v>
      </c>
      <c r="S116" s="331">
        <f t="shared" si="31"/>
        <v>-6.3597601285679942E-2</v>
      </c>
      <c r="T116" s="331">
        <f t="shared" si="31"/>
        <v>-1.2492558171955495E-4</v>
      </c>
    </row>
    <row r="117" spans="1:20" ht="12" customHeight="1" x14ac:dyDescent="0.25">
      <c r="A117" s="373" t="s">
        <v>1042</v>
      </c>
      <c r="B117" s="331"/>
      <c r="C117" s="331">
        <f t="shared" si="28"/>
        <v>0</v>
      </c>
      <c r="D117" s="331">
        <f t="shared" si="29"/>
        <v>0</v>
      </c>
      <c r="E117" s="331">
        <f t="shared" si="29"/>
        <v>8.6952889681211395E-3</v>
      </c>
      <c r="F117" s="331">
        <f t="shared" si="29"/>
        <v>-8.5035530106205327E-3</v>
      </c>
      <c r="G117" s="331">
        <f t="shared" si="29"/>
        <v>6.1990359861418071E-2</v>
      </c>
      <c r="H117" s="331">
        <f t="shared" si="29"/>
        <v>0.12079996591163028</v>
      </c>
      <c r="I117" s="331">
        <f t="shared" si="29"/>
        <v>-0.16890720646978805</v>
      </c>
      <c r="J117" s="331">
        <f t="shared" si="29"/>
        <v>0</v>
      </c>
      <c r="K117" s="331">
        <f t="shared" si="29"/>
        <v>2.2325705594177124E-3</v>
      </c>
      <c r="L117" s="331">
        <f t="shared" si="29"/>
        <v>-2.0847819706245295E-3</v>
      </c>
      <c r="M117" s="331">
        <f t="shared" si="29"/>
        <v>1.1014224975248631E-2</v>
      </c>
      <c r="N117" s="331">
        <f t="shared" si="29"/>
        <v>-1.1328339398958987E-2</v>
      </c>
      <c r="O117" s="331">
        <f t="shared" si="29"/>
        <v>0</v>
      </c>
      <c r="P117" s="331">
        <f t="shared" si="31"/>
        <v>9.3587959882899478E-3</v>
      </c>
      <c r="Q117" s="331">
        <f t="shared" si="31"/>
        <v>0.29674588457226359</v>
      </c>
      <c r="R117" s="331">
        <f t="shared" si="31"/>
        <v>-0.25837336031612884</v>
      </c>
      <c r="S117" s="331">
        <f t="shared" si="31"/>
        <v>1.679323134726291E-5</v>
      </c>
      <c r="T117" s="331">
        <f t="shared" si="31"/>
        <v>-3.8118505540947587E-3</v>
      </c>
    </row>
    <row r="118" spans="1:20" ht="12" customHeight="1" x14ac:dyDescent="0.25">
      <c r="A118" s="373" t="s">
        <v>730</v>
      </c>
      <c r="B118" s="331"/>
      <c r="C118" s="331">
        <f t="shared" si="28"/>
        <v>0</v>
      </c>
      <c r="D118" s="331">
        <f t="shared" si="29"/>
        <v>0</v>
      </c>
      <c r="E118" s="331">
        <f t="shared" si="29"/>
        <v>0</v>
      </c>
      <c r="F118" s="331">
        <f t="shared" si="29"/>
        <v>0</v>
      </c>
      <c r="G118" s="331">
        <f t="shared" si="29"/>
        <v>4.2743193395304744E-3</v>
      </c>
      <c r="H118" s="331">
        <f t="shared" si="29"/>
        <v>2.041125810425343E-2</v>
      </c>
      <c r="I118" s="331">
        <f t="shared" si="29"/>
        <v>3.3864762033432083E-2</v>
      </c>
      <c r="J118" s="331">
        <f t="shared" si="29"/>
        <v>5.356083281898542E-3</v>
      </c>
      <c r="K118" s="331">
        <f t="shared" si="29"/>
        <v>-7.9689005119668709E-3</v>
      </c>
      <c r="L118" s="331">
        <f t="shared" si="29"/>
        <v>-2.4446809817639019E-2</v>
      </c>
      <c r="M118" s="331">
        <f t="shared" si="29"/>
        <v>1.7158177753658434E-2</v>
      </c>
      <c r="N118" s="331">
        <f t="shared" si="29"/>
        <v>-1.2939979074455838E-2</v>
      </c>
      <c r="O118" s="331">
        <f t="shared" si="29"/>
        <v>1.2105402745837716E-2</v>
      </c>
      <c r="P118" s="331">
        <f t="shared" si="31"/>
        <v>-1.105728243948852E-2</v>
      </c>
      <c r="Q118" s="331">
        <f t="shared" si="31"/>
        <v>8.744788946795987E-3</v>
      </c>
      <c r="R118" s="331">
        <f t="shared" si="31"/>
        <v>1.3589513645053897E-2</v>
      </c>
      <c r="S118" s="331">
        <f t="shared" si="31"/>
        <v>4.7928941081721001E-2</v>
      </c>
      <c r="T118" s="331">
        <f t="shared" si="31"/>
        <v>-5.2740285343397579E-2</v>
      </c>
    </row>
    <row r="119" spans="1:20" ht="12" customHeight="1" x14ac:dyDescent="0.25">
      <c r="A119" s="373" t="s">
        <v>731</v>
      </c>
      <c r="B119" s="331"/>
      <c r="C119" s="331">
        <f t="shared" si="28"/>
        <v>8.4561866691397185E-3</v>
      </c>
      <c r="D119" s="331">
        <f t="shared" si="29"/>
        <v>-1.1762712534923581E-2</v>
      </c>
      <c r="E119" s="331">
        <f t="shared" si="29"/>
        <v>6.4039280414867512E-3</v>
      </c>
      <c r="F119" s="331">
        <f t="shared" si="29"/>
        <v>-2.3623147327326212E-2</v>
      </c>
      <c r="G119" s="331">
        <f t="shared" si="29"/>
        <v>1.7353310583388189E-2</v>
      </c>
      <c r="H119" s="331">
        <f t="shared" si="29"/>
        <v>-2.9782392259218768E-3</v>
      </c>
      <c r="I119" s="331">
        <f t="shared" si="29"/>
        <v>1.4372665602980087E-2</v>
      </c>
      <c r="J119" s="331">
        <f t="shared" si="29"/>
        <v>5.7664748643306328E-3</v>
      </c>
      <c r="K119" s="331">
        <f t="shared" si="29"/>
        <v>7.7387609833348095E-2</v>
      </c>
      <c r="L119" s="331">
        <f t="shared" si="29"/>
        <v>-1.3203782837781636E-2</v>
      </c>
      <c r="M119" s="331">
        <f t="shared" si="29"/>
        <v>-9.7008193267542689E-3</v>
      </c>
      <c r="N119" s="331">
        <f t="shared" si="29"/>
        <v>5.2623109399884238E-2</v>
      </c>
      <c r="O119" s="331">
        <f t="shared" si="29"/>
        <v>1.3506883573530653E-2</v>
      </c>
      <c r="P119" s="331">
        <f t="shared" si="31"/>
        <v>-2.3738889910102619E-3</v>
      </c>
      <c r="Q119" s="331">
        <f t="shared" si="31"/>
        <v>2.2011472396751688E-2</v>
      </c>
      <c r="R119" s="331">
        <f t="shared" si="31"/>
        <v>5.849539626341398E-3</v>
      </c>
      <c r="S119" s="331">
        <f t="shared" si="31"/>
        <v>-6.1072223728449978E-3</v>
      </c>
      <c r="T119" s="331">
        <f t="shared" si="31"/>
        <v>-4.0961192795052979E-3</v>
      </c>
    </row>
    <row r="120" spans="1:20" ht="12" customHeight="1" x14ac:dyDescent="0.25">
      <c r="A120" s="373" t="s">
        <v>47</v>
      </c>
      <c r="B120" s="331"/>
      <c r="C120" s="331">
        <f t="shared" si="28"/>
        <v>-7.0912054030421211E-3</v>
      </c>
      <c r="D120" s="331">
        <f t="shared" si="29"/>
        <v>3.265295069373602E-3</v>
      </c>
      <c r="E120" s="331">
        <f t="shared" si="29"/>
        <v>1.3778037026259849E-4</v>
      </c>
      <c r="F120" s="331">
        <f t="shared" si="29"/>
        <v>-8.9034304553078855E-3</v>
      </c>
      <c r="G120" s="331">
        <f t="shared" si="29"/>
        <v>8.4534509677780326E-2</v>
      </c>
      <c r="H120" s="331">
        <f t="shared" si="29"/>
        <v>-6.4531847987658639E-2</v>
      </c>
      <c r="I120" s="331">
        <f t="shared" si="29"/>
        <v>-9.299999985164285E-3</v>
      </c>
      <c r="J120" s="331">
        <f t="shared" si="29"/>
        <v>-7.0911135163712119E-3</v>
      </c>
      <c r="K120" s="331">
        <f t="shared" si="29"/>
        <v>0</v>
      </c>
      <c r="L120" s="331">
        <f t="shared" si="29"/>
        <v>0</v>
      </c>
      <c r="M120" s="331">
        <f t="shared" si="29"/>
        <v>0</v>
      </c>
      <c r="N120" s="331">
        <f t="shared" si="29"/>
        <v>0</v>
      </c>
      <c r="O120" s="331">
        <f t="shared" si="29"/>
        <v>0</v>
      </c>
      <c r="P120" s="331">
        <f t="shared" si="31"/>
        <v>0</v>
      </c>
      <c r="Q120" s="331">
        <f t="shared" si="31"/>
        <v>0</v>
      </c>
      <c r="R120" s="331">
        <f t="shared" si="31"/>
        <v>0</v>
      </c>
      <c r="S120" s="331">
        <f t="shared" si="31"/>
        <v>0</v>
      </c>
      <c r="T120" s="331">
        <f t="shared" si="31"/>
        <v>0</v>
      </c>
    </row>
    <row r="121" spans="1:20" ht="12" customHeight="1" x14ac:dyDescent="0.25">
      <c r="A121" s="373" t="s">
        <v>1043</v>
      </c>
      <c r="B121" s="331"/>
      <c r="C121" s="331">
        <f t="shared" si="28"/>
        <v>3.7819878906080462E-3</v>
      </c>
      <c r="D121" s="331">
        <f t="shared" si="29"/>
        <v>2.9430844831642186E-3</v>
      </c>
      <c r="E121" s="331">
        <f t="shared" si="29"/>
        <v>3.5006191061881325E-3</v>
      </c>
      <c r="F121" s="331">
        <f t="shared" si="29"/>
        <v>-8.5250444234361254E-3</v>
      </c>
      <c r="G121" s="331">
        <f t="shared" si="29"/>
        <v>-3.0891508997692584E-3</v>
      </c>
      <c r="H121" s="331">
        <f t="shared" si="29"/>
        <v>-1.0151759794069281E-2</v>
      </c>
      <c r="I121" s="331">
        <f t="shared" si="29"/>
        <v>-3.2997558637600243E-4</v>
      </c>
      <c r="J121" s="331">
        <f t="shared" si="29"/>
        <v>8.418862061512775E-3</v>
      </c>
      <c r="K121" s="331">
        <f t="shared" si="29"/>
        <v>2.8262216294366337E-3</v>
      </c>
      <c r="L121" s="331">
        <f t="shared" si="29"/>
        <v>-1.8218817865606933E-3</v>
      </c>
      <c r="M121" s="331">
        <f t="shared" si="29"/>
        <v>1.1130381531107137E-2</v>
      </c>
      <c r="N121" s="331">
        <f t="shared" si="29"/>
        <v>7.3088566530258086E-3</v>
      </c>
      <c r="O121" s="331">
        <f t="shared" si="29"/>
        <v>6.4424465625709058E-3</v>
      </c>
      <c r="P121" s="331">
        <f t="shared" si="31"/>
        <v>2.0241737983210867E-4</v>
      </c>
      <c r="Q121" s="331">
        <f t="shared" si="31"/>
        <v>-2.8082738714555128E-4</v>
      </c>
      <c r="R121" s="331">
        <f t="shared" si="31"/>
        <v>-6.5154488357352713E-2</v>
      </c>
      <c r="S121" s="331">
        <f t="shared" si="31"/>
        <v>-2.5576726631861002E-2</v>
      </c>
      <c r="T121" s="331">
        <f t="shared" si="31"/>
        <v>2.7771241776851089E-2</v>
      </c>
    </row>
    <row r="122" spans="1:20" ht="12" customHeight="1" x14ac:dyDescent="0.25">
      <c r="A122" s="373" t="s">
        <v>1044</v>
      </c>
      <c r="B122" s="331"/>
      <c r="C122" s="331">
        <f t="shared" si="28"/>
        <v>-1.2865241999334147E-3</v>
      </c>
      <c r="D122" s="331">
        <f t="shared" ref="D122:O122" si="32">(D38-C38)/(D$39-C$39)*D$82</f>
        <v>3.2896464520466321E-3</v>
      </c>
      <c r="E122" s="331">
        <f t="shared" si="32"/>
        <v>-1.6661143684985817E-3</v>
      </c>
      <c r="F122" s="331">
        <f t="shared" si="32"/>
        <v>6.3357097693182056E-3</v>
      </c>
      <c r="G122" s="331">
        <f t="shared" si="32"/>
        <v>1.8365631248094386E-2</v>
      </c>
      <c r="H122" s="331">
        <f t="shared" si="32"/>
        <v>-1.8694081848710364E-3</v>
      </c>
      <c r="I122" s="331">
        <f t="shared" si="32"/>
        <v>-8.9093309416869877E-4</v>
      </c>
      <c r="J122" s="331">
        <f t="shared" si="32"/>
        <v>6.8793568819591035E-3</v>
      </c>
      <c r="K122" s="331">
        <f t="shared" si="32"/>
        <v>-7.5097663149587147E-3</v>
      </c>
      <c r="L122" s="331">
        <f t="shared" si="32"/>
        <v>-1.0671947149950237E-2</v>
      </c>
      <c r="M122" s="331">
        <f t="shared" si="32"/>
        <v>2.2523162585105318E-2</v>
      </c>
      <c r="N122" s="331">
        <f t="shared" si="32"/>
        <v>-1.0394164421998323E-2</v>
      </c>
      <c r="O122" s="331">
        <f t="shared" si="32"/>
        <v>3.0277091316670283E-2</v>
      </c>
      <c r="P122" s="331">
        <f t="shared" si="31"/>
        <v>-2.0023731839948673E-2</v>
      </c>
      <c r="Q122" s="331">
        <f t="shared" si="31"/>
        <v>-6.7047239021690366E-3</v>
      </c>
      <c r="R122" s="331">
        <f t="shared" si="31"/>
        <v>-6.8892941668930298E-4</v>
      </c>
      <c r="S122" s="331">
        <f t="shared" si="31"/>
        <v>-1.0663641972495006E-3</v>
      </c>
      <c r="T122" s="331">
        <f t="shared" si="31"/>
        <v>-1.3597548224759609E-3</v>
      </c>
    </row>
    <row r="123" spans="1:20" s="369" customFormat="1" ht="20.25" customHeight="1" x14ac:dyDescent="0.25">
      <c r="A123" s="692" t="s">
        <v>732</v>
      </c>
      <c r="B123" s="696"/>
      <c r="C123" s="696">
        <f t="shared" ref="C123:T123" si="33">(C39-B39)/(C$39-B$39)*C$82</f>
        <v>2.3829369385710564E-3</v>
      </c>
      <c r="D123" s="696">
        <f t="shared" si="33"/>
        <v>6.6380470095530608E-2</v>
      </c>
      <c r="E123" s="696">
        <f t="shared" si="33"/>
        <v>2.2547746484456344E-2</v>
      </c>
      <c r="F123" s="696">
        <f t="shared" si="33"/>
        <v>-0.11048320066574757</v>
      </c>
      <c r="G123" s="696">
        <f t="shared" si="33"/>
        <v>3.0202731163718743E-2</v>
      </c>
      <c r="H123" s="696">
        <f t="shared" si="33"/>
        <v>7.1434081858883447E-2</v>
      </c>
      <c r="I123" s="696">
        <f t="shared" si="33"/>
        <v>-4.9563889832878738E-3</v>
      </c>
      <c r="J123" s="696">
        <f t="shared" si="33"/>
        <v>-7.7098432114902637E-2</v>
      </c>
      <c r="K123" s="696">
        <f t="shared" si="33"/>
        <v>7.0889230085247501E-2</v>
      </c>
      <c r="L123" s="696">
        <f t="shared" si="33"/>
        <v>5.3329413460931896E-3</v>
      </c>
      <c r="M123" s="696">
        <f t="shared" si="33"/>
        <v>-2.7728196750463563E-2</v>
      </c>
      <c r="N123" s="696">
        <f t="shared" si="33"/>
        <v>8.4242148270263773E-2</v>
      </c>
      <c r="O123" s="696">
        <f t="shared" si="33"/>
        <v>2.3004688348850388E-2</v>
      </c>
      <c r="P123" s="696">
        <f t="shared" si="33"/>
        <v>4.4766290438671641E-2</v>
      </c>
      <c r="Q123" s="696">
        <f t="shared" si="33"/>
        <v>0.16491664445784227</v>
      </c>
      <c r="R123" s="696">
        <f t="shared" si="33"/>
        <v>-4.6206692391860704E-2</v>
      </c>
      <c r="S123" s="696">
        <f t="shared" si="33"/>
        <v>0.11890435668602839</v>
      </c>
      <c r="T123" s="696">
        <f t="shared" si="33"/>
        <v>-4.3643107638828837E-3</v>
      </c>
    </row>
    <row r="124" spans="1:20" ht="13" x14ac:dyDescent="0.25">
      <c r="A124" s="377" t="s">
        <v>738</v>
      </c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</row>
    <row r="125" spans="1:20" s="369" customFormat="1" ht="25.4" customHeight="1" x14ac:dyDescent="0.25">
      <c r="A125" s="367" t="str">
        <f>Index!B30</f>
        <v>Table 3t     RMI current price GDP by expenditure, FY2004-FY2021 (experimental)</v>
      </c>
      <c r="B125" s="368"/>
      <c r="C125" s="368"/>
      <c r="D125" s="368"/>
    </row>
    <row r="126" spans="1:20" ht="20.149999999999999" customHeight="1" x14ac:dyDescent="0.25">
      <c r="A126" s="370" t="s">
        <v>736</v>
      </c>
      <c r="B126" s="371" t="str">
        <f t="shared" ref="B126:T126" si="34">B$2</f>
        <v>FY2004</v>
      </c>
      <c r="C126" s="371" t="str">
        <f t="shared" si="34"/>
        <v>FY2005</v>
      </c>
      <c r="D126" s="371" t="str">
        <f t="shared" si="34"/>
        <v>FY2006</v>
      </c>
      <c r="E126" s="371" t="str">
        <f t="shared" si="34"/>
        <v>FY2007</v>
      </c>
      <c r="F126" s="371" t="str">
        <f t="shared" si="34"/>
        <v>FY2008</v>
      </c>
      <c r="G126" s="371" t="str">
        <f t="shared" si="34"/>
        <v>FY2009</v>
      </c>
      <c r="H126" s="371" t="str">
        <f t="shared" si="34"/>
        <v>FY2010</v>
      </c>
      <c r="I126" s="371" t="str">
        <f t="shared" si="34"/>
        <v>FY2011</v>
      </c>
      <c r="J126" s="371" t="str">
        <f t="shared" si="34"/>
        <v>FY2012</v>
      </c>
      <c r="K126" s="371" t="str">
        <f t="shared" si="34"/>
        <v>FY2013</v>
      </c>
      <c r="L126" s="371" t="str">
        <f t="shared" si="34"/>
        <v>FY2014</v>
      </c>
      <c r="M126" s="371" t="str">
        <f t="shared" si="34"/>
        <v>FY2015</v>
      </c>
      <c r="N126" s="371" t="str">
        <f t="shared" si="34"/>
        <v>FY2016</v>
      </c>
      <c r="O126" s="371" t="str">
        <f t="shared" si="34"/>
        <v>FY2017</v>
      </c>
      <c r="P126" s="371" t="str">
        <f t="shared" si="34"/>
        <v>FY2018</v>
      </c>
      <c r="Q126" s="371" t="str">
        <f t="shared" si="34"/>
        <v>FY2019</v>
      </c>
      <c r="R126" s="371" t="str">
        <f t="shared" si="34"/>
        <v>FY2020</v>
      </c>
      <c r="S126" s="371" t="str">
        <f t="shared" si="34"/>
        <v>FY2021</v>
      </c>
      <c r="T126" s="371" t="str">
        <f t="shared" si="34"/>
        <v>FY2022</v>
      </c>
    </row>
    <row r="127" spans="1:20" ht="20.149999999999999" customHeight="1" x14ac:dyDescent="0.25">
      <c r="A127" s="322" t="s">
        <v>714</v>
      </c>
      <c r="B127" s="372">
        <v>80.598594665527344</v>
      </c>
      <c r="C127" s="372">
        <v>84.915603637695313</v>
      </c>
      <c r="D127" s="372">
        <v>87.697372436523438</v>
      </c>
      <c r="E127" s="372">
        <v>93.395530700683594</v>
      </c>
      <c r="F127" s="372">
        <v>95.035934448242188</v>
      </c>
      <c r="G127" s="372">
        <v>94.089027404785156</v>
      </c>
      <c r="H127" s="372">
        <v>91.988189697265625</v>
      </c>
      <c r="I127" s="372">
        <v>94.929595947265625</v>
      </c>
      <c r="J127" s="372">
        <v>99.283004760742188</v>
      </c>
      <c r="K127" s="372">
        <v>102.27809143066406</v>
      </c>
      <c r="L127" s="372">
        <v>98.730331420898438</v>
      </c>
      <c r="M127" s="372">
        <v>103.19474792480469</v>
      </c>
      <c r="N127" s="372">
        <v>113.77693176269531</v>
      </c>
      <c r="O127" s="372">
        <v>119.13898468017578</v>
      </c>
      <c r="P127" s="372">
        <v>131.86897277832031</v>
      </c>
      <c r="Q127" s="372">
        <v>153.79580688476563</v>
      </c>
      <c r="R127" s="372">
        <v>147.97238159179688</v>
      </c>
      <c r="S127" s="372">
        <v>156.02604675292969</v>
      </c>
      <c r="T127" s="372">
        <v>148.59880065917969</v>
      </c>
    </row>
    <row r="128" spans="1:20" ht="12" customHeight="1" x14ac:dyDescent="0.25">
      <c r="A128" s="332" t="s">
        <v>715</v>
      </c>
      <c r="B128" s="372">
        <v>50.500576019287109</v>
      </c>
      <c r="C128" s="372">
        <v>52.227951049804688</v>
      </c>
      <c r="D128" s="372">
        <v>55.91900634765625</v>
      </c>
      <c r="E128" s="372">
        <v>59.787715911865234</v>
      </c>
      <c r="F128" s="372">
        <v>60.303421020507813</v>
      </c>
      <c r="G128" s="372">
        <v>60.26348876953125</v>
      </c>
      <c r="H128" s="372">
        <v>60.915149688720703</v>
      </c>
      <c r="I128" s="372">
        <v>63.434967041015625</v>
      </c>
      <c r="J128" s="372">
        <v>65.659027099609375</v>
      </c>
      <c r="K128" s="372">
        <v>67.895889282226563</v>
      </c>
      <c r="L128" s="372">
        <v>64.371978759765625</v>
      </c>
      <c r="M128" s="372">
        <v>66.5133056640625</v>
      </c>
      <c r="N128" s="372">
        <v>73.097579956054688</v>
      </c>
      <c r="O128" s="372">
        <v>76.557838439941406</v>
      </c>
      <c r="P128" s="372">
        <v>82.867279052734375</v>
      </c>
      <c r="Q128" s="372">
        <v>97.761131286621094</v>
      </c>
      <c r="R128" s="372">
        <v>92.704185485839844</v>
      </c>
      <c r="S128" s="372">
        <v>110.31036376953125</v>
      </c>
      <c r="T128" s="372">
        <v>100.19599914550781</v>
      </c>
    </row>
    <row r="129" spans="1:20" ht="12" customHeight="1" x14ac:dyDescent="0.25">
      <c r="A129" s="332" t="s">
        <v>34</v>
      </c>
      <c r="B129" s="372">
        <v>14.022725105285645</v>
      </c>
      <c r="C129" s="372">
        <v>15.256410598754883</v>
      </c>
      <c r="D129" s="372">
        <v>14.707337379455566</v>
      </c>
      <c r="E129" s="372">
        <v>15.41429328918457</v>
      </c>
      <c r="F129" s="372">
        <v>16.039272308349609</v>
      </c>
      <c r="G129" s="372">
        <v>16.888656616210938</v>
      </c>
      <c r="H129" s="372">
        <v>15.73341178894043</v>
      </c>
      <c r="I129" s="372">
        <v>15.233344078063965</v>
      </c>
      <c r="J129" s="372">
        <v>17.587003707885742</v>
      </c>
      <c r="K129" s="372">
        <v>17.310338973999023</v>
      </c>
      <c r="L129" s="372">
        <v>16.349620819091797</v>
      </c>
      <c r="M129" s="372">
        <v>19.770591735839844</v>
      </c>
      <c r="N129" s="372">
        <v>20.910102844238281</v>
      </c>
      <c r="O129" s="372">
        <v>21.084348678588867</v>
      </c>
      <c r="P129" s="372">
        <v>24.014436721801758</v>
      </c>
      <c r="Q129" s="372">
        <v>22.411417007446289</v>
      </c>
      <c r="R129" s="372">
        <v>25.373886108398438</v>
      </c>
      <c r="S129" s="372">
        <v>24.079730987548828</v>
      </c>
      <c r="T129" s="372">
        <v>25.948408126831055</v>
      </c>
    </row>
    <row r="130" spans="1:20" ht="12" customHeight="1" x14ac:dyDescent="0.25">
      <c r="A130" s="332" t="s">
        <v>35</v>
      </c>
      <c r="B130" s="372">
        <v>15.270949363708496</v>
      </c>
      <c r="C130" s="372">
        <v>16.643009185791016</v>
      </c>
      <c r="D130" s="372">
        <v>16.199443817138672</v>
      </c>
      <c r="E130" s="372">
        <v>17.218235015869141</v>
      </c>
      <c r="F130" s="372">
        <v>17.695674896240234</v>
      </c>
      <c r="G130" s="372">
        <v>15.999401092529297</v>
      </c>
      <c r="H130" s="372">
        <v>14.527549743652344</v>
      </c>
      <c r="I130" s="372">
        <v>15.484737396240234</v>
      </c>
      <c r="J130" s="372">
        <v>15.296897888183594</v>
      </c>
      <c r="K130" s="372">
        <v>16.267465591430664</v>
      </c>
      <c r="L130" s="372">
        <v>17.187484741210938</v>
      </c>
      <c r="M130" s="372">
        <v>16.003141403198242</v>
      </c>
      <c r="N130" s="372">
        <v>18.865211486816406</v>
      </c>
      <c r="O130" s="372">
        <v>20.613010406494141</v>
      </c>
      <c r="P130" s="372">
        <v>23.983692169189453</v>
      </c>
      <c r="Q130" s="372">
        <v>32.580913543701172</v>
      </c>
      <c r="R130" s="372">
        <v>28.706954956054688</v>
      </c>
      <c r="S130" s="372">
        <v>20.462902069091797</v>
      </c>
      <c r="T130" s="372">
        <v>21.245082855224609</v>
      </c>
    </row>
    <row r="131" spans="1:20" ht="12" customHeight="1" x14ac:dyDescent="0.25">
      <c r="A131" s="332" t="s">
        <v>917</v>
      </c>
      <c r="B131" s="372">
        <v>0.80434399843215942</v>
      </c>
      <c r="C131" s="372">
        <v>0.78822797536849976</v>
      </c>
      <c r="D131" s="372">
        <v>0.8715900182723999</v>
      </c>
      <c r="E131" s="372">
        <v>0.97528499364852905</v>
      </c>
      <c r="F131" s="372">
        <v>0.99756801128387451</v>
      </c>
      <c r="G131" s="372">
        <v>0.93747800588607788</v>
      </c>
      <c r="H131" s="372">
        <v>0.81207698583602905</v>
      </c>
      <c r="I131" s="372">
        <v>0.77654999494552612</v>
      </c>
      <c r="J131" s="372">
        <v>0.74007201194763184</v>
      </c>
      <c r="K131" s="372">
        <v>0.80439907312393188</v>
      </c>
      <c r="L131" s="372">
        <v>0.82124751806259155</v>
      </c>
      <c r="M131" s="372">
        <v>0.90770900249481201</v>
      </c>
      <c r="N131" s="372">
        <v>0.90403902530670166</v>
      </c>
      <c r="O131" s="372">
        <v>0.88378798961639404</v>
      </c>
      <c r="P131" s="372">
        <v>1.0035550594329834</v>
      </c>
      <c r="Q131" s="372">
        <v>1.042341947555542</v>
      </c>
      <c r="R131" s="372">
        <v>1.1873509883880615</v>
      </c>
      <c r="S131" s="372">
        <v>1.1730469465255737</v>
      </c>
      <c r="T131" s="372">
        <v>1.2093055248260498</v>
      </c>
    </row>
    <row r="132" spans="1:20" ht="12" customHeight="1" x14ac:dyDescent="0.25">
      <c r="A132" s="322" t="s">
        <v>716</v>
      </c>
      <c r="B132" s="372">
        <v>104.58780670166016</v>
      </c>
      <c r="C132" s="372">
        <v>112.91268920898438</v>
      </c>
      <c r="D132" s="372">
        <v>112.89624786376953</v>
      </c>
      <c r="E132" s="372">
        <v>122.21436309814453</v>
      </c>
      <c r="F132" s="372">
        <v>120.80594635009766</v>
      </c>
      <c r="G132" s="372">
        <v>119.88235473632813</v>
      </c>
      <c r="H132" s="372">
        <v>122.93672943115234</v>
      </c>
      <c r="I132" s="372">
        <v>131.22262573242188</v>
      </c>
      <c r="J132" s="372">
        <v>135.82875061035156</v>
      </c>
      <c r="K132" s="372">
        <v>143.82061767578125</v>
      </c>
      <c r="L132" s="372">
        <v>139.81729125976563</v>
      </c>
      <c r="M132" s="372">
        <v>139.09039306640625</v>
      </c>
      <c r="N132" s="372">
        <v>143.43026733398438</v>
      </c>
      <c r="O132" s="372">
        <v>157.39707946777344</v>
      </c>
      <c r="P132" s="372">
        <v>160.52088928222656</v>
      </c>
      <c r="Q132" s="372">
        <v>169.93092346191406</v>
      </c>
      <c r="R132" s="372">
        <v>164.50599670410156</v>
      </c>
      <c r="S132" s="372">
        <v>165.45114135742188</v>
      </c>
      <c r="T132" s="372">
        <v>179.55406188964844</v>
      </c>
    </row>
    <row r="133" spans="1:20" ht="12" customHeight="1" x14ac:dyDescent="0.25">
      <c r="A133" s="332" t="s">
        <v>717</v>
      </c>
      <c r="B133" s="372">
        <v>85.993782043457031</v>
      </c>
      <c r="C133" s="372">
        <v>93.387596130371094</v>
      </c>
      <c r="D133" s="372">
        <v>92.553573608398438</v>
      </c>
      <c r="E133" s="372">
        <v>101.09296417236328</v>
      </c>
      <c r="F133" s="372">
        <v>98.320419311523438</v>
      </c>
      <c r="G133" s="372">
        <v>97.097129821777344</v>
      </c>
      <c r="H133" s="372">
        <v>99.957260131835938</v>
      </c>
      <c r="I133" s="372">
        <v>107.35723114013672</v>
      </c>
      <c r="J133" s="372">
        <v>111.59283447265625</v>
      </c>
      <c r="K133" s="372">
        <v>119.30686187744141</v>
      </c>
      <c r="L133" s="372">
        <v>114.85662841796875</v>
      </c>
      <c r="M133" s="372">
        <v>113.87436676025391</v>
      </c>
      <c r="N133" s="372">
        <v>118.5198974609375</v>
      </c>
      <c r="O133" s="372">
        <v>132.24810791015625</v>
      </c>
      <c r="P133" s="372">
        <v>134.72418212890625</v>
      </c>
      <c r="Q133" s="372">
        <v>143.7877197265625</v>
      </c>
      <c r="R133" s="372">
        <v>139.21015930175781</v>
      </c>
      <c r="S133" s="372">
        <v>139.96424865722656</v>
      </c>
      <c r="T133" s="372">
        <v>153.67431640625</v>
      </c>
    </row>
    <row r="134" spans="1:20" ht="12" customHeight="1" x14ac:dyDescent="0.25">
      <c r="A134" s="332" t="s">
        <v>718</v>
      </c>
      <c r="B134" s="372">
        <v>18.594028472900391</v>
      </c>
      <c r="C134" s="372">
        <v>19.525094985961914</v>
      </c>
      <c r="D134" s="372">
        <v>20.342670440673828</v>
      </c>
      <c r="E134" s="372">
        <v>21.121395111083984</v>
      </c>
      <c r="F134" s="372">
        <v>22.485525131225586</v>
      </c>
      <c r="G134" s="372">
        <v>22.785226821899414</v>
      </c>
      <c r="H134" s="372">
        <v>22.979465484619141</v>
      </c>
      <c r="I134" s="372">
        <v>23.865398406982422</v>
      </c>
      <c r="J134" s="372">
        <v>24.23591423034668</v>
      </c>
      <c r="K134" s="372">
        <v>24.51374626159668</v>
      </c>
      <c r="L134" s="372">
        <v>24.960657119750977</v>
      </c>
      <c r="M134" s="372">
        <v>25.216028213500977</v>
      </c>
      <c r="N134" s="372">
        <v>24.910364151000977</v>
      </c>
      <c r="O134" s="372">
        <v>25.148963928222656</v>
      </c>
      <c r="P134" s="372">
        <v>25.796710968017578</v>
      </c>
      <c r="Q134" s="372">
        <v>26.14320182800293</v>
      </c>
      <c r="R134" s="372">
        <v>25.29583740234375</v>
      </c>
      <c r="S134" s="372">
        <v>25.486898422241211</v>
      </c>
      <c r="T134" s="372">
        <v>25.879737854003906</v>
      </c>
    </row>
    <row r="135" spans="1:20" ht="12" customHeight="1" x14ac:dyDescent="0.25">
      <c r="A135" s="689" t="s">
        <v>719</v>
      </c>
      <c r="B135" s="372">
        <v>10.27467155456543</v>
      </c>
      <c r="C135" s="372">
        <v>11.047452926635742</v>
      </c>
      <c r="D135" s="372">
        <v>11.680629730224609</v>
      </c>
      <c r="E135" s="372">
        <v>12.221601486206055</v>
      </c>
      <c r="F135" s="372">
        <v>12.90082836151123</v>
      </c>
      <c r="G135" s="372">
        <v>12.642612457275391</v>
      </c>
      <c r="H135" s="372">
        <v>12.652622222900391</v>
      </c>
      <c r="I135" s="372">
        <v>13.123079299926758</v>
      </c>
      <c r="J135" s="372">
        <v>13.135873794555664</v>
      </c>
      <c r="K135" s="372">
        <v>13.168715476989746</v>
      </c>
      <c r="L135" s="372">
        <v>13.411069869995117</v>
      </c>
      <c r="M135" s="372">
        <v>13.523096084594727</v>
      </c>
      <c r="N135" s="372">
        <v>13.49855899810791</v>
      </c>
      <c r="O135" s="372">
        <v>13.969027519226074</v>
      </c>
      <c r="P135" s="372">
        <v>14.628965377807617</v>
      </c>
      <c r="Q135" s="372">
        <v>15.038496971130371</v>
      </c>
      <c r="R135" s="372">
        <v>14.267682075500488</v>
      </c>
      <c r="S135" s="372">
        <v>14.27592945098877</v>
      </c>
      <c r="T135" s="372">
        <v>14.369096755981445</v>
      </c>
    </row>
    <row r="136" spans="1:20" ht="12" customHeight="1" x14ac:dyDescent="0.25">
      <c r="A136" s="689" t="s">
        <v>4</v>
      </c>
      <c r="B136" s="372">
        <v>8.3193569183349609</v>
      </c>
      <c r="C136" s="372">
        <v>8.4776430130004883</v>
      </c>
      <c r="D136" s="372">
        <v>8.6620416641235352</v>
      </c>
      <c r="E136" s="372">
        <v>8.8997945785522461</v>
      </c>
      <c r="F136" s="372">
        <v>9.5846958160400391</v>
      </c>
      <c r="G136" s="372">
        <v>10.142613410949707</v>
      </c>
      <c r="H136" s="372">
        <v>10.32684326171875</v>
      </c>
      <c r="I136" s="372">
        <v>10.74232006072998</v>
      </c>
      <c r="J136" s="372">
        <v>11.100040435791016</v>
      </c>
      <c r="K136" s="372">
        <v>11.345030784606934</v>
      </c>
      <c r="L136" s="372">
        <v>11.549587249755859</v>
      </c>
      <c r="M136" s="372">
        <v>11.692931175231934</v>
      </c>
      <c r="N136" s="372">
        <v>11.411805152893066</v>
      </c>
      <c r="O136" s="372">
        <v>11.179937362670898</v>
      </c>
      <c r="P136" s="372">
        <v>11.167745590209961</v>
      </c>
      <c r="Q136" s="372">
        <v>11.104703903198242</v>
      </c>
      <c r="R136" s="372">
        <v>11.028156280517578</v>
      </c>
      <c r="S136" s="372">
        <v>11.210968971252441</v>
      </c>
      <c r="T136" s="372">
        <v>11.510642051696777</v>
      </c>
    </row>
    <row r="137" spans="1:20" ht="12" customHeight="1" x14ac:dyDescent="0.25">
      <c r="A137" s="690" t="s">
        <v>720</v>
      </c>
      <c r="B137" s="372">
        <v>2.0366828441619873</v>
      </c>
      <c r="C137" s="372">
        <v>2.280299186706543</v>
      </c>
      <c r="D137" s="372">
        <v>2.3238346576690674</v>
      </c>
      <c r="E137" s="372">
        <v>2.4818148612976074</v>
      </c>
      <c r="F137" s="372">
        <v>2.4527826309204102</v>
      </c>
      <c r="G137" s="372">
        <v>2.4052081108093262</v>
      </c>
      <c r="H137" s="372">
        <v>2.6134569644927979</v>
      </c>
      <c r="I137" s="372">
        <v>2.7387802600860596</v>
      </c>
      <c r="J137" s="372">
        <v>3.2602496147155762</v>
      </c>
      <c r="K137" s="372">
        <v>3.3284986019134521</v>
      </c>
      <c r="L137" s="372">
        <v>3.6148929595947266</v>
      </c>
      <c r="M137" s="372">
        <v>3.41512131690979</v>
      </c>
      <c r="N137" s="372">
        <v>4.3345651626586914</v>
      </c>
      <c r="O137" s="372">
        <v>4.7985625267028809</v>
      </c>
      <c r="P137" s="372">
        <v>5.2639374732971191</v>
      </c>
      <c r="Q137" s="372">
        <v>5.3409161567687988</v>
      </c>
      <c r="R137" s="372">
        <v>5.5808649063110352</v>
      </c>
      <c r="S137" s="372">
        <v>5.5057153701782227</v>
      </c>
      <c r="T137" s="372">
        <v>5.9296040534973145</v>
      </c>
    </row>
    <row r="138" spans="1:20" ht="12" customHeight="1" x14ac:dyDescent="0.25">
      <c r="A138" s="322" t="s">
        <v>721</v>
      </c>
      <c r="B138" s="372">
        <v>22.417863845825195</v>
      </c>
      <c r="C138" s="372">
        <v>26.27421760559082</v>
      </c>
      <c r="D138" s="372">
        <v>39.793083190917969</v>
      </c>
      <c r="E138" s="372">
        <v>37.591575622558594</v>
      </c>
      <c r="F138" s="372">
        <v>30.195051193237305</v>
      </c>
      <c r="G138" s="372">
        <v>53.967689514160156</v>
      </c>
      <c r="H138" s="372">
        <v>70.035568237304688</v>
      </c>
      <c r="I138" s="372">
        <v>33.241237640380859</v>
      </c>
      <c r="J138" s="372">
        <v>29.05369758605957</v>
      </c>
      <c r="K138" s="372">
        <v>44.6810302734375</v>
      </c>
      <c r="L138" s="372">
        <v>36.497570037841797</v>
      </c>
      <c r="M138" s="372">
        <v>32.547645568847656</v>
      </c>
      <c r="N138" s="372">
        <v>39.413219451904297</v>
      </c>
      <c r="O138" s="372">
        <v>48.137916564941406</v>
      </c>
      <c r="P138" s="372">
        <v>45.423629760742188</v>
      </c>
      <c r="Q138" s="372">
        <v>115.86271667480469</v>
      </c>
      <c r="R138" s="372">
        <v>48.232379913330078</v>
      </c>
      <c r="S138" s="372">
        <v>50.299118041992188</v>
      </c>
      <c r="T138" s="372">
        <v>51.338573455810547</v>
      </c>
    </row>
    <row r="139" spans="1:20" ht="12" customHeight="1" x14ac:dyDescent="0.25">
      <c r="A139" s="332" t="s">
        <v>1033</v>
      </c>
      <c r="B139" s="372">
        <v>11.480340957641602</v>
      </c>
      <c r="C139" s="372">
        <v>10.699880599975586</v>
      </c>
      <c r="D139" s="372">
        <v>22.921880722045898</v>
      </c>
      <c r="E139" s="372">
        <v>8.2019100189208984</v>
      </c>
      <c r="F139" s="372">
        <v>11.256884574890137</v>
      </c>
      <c r="G139" s="372">
        <v>16.860080718994141</v>
      </c>
      <c r="H139" s="372">
        <v>11.975985527038574</v>
      </c>
      <c r="I139" s="372">
        <v>8.8252086639404297</v>
      </c>
      <c r="J139" s="372">
        <v>7.254392147064209</v>
      </c>
      <c r="K139" s="372">
        <v>17.592607498168945</v>
      </c>
      <c r="L139" s="372">
        <v>14.557538986206055</v>
      </c>
      <c r="M139" s="372">
        <v>7.7847270965576172</v>
      </c>
      <c r="N139" s="372">
        <v>15.248086929321289</v>
      </c>
      <c r="O139" s="372">
        <v>9.9267587661743164</v>
      </c>
      <c r="P139" s="372">
        <v>9.0686559677124023</v>
      </c>
      <c r="Q139" s="372">
        <v>19.189767837524414</v>
      </c>
      <c r="R139" s="372">
        <v>10.525086402893066</v>
      </c>
      <c r="S139" s="372">
        <v>8.2983474731445313</v>
      </c>
      <c r="T139" s="372">
        <v>11.439210891723633</v>
      </c>
    </row>
    <row r="140" spans="1:20" ht="12" customHeight="1" x14ac:dyDescent="0.25">
      <c r="A140" s="332" t="s">
        <v>1034</v>
      </c>
      <c r="B140" s="372">
        <v>0.62789309024810791</v>
      </c>
      <c r="C140" s="372">
        <v>4.8213396072387695</v>
      </c>
      <c r="D140" s="372">
        <v>6.3466110229492188</v>
      </c>
      <c r="E140" s="372">
        <v>15.968340873718262</v>
      </c>
      <c r="F140" s="372">
        <v>7.1377449035644531</v>
      </c>
      <c r="G140" s="372">
        <v>12.433904647827148</v>
      </c>
      <c r="H140" s="372">
        <v>12.032388687133789</v>
      </c>
      <c r="I140" s="372">
        <v>9.9474821090698242</v>
      </c>
      <c r="J140" s="372">
        <v>5.4759511947631836</v>
      </c>
      <c r="K140" s="372">
        <v>3.6324095726013184</v>
      </c>
      <c r="L140" s="372">
        <v>1.4214613437652588</v>
      </c>
      <c r="M140" s="372">
        <v>0.94506353139877319</v>
      </c>
      <c r="N140" s="372">
        <v>1.312415599822998</v>
      </c>
      <c r="O140" s="372">
        <v>6.049285888671875</v>
      </c>
      <c r="P140" s="372">
        <v>5.8798813819885254</v>
      </c>
      <c r="Q140" s="372">
        <v>1.6914243698120117</v>
      </c>
      <c r="R140" s="372">
        <v>6.7688851356506348</v>
      </c>
      <c r="S140" s="372">
        <v>9.8312063217163086</v>
      </c>
      <c r="T140" s="372">
        <v>7.5890002250671387</v>
      </c>
    </row>
    <row r="141" spans="1:20" ht="12" customHeight="1" x14ac:dyDescent="0.25">
      <c r="A141" s="332" t="s">
        <v>1035</v>
      </c>
      <c r="B141" s="372">
        <v>6.0858097076416016</v>
      </c>
      <c r="C141" s="372">
        <v>5.4338431358337402</v>
      </c>
      <c r="D141" s="372">
        <v>7.6493911743164063</v>
      </c>
      <c r="E141" s="372">
        <v>9.9418478012084961</v>
      </c>
      <c r="F141" s="372">
        <v>6.0439043045043945</v>
      </c>
      <c r="G141" s="372">
        <v>9.666722297668457</v>
      </c>
      <c r="H141" s="372">
        <v>9.8844566345214844</v>
      </c>
      <c r="I141" s="372">
        <v>12.396207809448242</v>
      </c>
      <c r="J141" s="372">
        <v>14.950538635253906</v>
      </c>
      <c r="K141" s="372">
        <v>21.713146209716797</v>
      </c>
      <c r="L141" s="372">
        <v>17.487499237060547</v>
      </c>
      <c r="M141" s="372">
        <v>17.30537223815918</v>
      </c>
      <c r="N141" s="372">
        <v>19.746469497680664</v>
      </c>
      <c r="O141" s="372">
        <v>29.091859817504883</v>
      </c>
      <c r="P141" s="372">
        <v>26.444232940673828</v>
      </c>
      <c r="Q141" s="372">
        <v>28.563220977783203</v>
      </c>
      <c r="R141" s="372">
        <v>24.868436813354492</v>
      </c>
      <c r="S141" s="372">
        <v>25.357254028320313</v>
      </c>
      <c r="T141" s="372">
        <v>26.942363739013672</v>
      </c>
    </row>
    <row r="142" spans="1:20" ht="12" customHeight="1" x14ac:dyDescent="0.25">
      <c r="A142" s="332" t="s">
        <v>1036</v>
      </c>
      <c r="B142" s="372">
        <v>4.2238202095031738</v>
      </c>
      <c r="C142" s="372">
        <v>5.319155216217041</v>
      </c>
      <c r="D142" s="372">
        <v>2.8752012252807617</v>
      </c>
      <c r="E142" s="372">
        <v>1.7294769287109375</v>
      </c>
      <c r="F142" s="372">
        <v>5.7565169334411621</v>
      </c>
      <c r="G142" s="372">
        <v>3.6098432540893555</v>
      </c>
      <c r="H142" s="372">
        <v>3.1987354755401611</v>
      </c>
      <c r="I142" s="372">
        <v>2.0723395347595215</v>
      </c>
      <c r="J142" s="372">
        <v>1.3728153705596924</v>
      </c>
      <c r="K142" s="372">
        <v>1.3428686857223511</v>
      </c>
      <c r="L142" s="372">
        <v>3.0310704708099365</v>
      </c>
      <c r="M142" s="372">
        <v>4.4124817848205566</v>
      </c>
      <c r="N142" s="372">
        <v>3.1062450408935547</v>
      </c>
      <c r="O142" s="372">
        <v>3.0700109004974365</v>
      </c>
      <c r="P142" s="372">
        <v>2.1308605670928955</v>
      </c>
      <c r="Q142" s="372">
        <v>1.3933031558990479</v>
      </c>
      <c r="R142" s="372">
        <v>5.069969654083252</v>
      </c>
      <c r="S142" s="372">
        <v>5.8123092651367188</v>
      </c>
      <c r="T142" s="372">
        <v>5.3680000305175781</v>
      </c>
    </row>
    <row r="143" spans="1:20" ht="12" customHeight="1" x14ac:dyDescent="0.25">
      <c r="A143" s="332" t="s">
        <v>1037</v>
      </c>
      <c r="B143" s="372">
        <v>0</v>
      </c>
      <c r="C143" s="372">
        <v>0</v>
      </c>
      <c r="D143" s="372">
        <v>0</v>
      </c>
      <c r="E143" s="372">
        <v>1.75</v>
      </c>
      <c r="F143" s="372">
        <v>0</v>
      </c>
      <c r="G143" s="372">
        <v>11.397139549255371</v>
      </c>
      <c r="H143" s="372">
        <v>32.944000244140625</v>
      </c>
      <c r="I143" s="372">
        <v>0</v>
      </c>
      <c r="J143" s="372">
        <v>0</v>
      </c>
      <c r="K143" s="372">
        <v>0.40000000596046448</v>
      </c>
      <c r="L143" s="372">
        <v>0</v>
      </c>
      <c r="M143" s="372">
        <v>2.0999999046325684</v>
      </c>
      <c r="N143" s="372">
        <v>0</v>
      </c>
      <c r="O143" s="372">
        <v>0</v>
      </c>
      <c r="P143" s="372">
        <v>1.8999999761581421</v>
      </c>
      <c r="Q143" s="372">
        <v>65.025001525878906</v>
      </c>
      <c r="R143" s="372">
        <v>1</v>
      </c>
      <c r="S143" s="372">
        <v>1</v>
      </c>
      <c r="T143" s="372">
        <v>0</v>
      </c>
    </row>
    <row r="144" spans="1:20" ht="12" customHeight="1" x14ac:dyDescent="0.25">
      <c r="A144" s="322" t="s">
        <v>722</v>
      </c>
      <c r="B144" s="372">
        <v>1.0815860033035278</v>
      </c>
      <c r="C144" s="372">
        <v>-1.421347975730896</v>
      </c>
      <c r="D144" s="372">
        <v>2.0239169597625732</v>
      </c>
      <c r="E144" s="372">
        <v>2.2953751087188721</v>
      </c>
      <c r="F144" s="372">
        <v>-1.4587270021438599</v>
      </c>
      <c r="G144" s="372">
        <v>2.921933650970459</v>
      </c>
      <c r="H144" s="372">
        <v>-1.7340995073318481</v>
      </c>
      <c r="I144" s="372">
        <v>6.2970218658447266</v>
      </c>
      <c r="J144" s="372">
        <v>-6.1664295196533203</v>
      </c>
      <c r="K144" s="372">
        <v>3.7681497633457184E-2</v>
      </c>
      <c r="L144" s="372">
        <v>0.92410629987716675</v>
      </c>
      <c r="M144" s="372">
        <v>-1.0107326507568359</v>
      </c>
      <c r="N144" s="372">
        <v>1.1026997566223145</v>
      </c>
      <c r="O144" s="372">
        <v>-0.68946754932403564</v>
      </c>
      <c r="P144" s="372">
        <v>3.5669581890106201</v>
      </c>
      <c r="Q144" s="372">
        <v>6.8140335083007813</v>
      </c>
      <c r="R144" s="372">
        <v>0.54095661640167236</v>
      </c>
      <c r="S144" s="372">
        <v>-0.90036404132843018</v>
      </c>
      <c r="T144" s="372">
        <v>0.67204034328460693</v>
      </c>
    </row>
    <row r="145" spans="1:20" s="380" customFormat="1" ht="19.5" customHeight="1" x14ac:dyDescent="0.25">
      <c r="A145" s="691" t="s">
        <v>723</v>
      </c>
      <c r="B145" s="414">
        <v>210.7225341796875</v>
      </c>
      <c r="C145" s="414">
        <v>224.96145629882813</v>
      </c>
      <c r="D145" s="414">
        <v>244.73445129394531</v>
      </c>
      <c r="E145" s="414">
        <v>257.97866821289063</v>
      </c>
      <c r="F145" s="414">
        <v>247.03099060058594</v>
      </c>
      <c r="G145" s="414">
        <v>273.26620483398438</v>
      </c>
      <c r="H145" s="414">
        <v>285.83984375</v>
      </c>
      <c r="I145" s="414">
        <v>268.42926025390625</v>
      </c>
      <c r="J145" s="414">
        <v>261.25927734375</v>
      </c>
      <c r="K145" s="414">
        <v>294.14590454101563</v>
      </c>
      <c r="L145" s="414">
        <v>279.58419799804688</v>
      </c>
      <c r="M145" s="414">
        <v>277.2371826171875</v>
      </c>
      <c r="N145" s="414">
        <v>302.05767822265625</v>
      </c>
      <c r="O145" s="414">
        <v>328.7830810546875</v>
      </c>
      <c r="P145" s="414">
        <v>346.64437866210938</v>
      </c>
      <c r="Q145" s="414">
        <v>451.744384765625</v>
      </c>
      <c r="R145" s="414">
        <v>366.83258056640625</v>
      </c>
      <c r="S145" s="414">
        <v>376.38165283203125</v>
      </c>
      <c r="T145" s="414">
        <v>386.09307861328125</v>
      </c>
    </row>
    <row r="146" spans="1:20" ht="12" customHeight="1" x14ac:dyDescent="0.25">
      <c r="A146" s="322" t="s">
        <v>549</v>
      </c>
      <c r="B146" s="372">
        <v>40.254138946533203</v>
      </c>
      <c r="C146" s="372">
        <v>45.176429748535156</v>
      </c>
      <c r="D146" s="372">
        <v>36.024684906005859</v>
      </c>
      <c r="E146" s="372">
        <v>39.278583526611328</v>
      </c>
      <c r="F146" s="372">
        <v>43.068199157714844</v>
      </c>
      <c r="G146" s="372">
        <v>42.118492126464844</v>
      </c>
      <c r="H146" s="372">
        <v>58.154350280761719</v>
      </c>
      <c r="I146" s="372">
        <v>88.343132019042969</v>
      </c>
      <c r="J146" s="372">
        <v>99.021270751953125</v>
      </c>
      <c r="K146" s="372">
        <v>95.35687255859375</v>
      </c>
      <c r="L146" s="372">
        <v>92.294914245605469</v>
      </c>
      <c r="M146" s="372">
        <v>81.272850036621094</v>
      </c>
      <c r="N146" s="372">
        <v>73.643501281738281</v>
      </c>
      <c r="O146" s="372">
        <v>83.584335327148438</v>
      </c>
      <c r="P146" s="372">
        <v>87.396614074707031</v>
      </c>
      <c r="Q146" s="372">
        <v>86.317451477050781</v>
      </c>
      <c r="R146" s="372">
        <v>85.811126708984375</v>
      </c>
      <c r="S146" s="372">
        <v>120.63404083251953</v>
      </c>
      <c r="T146" s="372">
        <v>119.74171447753906</v>
      </c>
    </row>
    <row r="147" spans="1:20" ht="12" customHeight="1" x14ac:dyDescent="0.25">
      <c r="A147" s="373" t="s">
        <v>1038</v>
      </c>
      <c r="B147" s="372">
        <v>18.626605987548828</v>
      </c>
      <c r="C147" s="372">
        <v>23.74957275390625</v>
      </c>
      <c r="D147" s="372">
        <v>16.82896614074707</v>
      </c>
      <c r="E147" s="372">
        <v>17.863174438476563</v>
      </c>
      <c r="F147" s="372">
        <v>17.635316848754883</v>
      </c>
      <c r="G147" s="372">
        <v>16.169229507446289</v>
      </c>
      <c r="H147" s="372">
        <v>21.808996200561523</v>
      </c>
      <c r="I147" s="372">
        <v>28.921150207519531</v>
      </c>
      <c r="J147" s="372">
        <v>31.222259521484375</v>
      </c>
      <c r="K147" s="372">
        <v>30.769388198852539</v>
      </c>
      <c r="L147" s="372">
        <v>32.552692413330078</v>
      </c>
      <c r="M147" s="372">
        <v>24.294116973876953</v>
      </c>
      <c r="N147" s="372">
        <v>15.759645462036133</v>
      </c>
      <c r="O147" s="372">
        <v>13.071436882019043</v>
      </c>
      <c r="P147" s="372">
        <v>17.315605163574219</v>
      </c>
      <c r="Q147" s="372">
        <v>13.542552947998047</v>
      </c>
      <c r="R147" s="372">
        <v>7.575279712677002</v>
      </c>
      <c r="S147" s="372">
        <v>13.208566665649414</v>
      </c>
      <c r="T147" s="372">
        <v>20.203464508056641</v>
      </c>
    </row>
    <row r="148" spans="1:20" ht="12" customHeight="1" x14ac:dyDescent="0.25">
      <c r="A148" s="373" t="s">
        <v>724</v>
      </c>
      <c r="B148" s="372">
        <v>0</v>
      </c>
      <c r="C148" s="372">
        <v>0</v>
      </c>
      <c r="D148" s="372">
        <v>0</v>
      </c>
      <c r="E148" s="372">
        <v>0</v>
      </c>
      <c r="F148" s="372">
        <v>0.32159578800201416</v>
      </c>
      <c r="G148" s="372">
        <v>2.6207778453826904</v>
      </c>
      <c r="H148" s="372">
        <v>11.245655059814453</v>
      </c>
      <c r="I148" s="372">
        <v>31.248928070068359</v>
      </c>
      <c r="J148" s="372">
        <v>39.094440460205078</v>
      </c>
      <c r="K148" s="372">
        <v>34.224555969238281</v>
      </c>
      <c r="L148" s="372">
        <v>27.091899871826172</v>
      </c>
      <c r="M148" s="372">
        <v>24.742212295532227</v>
      </c>
      <c r="N148" s="372">
        <v>25.52655029296875</v>
      </c>
      <c r="O148" s="372">
        <v>35.905345916748047</v>
      </c>
      <c r="P148" s="372">
        <v>35.407939910888672</v>
      </c>
      <c r="Q148" s="372">
        <v>39.873344421386719</v>
      </c>
      <c r="R148" s="372">
        <v>53.444389343261719</v>
      </c>
      <c r="S148" s="372">
        <v>82.892982482910156</v>
      </c>
      <c r="T148" s="372">
        <v>71.091026306152344</v>
      </c>
    </row>
    <row r="149" spans="1:20" ht="12" customHeight="1" x14ac:dyDescent="0.25">
      <c r="A149" s="373" t="s">
        <v>725</v>
      </c>
      <c r="B149" s="372">
        <v>2.0956583023071289</v>
      </c>
      <c r="C149" s="372">
        <v>4.0157585144042969</v>
      </c>
      <c r="D149" s="372">
        <v>1.6401909589767456</v>
      </c>
      <c r="E149" s="372">
        <v>3.5048799514770508</v>
      </c>
      <c r="F149" s="372">
        <v>5.8949294090270996</v>
      </c>
      <c r="G149" s="372">
        <v>3.5597765445709229</v>
      </c>
      <c r="H149" s="372">
        <v>3.7870688438415527</v>
      </c>
      <c r="I149" s="372">
        <v>5.4306864738464355</v>
      </c>
      <c r="J149" s="372">
        <v>4.9393715858459473</v>
      </c>
      <c r="K149" s="372">
        <v>5.1839251518249512</v>
      </c>
      <c r="L149" s="372">
        <v>4.8045206069946289</v>
      </c>
      <c r="M149" s="372">
        <v>5.0055937767028809</v>
      </c>
      <c r="N149" s="372">
        <v>6.0430841445922852</v>
      </c>
      <c r="O149" s="372">
        <v>7.4564180374145508</v>
      </c>
      <c r="P149" s="372">
        <v>6.0379300117492676</v>
      </c>
      <c r="Q149" s="372">
        <v>5.1376252174377441</v>
      </c>
      <c r="R149" s="372">
        <v>4.9942708015441895</v>
      </c>
      <c r="S149" s="372">
        <v>7.2962355613708496</v>
      </c>
      <c r="T149" s="372">
        <v>8.4814252853393555</v>
      </c>
    </row>
    <row r="150" spans="1:20" ht="12" customHeight="1" x14ac:dyDescent="0.25">
      <c r="A150" s="373" t="s">
        <v>726</v>
      </c>
      <c r="B150" s="372">
        <v>9.3897495269775391</v>
      </c>
      <c r="C150" s="372">
        <v>6.7265825271606445</v>
      </c>
      <c r="D150" s="372">
        <v>6.6694960594177246</v>
      </c>
      <c r="E150" s="372">
        <v>7.1660809516906738</v>
      </c>
      <c r="F150" s="372">
        <v>7.6198577880859375</v>
      </c>
      <c r="G150" s="372">
        <v>7.8868484497070313</v>
      </c>
      <c r="H150" s="372">
        <v>8.5926923751831055</v>
      </c>
      <c r="I150" s="372">
        <v>9.3455486297607422</v>
      </c>
      <c r="J150" s="372">
        <v>9.9198436737060547</v>
      </c>
      <c r="K150" s="372">
        <v>10.638894081115723</v>
      </c>
      <c r="L150" s="372">
        <v>12.487515449523926</v>
      </c>
      <c r="M150" s="372">
        <v>12.123703002929688</v>
      </c>
      <c r="N150" s="372">
        <v>11.306122779846191</v>
      </c>
      <c r="O150" s="372">
        <v>11.224486351013184</v>
      </c>
      <c r="P150" s="372">
        <v>11.379608154296875</v>
      </c>
      <c r="Q150" s="372">
        <v>10.605222702026367</v>
      </c>
      <c r="R150" s="372">
        <v>7.7930717468261719</v>
      </c>
      <c r="S150" s="372">
        <v>7.1101059913635254</v>
      </c>
      <c r="T150" s="372">
        <v>7.5105905532836914</v>
      </c>
    </row>
    <row r="151" spans="1:20" ht="12" customHeight="1" x14ac:dyDescent="0.25">
      <c r="A151" s="373" t="s">
        <v>1039</v>
      </c>
      <c r="B151" s="372">
        <v>2.918220043182373</v>
      </c>
      <c r="C151" s="372">
        <v>3.1978967189788818</v>
      </c>
      <c r="D151" s="372">
        <v>3.130101203918457</v>
      </c>
      <c r="E151" s="372">
        <v>2.8726434707641602</v>
      </c>
      <c r="F151" s="372">
        <v>2.6447649002075195</v>
      </c>
      <c r="G151" s="372">
        <v>2.9328253269195557</v>
      </c>
      <c r="H151" s="372">
        <v>3.526115894317627</v>
      </c>
      <c r="I151" s="372">
        <v>3.9174349308013916</v>
      </c>
      <c r="J151" s="372">
        <v>3.7356595993041992</v>
      </c>
      <c r="K151" s="372">
        <v>4.0758733749389648</v>
      </c>
      <c r="L151" s="372">
        <v>4.7869248390197754</v>
      </c>
      <c r="M151" s="372">
        <v>4.8083481788635254</v>
      </c>
      <c r="N151" s="372">
        <v>5.1676125526428223</v>
      </c>
      <c r="O151" s="372">
        <v>6.0243182182312012</v>
      </c>
      <c r="P151" s="372">
        <v>7.2140326499938965</v>
      </c>
      <c r="Q151" s="372">
        <v>7.2140326499938965</v>
      </c>
      <c r="R151" s="372">
        <v>2.0611522197723389</v>
      </c>
      <c r="S151" s="372">
        <v>0</v>
      </c>
      <c r="T151" s="372">
        <v>2.0611522197723389</v>
      </c>
    </row>
    <row r="152" spans="1:20" ht="12" customHeight="1" x14ac:dyDescent="0.25">
      <c r="A152" s="373" t="s">
        <v>1040</v>
      </c>
      <c r="B152" s="372">
        <v>6.1742863655090332</v>
      </c>
      <c r="C152" s="372">
        <v>6.4003820419311523</v>
      </c>
      <c r="D152" s="372">
        <v>6.6125555038452148</v>
      </c>
      <c r="E152" s="372">
        <v>6.6983885765075684</v>
      </c>
      <c r="F152" s="372">
        <v>7.6061978340148926</v>
      </c>
      <c r="G152" s="372">
        <v>7.5970335006713867</v>
      </c>
      <c r="H152" s="372">
        <v>7.8178958892822266</v>
      </c>
      <c r="I152" s="372">
        <v>8.0791091918945313</v>
      </c>
      <c r="J152" s="372">
        <v>8.6846456527709961</v>
      </c>
      <c r="K152" s="372">
        <v>9.0139675140380859</v>
      </c>
      <c r="L152" s="372">
        <v>9.095428466796875</v>
      </c>
      <c r="M152" s="372">
        <v>8.7968301773071289</v>
      </c>
      <c r="N152" s="372">
        <v>8.3118581771850586</v>
      </c>
      <c r="O152" s="372">
        <v>8.3466482162475586</v>
      </c>
      <c r="P152" s="372">
        <v>8.4582901000976563</v>
      </c>
      <c r="Q152" s="372">
        <v>8.3334455490112305</v>
      </c>
      <c r="R152" s="372">
        <v>8.3032302856445313</v>
      </c>
      <c r="S152" s="372">
        <v>8.4573974609375</v>
      </c>
      <c r="T152" s="372">
        <v>8.6957798004150391</v>
      </c>
    </row>
    <row r="153" spans="1:20" ht="12" customHeight="1" x14ac:dyDescent="0.25">
      <c r="A153" s="373" t="s">
        <v>727</v>
      </c>
      <c r="B153" s="372">
        <v>1.0496206283569336</v>
      </c>
      <c r="C153" s="372">
        <v>1.0862381458282471</v>
      </c>
      <c r="D153" s="372">
        <v>1.1433738470077515</v>
      </c>
      <c r="E153" s="372">
        <v>1.173413872718811</v>
      </c>
      <c r="F153" s="372">
        <v>1.3455370664596558</v>
      </c>
      <c r="G153" s="372">
        <v>1.3519999980926514</v>
      </c>
      <c r="H153" s="372">
        <v>1.3759244680404663</v>
      </c>
      <c r="I153" s="372">
        <v>1.4002722501754761</v>
      </c>
      <c r="J153" s="372">
        <v>1.4250508546829224</v>
      </c>
      <c r="K153" s="372">
        <v>1.4502679109573364</v>
      </c>
      <c r="L153" s="372">
        <v>1.4759312868118286</v>
      </c>
      <c r="M153" s="372">
        <v>1.5020487308502197</v>
      </c>
      <c r="N153" s="372">
        <v>1.5286283493041992</v>
      </c>
      <c r="O153" s="372">
        <v>1.5556783676147461</v>
      </c>
      <c r="P153" s="372">
        <v>1.5832070112228394</v>
      </c>
      <c r="Q153" s="372">
        <v>1.6112227439880371</v>
      </c>
      <c r="R153" s="372">
        <v>1.6397342681884766</v>
      </c>
      <c r="S153" s="372">
        <v>1.6687502861022949</v>
      </c>
      <c r="T153" s="372">
        <v>1.698279857635498</v>
      </c>
    </row>
    <row r="154" spans="1:20" ht="12" customHeight="1" x14ac:dyDescent="0.25">
      <c r="A154" s="322" t="s">
        <v>728</v>
      </c>
      <c r="B154" s="372">
        <v>111.28263092041016</v>
      </c>
      <c r="C154" s="372">
        <v>126.91104125976563</v>
      </c>
      <c r="D154" s="372">
        <v>124.94431304931641</v>
      </c>
      <c r="E154" s="372">
        <v>133.0855712890625</v>
      </c>
      <c r="F154" s="372">
        <v>135.85237121582031</v>
      </c>
      <c r="G154" s="372">
        <v>152.72120666503906</v>
      </c>
      <c r="H154" s="372">
        <v>175.13552856445313</v>
      </c>
      <c r="I154" s="372">
        <v>175.73255920410156</v>
      </c>
      <c r="J154" s="372">
        <v>185.65718078613281</v>
      </c>
      <c r="K154" s="372">
        <v>206.4801025390625</v>
      </c>
      <c r="L154" s="372">
        <v>186.42897033691406</v>
      </c>
      <c r="M154" s="372">
        <v>173.13424682617188</v>
      </c>
      <c r="N154" s="372">
        <v>161.08798217773438</v>
      </c>
      <c r="O154" s="372">
        <v>183.84233093261719</v>
      </c>
      <c r="P154" s="372">
        <v>195.26280212402344</v>
      </c>
      <c r="Q154" s="372">
        <v>270.0257568359375</v>
      </c>
      <c r="R154" s="372">
        <v>174.90367126464844</v>
      </c>
      <c r="S154" s="372">
        <v>183.67497253417969</v>
      </c>
      <c r="T154" s="372">
        <v>190.64007568359375</v>
      </c>
    </row>
    <row r="155" spans="1:20" ht="12" customHeight="1" x14ac:dyDescent="0.25">
      <c r="A155" s="332" t="s">
        <v>729</v>
      </c>
      <c r="B155" s="372">
        <v>33.919254302978516</v>
      </c>
      <c r="C155" s="372">
        <v>37.227710723876953</v>
      </c>
      <c r="D155" s="372">
        <v>35.208530426025391</v>
      </c>
      <c r="E155" s="372">
        <v>37.131183624267578</v>
      </c>
      <c r="F155" s="372">
        <v>32.124053955078125</v>
      </c>
      <c r="G155" s="372">
        <v>33.996082305908203</v>
      </c>
      <c r="H155" s="372">
        <v>33.778114318847656</v>
      </c>
      <c r="I155" s="372">
        <v>38.761947631835938</v>
      </c>
      <c r="J155" s="372">
        <v>40.778713226318359</v>
      </c>
      <c r="K155" s="372">
        <v>48.176162719726563</v>
      </c>
      <c r="L155" s="372">
        <v>43.964939117431641</v>
      </c>
      <c r="M155" s="372">
        <v>41.7606201171875</v>
      </c>
      <c r="N155" s="372">
        <v>41.615962982177734</v>
      </c>
      <c r="O155" s="372">
        <v>48.9000244140625</v>
      </c>
      <c r="P155" s="372">
        <v>48.8621826171875</v>
      </c>
      <c r="Q155" s="372">
        <v>54.720317840576172</v>
      </c>
      <c r="R155" s="372">
        <v>55.048259735107422</v>
      </c>
      <c r="S155" s="372">
        <v>56.895053863525391</v>
      </c>
      <c r="T155" s="372">
        <v>59.908237457275391</v>
      </c>
    </row>
    <row r="156" spans="1:20" ht="12" customHeight="1" x14ac:dyDescent="0.25">
      <c r="A156" s="373" t="s">
        <v>1041</v>
      </c>
      <c r="B156" s="372">
        <v>23.197336196899414</v>
      </c>
      <c r="C156" s="372">
        <v>32.298934936523438</v>
      </c>
      <c r="D156" s="372">
        <v>31.602418899536133</v>
      </c>
      <c r="E156" s="372">
        <v>33.016929626464844</v>
      </c>
      <c r="F156" s="372">
        <v>46.204166412353516</v>
      </c>
      <c r="G156" s="372">
        <v>32.646007537841797</v>
      </c>
      <c r="H156" s="372">
        <v>42.665534973144531</v>
      </c>
      <c r="I156" s="372">
        <v>60.370140075683594</v>
      </c>
      <c r="J156" s="372">
        <v>63.389320373535156</v>
      </c>
      <c r="K156" s="372">
        <v>63.257637023925781</v>
      </c>
      <c r="L156" s="372">
        <v>58.986652374267578</v>
      </c>
      <c r="M156" s="372">
        <v>40.150238037109375</v>
      </c>
      <c r="N156" s="372">
        <v>25.927701950073242</v>
      </c>
      <c r="O156" s="372">
        <v>27.294384002685547</v>
      </c>
      <c r="P156" s="372">
        <v>41.438346862792969</v>
      </c>
      <c r="Q156" s="372">
        <v>42.563888549804688</v>
      </c>
      <c r="R156" s="372">
        <v>25.903980255126953</v>
      </c>
      <c r="S156" s="372">
        <v>24.080844879150391</v>
      </c>
      <c r="T156" s="372">
        <v>29.678777694702148</v>
      </c>
    </row>
    <row r="157" spans="1:20" ht="12" customHeight="1" x14ac:dyDescent="0.25">
      <c r="A157" s="373" t="s">
        <v>1042</v>
      </c>
      <c r="B157" s="372">
        <v>0</v>
      </c>
      <c r="C157" s="372">
        <v>0</v>
      </c>
      <c r="D157" s="372">
        <v>0</v>
      </c>
      <c r="E157" s="372">
        <v>1.75</v>
      </c>
      <c r="F157" s="372">
        <v>0</v>
      </c>
      <c r="G157" s="372">
        <v>11.397139549255371</v>
      </c>
      <c r="H157" s="372">
        <v>32.944000244140625</v>
      </c>
      <c r="I157" s="372">
        <v>0</v>
      </c>
      <c r="J157" s="372">
        <v>0</v>
      </c>
      <c r="K157" s="372">
        <v>0.40000000596046448</v>
      </c>
      <c r="L157" s="372">
        <v>0</v>
      </c>
      <c r="M157" s="372">
        <v>2.0999999046325684</v>
      </c>
      <c r="N157" s="372">
        <v>0</v>
      </c>
      <c r="O157" s="372">
        <v>0</v>
      </c>
      <c r="P157" s="372">
        <v>1.8999999761581421</v>
      </c>
      <c r="Q157" s="372">
        <v>65.025001525878906</v>
      </c>
      <c r="R157" s="372">
        <v>1</v>
      </c>
      <c r="S157" s="372">
        <v>1</v>
      </c>
      <c r="T157" s="372">
        <v>0</v>
      </c>
    </row>
    <row r="158" spans="1:20" ht="12" customHeight="1" x14ac:dyDescent="0.25">
      <c r="A158" s="373" t="s">
        <v>730</v>
      </c>
      <c r="B158" s="372">
        <v>0</v>
      </c>
      <c r="C158" s="372">
        <v>0</v>
      </c>
      <c r="D158" s="372">
        <v>0</v>
      </c>
      <c r="E158" s="372">
        <v>0</v>
      </c>
      <c r="F158" s="372">
        <v>0</v>
      </c>
      <c r="G158" s="372">
        <v>0.71517854928970337</v>
      </c>
      <c r="H158" s="372">
        <v>4.3533754348754883</v>
      </c>
      <c r="I158" s="372">
        <v>11.617894172668457</v>
      </c>
      <c r="J158" s="372">
        <v>12.853106498718262</v>
      </c>
      <c r="K158" s="372">
        <v>11.316133499145508</v>
      </c>
      <c r="L158" s="372">
        <v>6.3095545768737793</v>
      </c>
      <c r="M158" s="372">
        <v>9.2028980255126953</v>
      </c>
      <c r="N158" s="372">
        <v>6.4249577522277832</v>
      </c>
      <c r="O158" s="372">
        <v>8.8663997650146484</v>
      </c>
      <c r="P158" s="372">
        <v>6.9467110633850098</v>
      </c>
      <c r="Q158" s="372">
        <v>8.7694377899169922</v>
      </c>
      <c r="R158" s="372">
        <v>11.636516571044922</v>
      </c>
      <c r="S158" s="372">
        <v>24.643913269042969</v>
      </c>
      <c r="T158" s="372">
        <v>11.462419509887695</v>
      </c>
    </row>
    <row r="159" spans="1:20" ht="12" customHeight="1" x14ac:dyDescent="0.25">
      <c r="A159" s="373" t="s">
        <v>731</v>
      </c>
      <c r="B159" s="372">
        <v>25.958028793334961</v>
      </c>
      <c r="C159" s="372">
        <v>28.656044006347656</v>
      </c>
      <c r="D159" s="372">
        <v>27.217006683349609</v>
      </c>
      <c r="E159" s="372">
        <v>28.746952056884766</v>
      </c>
      <c r="F159" s="372">
        <v>25.245460510253906</v>
      </c>
      <c r="G159" s="372">
        <v>26.912504196166992</v>
      </c>
      <c r="H159" s="372">
        <v>26.512441635131836</v>
      </c>
      <c r="I159" s="372">
        <v>30.310813903808594</v>
      </c>
      <c r="J159" s="372">
        <v>31.867460250854492</v>
      </c>
      <c r="K159" s="372">
        <v>46.770587921142578</v>
      </c>
      <c r="L159" s="372">
        <v>42.737445831298828</v>
      </c>
      <c r="M159" s="372">
        <v>39.269512176513672</v>
      </c>
      <c r="N159" s="372">
        <v>47.228691101074219</v>
      </c>
      <c r="O159" s="372">
        <v>50.684818267822266</v>
      </c>
      <c r="P159" s="372">
        <v>51.063846588134766</v>
      </c>
      <c r="Q159" s="372">
        <v>55.061923980712891</v>
      </c>
      <c r="R159" s="372">
        <v>54.470016479492188</v>
      </c>
      <c r="S159" s="372">
        <v>55.987583160400391</v>
      </c>
      <c r="T159" s="372">
        <v>59.20892333984375</v>
      </c>
    </row>
    <row r="160" spans="1:20" ht="12" customHeight="1" x14ac:dyDescent="0.25">
      <c r="A160" s="373" t="s">
        <v>47</v>
      </c>
      <c r="B160" s="372">
        <v>1.9341000318527222</v>
      </c>
      <c r="C160" s="372">
        <v>0.95013689994812012</v>
      </c>
      <c r="D160" s="372">
        <v>1.4786447286605835</v>
      </c>
      <c r="E160" s="372">
        <v>1.5594557523727417</v>
      </c>
      <c r="F160" s="372">
        <v>0</v>
      </c>
      <c r="G160" s="372">
        <v>13.458574295043945</v>
      </c>
      <c r="H160" s="372">
        <v>2.9073991775512695</v>
      </c>
      <c r="I160" s="372">
        <v>1.2974551916122437</v>
      </c>
      <c r="J160" s="372">
        <v>0</v>
      </c>
      <c r="K160" s="372">
        <v>0</v>
      </c>
      <c r="L160" s="372">
        <v>0</v>
      </c>
      <c r="M160" s="372">
        <v>0</v>
      </c>
      <c r="N160" s="372">
        <v>0</v>
      </c>
      <c r="O160" s="372">
        <v>0</v>
      </c>
      <c r="P160" s="372">
        <v>0</v>
      </c>
      <c r="Q160" s="372">
        <v>0</v>
      </c>
      <c r="R160" s="372">
        <v>0</v>
      </c>
      <c r="S160" s="372">
        <v>0</v>
      </c>
      <c r="T160" s="372">
        <v>0</v>
      </c>
    </row>
    <row r="161" spans="1:20" ht="12" customHeight="1" x14ac:dyDescent="0.25">
      <c r="A161" s="373" t="s">
        <v>1043</v>
      </c>
      <c r="B161" s="372">
        <v>19.407035827636719</v>
      </c>
      <c r="C161" s="372">
        <v>20.815090179443359</v>
      </c>
      <c r="D161" s="372">
        <v>21.786123275756836</v>
      </c>
      <c r="E161" s="372">
        <v>23.228675842285156</v>
      </c>
      <c r="F161" s="372">
        <v>23.027664184570313</v>
      </c>
      <c r="G161" s="372">
        <v>21.71900749206543</v>
      </c>
      <c r="H161" s="372">
        <v>20.285009384155273</v>
      </c>
      <c r="I161" s="372">
        <v>20.92304801940918</v>
      </c>
      <c r="J161" s="372">
        <v>22.696491241455078</v>
      </c>
      <c r="K161" s="372">
        <v>23.573688507080078</v>
      </c>
      <c r="L161" s="372">
        <v>23.801414489746094</v>
      </c>
      <c r="M161" s="372">
        <v>25.835977554321289</v>
      </c>
      <c r="N161" s="372">
        <v>27.011125564575195</v>
      </c>
      <c r="O161" s="372">
        <v>28.75175666809082</v>
      </c>
      <c r="P161" s="372">
        <v>29.550464630126953</v>
      </c>
      <c r="Q161" s="372">
        <v>29.861288070678711</v>
      </c>
      <c r="R161" s="372">
        <v>12.812520980834961</v>
      </c>
      <c r="S161" s="372">
        <v>6.6288332939147949</v>
      </c>
      <c r="T161" s="372">
        <v>15.637954711914063</v>
      </c>
    </row>
    <row r="162" spans="1:20" ht="12" customHeight="1" x14ac:dyDescent="0.25">
      <c r="A162" s="373" t="s">
        <v>1044</v>
      </c>
      <c r="B162" s="372">
        <v>6.86688232421875</v>
      </c>
      <c r="C162" s="372">
        <v>6.9631271362304688</v>
      </c>
      <c r="D162" s="372">
        <v>7.6515908241271973</v>
      </c>
      <c r="E162" s="372">
        <v>7.6523804664611816</v>
      </c>
      <c r="F162" s="372">
        <v>9.2510299682617188</v>
      </c>
      <c r="G162" s="372">
        <v>11.876715660095215</v>
      </c>
      <c r="H162" s="372">
        <v>11.689656257629395</v>
      </c>
      <c r="I162" s="372">
        <v>12.451261520385742</v>
      </c>
      <c r="J162" s="372">
        <v>14.072088241577148</v>
      </c>
      <c r="K162" s="372">
        <v>12.985897064208984</v>
      </c>
      <c r="L162" s="372">
        <v>10.628964424133301</v>
      </c>
      <c r="M162" s="372">
        <v>14.814994812011719</v>
      </c>
      <c r="N162" s="372">
        <v>12.879545211791992</v>
      </c>
      <c r="O162" s="372">
        <v>19.344949722290039</v>
      </c>
      <c r="P162" s="372">
        <v>15.501260757446289</v>
      </c>
      <c r="Q162" s="372">
        <v>14.023913383483887</v>
      </c>
      <c r="R162" s="372">
        <v>14.032380104064941</v>
      </c>
      <c r="S162" s="372">
        <v>14.438743591308594</v>
      </c>
      <c r="T162" s="372">
        <v>14.743768692016602</v>
      </c>
    </row>
    <row r="163" spans="1:20" s="369" customFormat="1" ht="20.25" customHeight="1" x14ac:dyDescent="0.25">
      <c r="A163" s="692" t="s">
        <v>732</v>
      </c>
      <c r="B163" s="697">
        <v>139.69404602050781</v>
      </c>
      <c r="C163" s="697">
        <v>143.22685241699219</v>
      </c>
      <c r="D163" s="697">
        <v>155.81483459472656</v>
      </c>
      <c r="E163" s="697">
        <v>164.17166137695313</v>
      </c>
      <c r="F163" s="697">
        <v>154.24681091308594</v>
      </c>
      <c r="G163" s="697">
        <v>162.66349792480469</v>
      </c>
      <c r="H163" s="697">
        <v>168.85865783691406</v>
      </c>
      <c r="I163" s="697">
        <v>181.03984069824219</v>
      </c>
      <c r="J163" s="697">
        <v>174.62336730957031</v>
      </c>
      <c r="K163" s="697">
        <v>183.02267456054688</v>
      </c>
      <c r="L163" s="697">
        <v>185.45013427734375</v>
      </c>
      <c r="M163" s="697">
        <v>185.37579345703125</v>
      </c>
      <c r="N163" s="697">
        <v>214.61318969726563</v>
      </c>
      <c r="O163" s="697">
        <v>228.52507019042969</v>
      </c>
      <c r="P163" s="697">
        <v>238.77818298339844</v>
      </c>
      <c r="Q163" s="697">
        <v>268.03607177734375</v>
      </c>
      <c r="R163" s="697">
        <v>277.74002075195313</v>
      </c>
      <c r="S163" s="697">
        <v>313.34072875976563</v>
      </c>
      <c r="T163" s="697">
        <v>315.1947021484375</v>
      </c>
    </row>
    <row r="164" spans="1:20" x14ac:dyDescent="0.25">
      <c r="A164" s="332" t="s">
        <v>733</v>
      </c>
      <c r="B164" s="374">
        <v>-6.9021849632263184</v>
      </c>
      <c r="C164" s="374">
        <v>-5.4114327430725098</v>
      </c>
      <c r="D164" s="374">
        <v>-12.892312049865723</v>
      </c>
      <c r="E164" s="374">
        <v>-14.066953659057617</v>
      </c>
      <c r="F164" s="374">
        <v>-8.0386533737182617</v>
      </c>
      <c r="G164" s="374">
        <v>-11.777035713195801</v>
      </c>
      <c r="H164" s="374">
        <v>-8.2291421890258789</v>
      </c>
      <c r="I164" s="374">
        <v>-8.9953298568725586</v>
      </c>
      <c r="J164" s="374">
        <v>5.6787147521972656</v>
      </c>
      <c r="K164" s="374">
        <v>2.7943408489227295</v>
      </c>
      <c r="L164" s="374">
        <v>-3.7312181666493416E-3</v>
      </c>
      <c r="M164" s="374">
        <v>-2.1528584957122803</v>
      </c>
      <c r="N164" s="374">
        <v>-13.712482452392578</v>
      </c>
      <c r="O164" s="374">
        <v>-15.589360237121582</v>
      </c>
      <c r="P164" s="374">
        <v>-19.34814453125</v>
      </c>
      <c r="Q164" s="374">
        <v>-36.039371490478516</v>
      </c>
      <c r="R164" s="374">
        <v>-36.988887786865234</v>
      </c>
      <c r="S164" s="374">
        <v>-55.555843353271484</v>
      </c>
      <c r="T164" s="374">
        <v>-56.420238494873047</v>
      </c>
    </row>
    <row r="165" spans="1:20" s="369" customFormat="1" ht="20.25" customHeight="1" x14ac:dyDescent="0.25">
      <c r="A165" s="375" t="s">
        <v>734</v>
      </c>
      <c r="B165" s="376">
        <v>132.79185485839844</v>
      </c>
      <c r="C165" s="376">
        <v>137.81541442871094</v>
      </c>
      <c r="D165" s="376">
        <v>142.92251586914063</v>
      </c>
      <c r="E165" s="376">
        <v>150.10470581054688</v>
      </c>
      <c r="F165" s="376">
        <v>146.20816040039063</v>
      </c>
      <c r="G165" s="376">
        <v>150.88645935058594</v>
      </c>
      <c r="H165" s="376">
        <v>160.6295166015625</v>
      </c>
      <c r="I165" s="376">
        <v>172.04450988769531</v>
      </c>
      <c r="J165" s="376">
        <v>180.30207824707031</v>
      </c>
      <c r="K165" s="376">
        <v>185.8170166015625</v>
      </c>
      <c r="L165" s="376">
        <v>185.44639587402344</v>
      </c>
      <c r="M165" s="376">
        <v>183.22293090820313</v>
      </c>
      <c r="N165" s="376">
        <v>200.90071105957031</v>
      </c>
      <c r="O165" s="376">
        <v>212.93571472167969</v>
      </c>
      <c r="P165" s="376">
        <v>219.43003845214844</v>
      </c>
      <c r="Q165" s="376">
        <v>231.9967041015625</v>
      </c>
      <c r="R165" s="376">
        <v>240.75114440917969</v>
      </c>
      <c r="S165" s="376">
        <v>257.78488159179688</v>
      </c>
      <c r="T165" s="376">
        <v>258.77447509765625</v>
      </c>
    </row>
    <row r="166" spans="1:20" s="387" customFormat="1" ht="13" x14ac:dyDescent="0.3">
      <c r="A166" s="384" t="s">
        <v>735</v>
      </c>
      <c r="B166" s="385">
        <f>B164/B165</f>
        <v>-5.1977472342610243E-2</v>
      </c>
      <c r="C166" s="385">
        <f t="shared" ref="C166:Q166" si="35">C164/C165</f>
        <v>-3.9265801764662052E-2</v>
      </c>
      <c r="D166" s="385">
        <f t="shared" si="35"/>
        <v>-9.0204905584434864E-2</v>
      </c>
      <c r="E166" s="385">
        <f t="shared" si="35"/>
        <v>-9.3714274866319516E-2</v>
      </c>
      <c r="F166" s="385">
        <f t="shared" si="35"/>
        <v>-5.4980880353767074E-2</v>
      </c>
      <c r="G166" s="385">
        <f t="shared" si="35"/>
        <v>-7.805230345972769E-2</v>
      </c>
      <c r="H166" s="385">
        <f t="shared" si="35"/>
        <v>-5.1230573079778734E-2</v>
      </c>
      <c r="I166" s="385">
        <f t="shared" si="35"/>
        <v>-5.228489919698337E-2</v>
      </c>
      <c r="J166" s="385">
        <f t="shared" si="35"/>
        <v>3.1495559049605895E-2</v>
      </c>
      <c r="K166" s="385">
        <f t="shared" si="35"/>
        <v>1.503813213681331E-2</v>
      </c>
      <c r="L166" s="385">
        <f t="shared" si="35"/>
        <v>-2.0120197801978393E-5</v>
      </c>
      <c r="M166" s="385">
        <f t="shared" si="35"/>
        <v>-1.1749940277895063E-2</v>
      </c>
      <c r="N166" s="385">
        <f t="shared" si="35"/>
        <v>-6.8255021996047618E-2</v>
      </c>
      <c r="O166" s="385">
        <f t="shared" si="35"/>
        <v>-7.3211580581951E-2</v>
      </c>
      <c r="P166" s="385">
        <f t="shared" si="35"/>
        <v>-8.8174548333177685E-2</v>
      </c>
      <c r="Q166" s="385">
        <f t="shared" si="35"/>
        <v>-0.15534432538619755</v>
      </c>
      <c r="R166" s="385">
        <f>R164/R165</f>
        <v>-0.15363950970051909</v>
      </c>
      <c r="S166" s="385">
        <f>S164/S165</f>
        <v>-0.21551241876645166</v>
      </c>
      <c r="T166" s="385">
        <f>T164/T165</f>
        <v>-0.21802860762670348</v>
      </c>
    </row>
    <row r="167" spans="1:20" ht="13" x14ac:dyDescent="0.25">
      <c r="A167" s="377" t="s">
        <v>738</v>
      </c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</row>
    <row r="168" spans="1:20" s="369" customFormat="1" ht="25.4" customHeight="1" x14ac:dyDescent="0.25">
      <c r="A168" s="367" t="str">
        <f>Index!B31</f>
        <v>Table 3u    RMI change in Implicit GDP price deflators by expenditure, FY2004-FY2021 (experimental)</v>
      </c>
      <c r="B168" s="368"/>
      <c r="C168" s="368"/>
      <c r="D168" s="368"/>
    </row>
    <row r="169" spans="1:20" ht="20.149999999999999" customHeight="1" x14ac:dyDescent="0.25">
      <c r="A169" s="370" t="s">
        <v>542</v>
      </c>
      <c r="B169" s="371" t="str">
        <f>B$2</f>
        <v>FY2004</v>
      </c>
      <c r="C169" s="371" t="str">
        <f t="shared" ref="C169:T169" si="36">C$2</f>
        <v>FY2005</v>
      </c>
      <c r="D169" s="371" t="str">
        <f t="shared" si="36"/>
        <v>FY2006</v>
      </c>
      <c r="E169" s="371" t="str">
        <f t="shared" si="36"/>
        <v>FY2007</v>
      </c>
      <c r="F169" s="371" t="str">
        <f t="shared" si="36"/>
        <v>FY2008</v>
      </c>
      <c r="G169" s="371" t="str">
        <f t="shared" si="36"/>
        <v>FY2009</v>
      </c>
      <c r="H169" s="371" t="str">
        <f t="shared" si="36"/>
        <v>FY2010</v>
      </c>
      <c r="I169" s="371" t="str">
        <f t="shared" si="36"/>
        <v>FY2011</v>
      </c>
      <c r="J169" s="371" t="str">
        <f t="shared" si="36"/>
        <v>FY2012</v>
      </c>
      <c r="K169" s="371" t="str">
        <f t="shared" si="36"/>
        <v>FY2013</v>
      </c>
      <c r="L169" s="371" t="str">
        <f t="shared" si="36"/>
        <v>FY2014</v>
      </c>
      <c r="M169" s="371" t="str">
        <f t="shared" si="36"/>
        <v>FY2015</v>
      </c>
      <c r="N169" s="371" t="str">
        <f t="shared" si="36"/>
        <v>FY2016</v>
      </c>
      <c r="O169" s="371" t="str">
        <f t="shared" si="36"/>
        <v>FY2017</v>
      </c>
      <c r="P169" s="371" t="str">
        <f t="shared" si="36"/>
        <v>FY2018</v>
      </c>
      <c r="Q169" s="371" t="str">
        <f t="shared" si="36"/>
        <v>FY2019</v>
      </c>
      <c r="R169" s="371" t="str">
        <f t="shared" si="36"/>
        <v>FY2020</v>
      </c>
      <c r="S169" s="371" t="str">
        <f t="shared" si="36"/>
        <v>FY2021</v>
      </c>
      <c r="T169" s="371" t="str">
        <f t="shared" si="36"/>
        <v>FY2022</v>
      </c>
    </row>
    <row r="170" spans="1:20" ht="20.149999999999999" customHeight="1" x14ac:dyDescent="0.25">
      <c r="A170" s="322" t="s">
        <v>714</v>
      </c>
      <c r="B170" s="331"/>
      <c r="C170" s="331">
        <f t="shared" ref="C170:T170" si="37">IF(C3&gt;0,IF(B3&gt;0,(C127/C3)/(B127/B3)-1,""),"")</f>
        <v>4.2981838532620831E-2</v>
      </c>
      <c r="D170" s="331">
        <f t="shared" si="37"/>
        <v>-4.679403569698537E-3</v>
      </c>
      <c r="E170" s="331">
        <f t="shared" si="37"/>
        <v>1.2033843602519578E-2</v>
      </c>
      <c r="F170" s="331">
        <f t="shared" si="37"/>
        <v>5.193534100639785E-2</v>
      </c>
      <c r="G170" s="331">
        <f t="shared" si="37"/>
        <v>-6.2025392363392884E-3</v>
      </c>
      <c r="H170" s="331">
        <f t="shared" si="37"/>
        <v>-1.3796458213398921E-2</v>
      </c>
      <c r="I170" s="331">
        <f t="shared" si="37"/>
        <v>2.042218355644132E-2</v>
      </c>
      <c r="J170" s="331">
        <f t="shared" si="37"/>
        <v>4.7854550653254613E-3</v>
      </c>
      <c r="K170" s="331">
        <f t="shared" si="37"/>
        <v>1.0425305340205027E-2</v>
      </c>
      <c r="L170" s="331">
        <f t="shared" si="37"/>
        <v>2.0884589912335327E-2</v>
      </c>
      <c r="M170" s="331">
        <f t="shared" si="37"/>
        <v>1.3625065316763552E-2</v>
      </c>
      <c r="N170" s="331">
        <f t="shared" si="37"/>
        <v>1.642310767236399E-2</v>
      </c>
      <c r="O170" s="331">
        <f t="shared" si="37"/>
        <v>2.5957823079654219E-2</v>
      </c>
      <c r="P170" s="331">
        <f t="shared" si="37"/>
        <v>1.7583570209389165E-2</v>
      </c>
      <c r="Q170" s="331">
        <f t="shared" si="37"/>
        <v>3.3311611134442698E-2</v>
      </c>
      <c r="R170" s="331">
        <f t="shared" si="37"/>
        <v>2.8955032688917637E-2</v>
      </c>
      <c r="S170" s="331">
        <f t="shared" si="37"/>
        <v>2.7156293955158839E-2</v>
      </c>
      <c r="T170" s="331">
        <f t="shared" si="37"/>
        <v>2.081626776494705E-2</v>
      </c>
    </row>
    <row r="171" spans="1:20" ht="12" customHeight="1" x14ac:dyDescent="0.25">
      <c r="A171" s="332" t="s">
        <v>715</v>
      </c>
      <c r="B171" s="331"/>
      <c r="C171" s="331">
        <f t="shared" ref="C171:T171" si="38">IF(C4&gt;0,IF(B4&gt;0,(C128/C4)/(B128/B4)-1,""),"")</f>
        <v>4.4402694657644792E-2</v>
      </c>
      <c r="D171" s="331">
        <f t="shared" si="38"/>
        <v>-2.5136299981529553E-2</v>
      </c>
      <c r="E171" s="331">
        <f t="shared" si="38"/>
        <v>1.0191135886676861E-3</v>
      </c>
      <c r="F171" s="331">
        <f t="shared" si="38"/>
        <v>4.0595946408537475E-2</v>
      </c>
      <c r="G171" s="331">
        <f t="shared" si="38"/>
        <v>6.4194485541246848E-4</v>
      </c>
      <c r="H171" s="331">
        <f t="shared" si="38"/>
        <v>-8.7345889877732397E-3</v>
      </c>
      <c r="I171" s="331">
        <f t="shared" si="38"/>
        <v>1.4224460923941917E-2</v>
      </c>
      <c r="J171" s="331">
        <f t="shared" si="38"/>
        <v>1.5731736893072279E-2</v>
      </c>
      <c r="K171" s="331">
        <f t="shared" si="38"/>
        <v>1.1845650879365843E-2</v>
      </c>
      <c r="L171" s="331">
        <f t="shared" si="38"/>
        <v>3.1234479249943936E-2</v>
      </c>
      <c r="M171" s="331">
        <f t="shared" si="38"/>
        <v>2.5519463187791747E-2</v>
      </c>
      <c r="N171" s="331">
        <f t="shared" si="38"/>
        <v>1.5191670149163894E-2</v>
      </c>
      <c r="O171" s="331">
        <f t="shared" si="38"/>
        <v>2.760888239780912E-2</v>
      </c>
      <c r="P171" s="331">
        <f t="shared" si="38"/>
        <v>2.4794994487975952E-2</v>
      </c>
      <c r="Q171" s="331">
        <f t="shared" si="38"/>
        <v>3.672517734325953E-2</v>
      </c>
      <c r="R171" s="331">
        <f t="shared" si="38"/>
        <v>2.8802666509359476E-2</v>
      </c>
      <c r="S171" s="331">
        <f t="shared" si="38"/>
        <v>3.4314614403430754E-2</v>
      </c>
      <c r="T171" s="331">
        <f t="shared" si="38"/>
        <v>2.0713303968652008E-2</v>
      </c>
    </row>
    <row r="172" spans="1:20" ht="12" customHeight="1" x14ac:dyDescent="0.25">
      <c r="A172" s="332" t="s">
        <v>34</v>
      </c>
      <c r="B172" s="331"/>
      <c r="C172" s="331">
        <f t="shared" ref="C172:T172" si="39">IF(C5&gt;0,IF(B5&gt;0,(C129/C5)/(B129/B5)-1,""),"")</f>
        <v>6.0178926589452342E-2</v>
      </c>
      <c r="D172" s="331">
        <f t="shared" si="39"/>
        <v>4.927621872231347E-2</v>
      </c>
      <c r="E172" s="331">
        <f t="shared" si="39"/>
        <v>-1.4675276429316653E-2</v>
      </c>
      <c r="F172" s="331">
        <f t="shared" si="39"/>
        <v>7.9973782103026636E-2</v>
      </c>
      <c r="G172" s="331">
        <f t="shared" si="39"/>
        <v>2.247395028294874E-2</v>
      </c>
      <c r="H172" s="331">
        <f t="shared" si="39"/>
        <v>-5.8252127186640967E-3</v>
      </c>
      <c r="I172" s="331">
        <f t="shared" si="39"/>
        <v>3.4582068311224123E-2</v>
      </c>
      <c r="J172" s="331">
        <f t="shared" si="39"/>
        <v>-4.863422025038977E-3</v>
      </c>
      <c r="K172" s="331">
        <f t="shared" si="39"/>
        <v>1.4577906765129711E-2</v>
      </c>
      <c r="L172" s="331">
        <f t="shared" si="39"/>
        <v>1.2592816964842157E-2</v>
      </c>
      <c r="M172" s="331">
        <f t="shared" si="39"/>
        <v>-4.7322008747174849E-3</v>
      </c>
      <c r="N172" s="331">
        <f t="shared" si="39"/>
        <v>1.6402467680555199E-2</v>
      </c>
      <c r="O172" s="331">
        <f t="shared" si="39"/>
        <v>2.0672289826347612E-2</v>
      </c>
      <c r="P172" s="331">
        <f t="shared" si="39"/>
        <v>1.9532022487160683E-2</v>
      </c>
      <c r="Q172" s="331">
        <f t="shared" si="39"/>
        <v>1.9141695575331852E-2</v>
      </c>
      <c r="R172" s="331">
        <f t="shared" si="39"/>
        <v>2.6290976359488072E-2</v>
      </c>
      <c r="S172" s="331">
        <f t="shared" si="39"/>
        <v>2.6471214788577058E-2</v>
      </c>
      <c r="T172" s="331">
        <f t="shared" si="39"/>
        <v>2.4800076734192489E-2</v>
      </c>
    </row>
    <row r="173" spans="1:20" ht="12" customHeight="1" x14ac:dyDescent="0.25">
      <c r="A173" s="332" t="s">
        <v>35</v>
      </c>
      <c r="B173" s="331"/>
      <c r="C173" s="331">
        <f t="shared" ref="C173:T173" si="40">IF(C6&gt;0,IF(B6&gt;0,(C130/C6)/(B130/B6)-1,""),"")</f>
        <v>2.2851019481720192E-2</v>
      </c>
      <c r="D173" s="331">
        <f t="shared" si="40"/>
        <v>1.6741927607398788E-2</v>
      </c>
      <c r="E173" s="331">
        <f t="shared" si="40"/>
        <v>8.871389663149909E-2</v>
      </c>
      <c r="F173" s="331">
        <f t="shared" si="40"/>
        <v>6.5176730797414484E-2</v>
      </c>
      <c r="G173" s="331">
        <f t="shared" si="40"/>
        <v>-4.9837785732889661E-2</v>
      </c>
      <c r="H173" s="331">
        <f t="shared" si="40"/>
        <v>-3.4413299614340032E-2</v>
      </c>
      <c r="I173" s="331">
        <f t="shared" si="40"/>
        <v>3.4358369005158762E-2</v>
      </c>
      <c r="J173" s="331">
        <f t="shared" si="40"/>
        <v>-3.13234296462509E-2</v>
      </c>
      <c r="K173" s="331">
        <f t="shared" si="40"/>
        <v>-1.7752413496960884E-3</v>
      </c>
      <c r="L173" s="331">
        <f t="shared" si="40"/>
        <v>-1.5922547367657969E-2</v>
      </c>
      <c r="M173" s="331">
        <f t="shared" si="40"/>
        <v>-1.7665143523742377E-2</v>
      </c>
      <c r="N173" s="331">
        <f t="shared" si="40"/>
        <v>1.8512351418953576E-2</v>
      </c>
      <c r="O173" s="331">
        <f t="shared" si="40"/>
        <v>2.8919341774449769E-2</v>
      </c>
      <c r="P173" s="331">
        <f t="shared" si="40"/>
        <v>-1.1706734386605411E-2</v>
      </c>
      <c r="Q173" s="331">
        <f t="shared" si="40"/>
        <v>3.5147814849644465E-2</v>
      </c>
      <c r="R173" s="331">
        <f t="shared" si="40"/>
        <v>3.2481766952169755E-2</v>
      </c>
      <c r="S173" s="331">
        <f t="shared" si="40"/>
        <v>-2.4120691169075448E-2</v>
      </c>
      <c r="T173" s="331">
        <f t="shared" si="40"/>
        <v>2.6349833557276048E-2</v>
      </c>
    </row>
    <row r="174" spans="1:20" ht="12" customHeight="1" x14ac:dyDescent="0.25">
      <c r="A174" s="332" t="s">
        <v>917</v>
      </c>
      <c r="B174" s="331"/>
      <c r="C174" s="331">
        <f t="shared" ref="C174:T174" si="41">IF(C7&gt;0,IF(B7&gt;0,(C131/C7)/(B131/B7)-1,""),"")</f>
        <v>-4.2682888039733413E-3</v>
      </c>
      <c r="D174" s="331">
        <f t="shared" si="41"/>
        <v>1.5546991389110865E-2</v>
      </c>
      <c r="E174" s="331">
        <f t="shared" si="41"/>
        <v>-4.734449852791367E-3</v>
      </c>
      <c r="F174" s="331">
        <f t="shared" si="41"/>
        <v>8.1513768202864156E-2</v>
      </c>
      <c r="G174" s="331">
        <f t="shared" si="41"/>
        <v>-1.9912009336098269E-2</v>
      </c>
      <c r="H174" s="331">
        <f t="shared" si="41"/>
        <v>2.4200162588229102E-2</v>
      </c>
      <c r="I174" s="331">
        <f t="shared" si="41"/>
        <v>1.0822429020364233E-2</v>
      </c>
      <c r="J174" s="331">
        <f t="shared" si="41"/>
        <v>-4.1856058149221775E-2</v>
      </c>
      <c r="K174" s="331">
        <f t="shared" si="41"/>
        <v>1.3972399787748113E-2</v>
      </c>
      <c r="L174" s="331">
        <f t="shared" si="41"/>
        <v>-2.6821385766422789E-2</v>
      </c>
      <c r="M174" s="331">
        <f t="shared" si="41"/>
        <v>0.10162403098159012</v>
      </c>
      <c r="N174" s="331">
        <f t="shared" si="41"/>
        <v>7.6428608738802195E-2</v>
      </c>
      <c r="O174" s="331">
        <f t="shared" si="41"/>
        <v>-5.4935255173650055E-2</v>
      </c>
      <c r="P174" s="331">
        <f t="shared" si="41"/>
        <v>0.10038465447847145</v>
      </c>
      <c r="Q174" s="331">
        <f t="shared" si="41"/>
        <v>6.2565829787191385E-2</v>
      </c>
      <c r="R174" s="331">
        <f t="shared" si="41"/>
        <v>1.5924781053630932E-2</v>
      </c>
      <c r="S174" s="331">
        <f t="shared" si="41"/>
        <v>1.5675062062150191E-2</v>
      </c>
      <c r="T174" s="331">
        <f t="shared" si="41"/>
        <v>7.0929035086035874E-2</v>
      </c>
    </row>
    <row r="175" spans="1:20" ht="12" customHeight="1" x14ac:dyDescent="0.25">
      <c r="A175" s="322" t="s">
        <v>716</v>
      </c>
      <c r="B175" s="331"/>
      <c r="C175" s="331">
        <f t="shared" ref="C175:T175" si="42">IF(C8&gt;0,IF(B8&gt;0,(C132/C8)/(B132/B8)-1,""),"")</f>
        <v>3.1346665144132757E-2</v>
      </c>
      <c r="D175" s="331">
        <f t="shared" si="42"/>
        <v>5.3452248467543928E-2</v>
      </c>
      <c r="E175" s="331">
        <f t="shared" si="42"/>
        <v>4.6272800222521449E-2</v>
      </c>
      <c r="F175" s="331">
        <f t="shared" si="42"/>
        <v>0.15090232462089292</v>
      </c>
      <c r="G175" s="331">
        <f t="shared" si="42"/>
        <v>-1.6458859956079319E-2</v>
      </c>
      <c r="H175" s="331">
        <f t="shared" si="42"/>
        <v>2.1258883991562616E-2</v>
      </c>
      <c r="I175" s="331">
        <f t="shared" si="42"/>
        <v>2.7131984190702951E-2</v>
      </c>
      <c r="J175" s="331">
        <f t="shared" si="42"/>
        <v>2.1150984004582707E-2</v>
      </c>
      <c r="K175" s="331">
        <f t="shared" si="42"/>
        <v>-1.3729089679146544E-2</v>
      </c>
      <c r="L175" s="331">
        <f t="shared" si="42"/>
        <v>2.0251845956600789E-2</v>
      </c>
      <c r="M175" s="331">
        <f t="shared" si="42"/>
        <v>1.9893996179880524E-3</v>
      </c>
      <c r="N175" s="331">
        <f t="shared" si="42"/>
        <v>2.3516194055466233E-3</v>
      </c>
      <c r="O175" s="331">
        <f t="shared" si="42"/>
        <v>-3.8804769228969471E-3</v>
      </c>
      <c r="P175" s="331">
        <f t="shared" si="42"/>
        <v>2.8982267018073937E-2</v>
      </c>
      <c r="Q175" s="331">
        <f t="shared" si="42"/>
        <v>-7.5875409291125129E-3</v>
      </c>
      <c r="R175" s="331">
        <f t="shared" si="42"/>
        <v>-1.4019905883493333E-3</v>
      </c>
      <c r="S175" s="331">
        <f t="shared" si="42"/>
        <v>4.5428126248195699E-2</v>
      </c>
      <c r="T175" s="331">
        <f t="shared" si="42"/>
        <v>4.3894014486509425E-2</v>
      </c>
    </row>
    <row r="176" spans="1:20" ht="12" customHeight="1" x14ac:dyDescent="0.25">
      <c r="A176" s="332" t="s">
        <v>717</v>
      </c>
      <c r="B176" s="331"/>
      <c r="C176" s="331">
        <f t="shared" ref="C176:T176" si="43">IF(C9&gt;0,IF(B9&gt;0,(C133/C9)/(B133/B9)-1,""),"")</f>
        <v>2.9119301167218614E-2</v>
      </c>
      <c r="D176" s="331">
        <f t="shared" si="43"/>
        <v>5.3572666372257105E-2</v>
      </c>
      <c r="E176" s="331">
        <f t="shared" si="43"/>
        <v>5.1015592427756218E-2</v>
      </c>
      <c r="F176" s="331">
        <f t="shared" si="43"/>
        <v>0.17429040492047587</v>
      </c>
      <c r="G176" s="331">
        <f t="shared" si="43"/>
        <v>-1.7068837653243518E-2</v>
      </c>
      <c r="H176" s="331">
        <f t="shared" si="43"/>
        <v>2.7660379471045715E-2</v>
      </c>
      <c r="I176" s="331">
        <f t="shared" si="43"/>
        <v>2.3772113351045565E-2</v>
      </c>
      <c r="J176" s="331">
        <f t="shared" si="43"/>
        <v>2.1187445891597934E-2</v>
      </c>
      <c r="K176" s="331">
        <f t="shared" si="43"/>
        <v>-2.1576820922673989E-2</v>
      </c>
      <c r="L176" s="331">
        <f t="shared" si="43"/>
        <v>2.2117119806360108E-2</v>
      </c>
      <c r="M176" s="331">
        <f t="shared" si="43"/>
        <v>3.3515586846926126E-3</v>
      </c>
      <c r="N176" s="331">
        <f t="shared" si="43"/>
        <v>3.2345781480047631E-3</v>
      </c>
      <c r="O176" s="331">
        <f t="shared" si="43"/>
        <v>-1.0254677412866009E-2</v>
      </c>
      <c r="P176" s="331">
        <f t="shared" si="43"/>
        <v>2.8146568230454028E-2</v>
      </c>
      <c r="Q176" s="331">
        <f t="shared" si="43"/>
        <v>-1.1425113612141491E-2</v>
      </c>
      <c r="R176" s="331">
        <f t="shared" si="43"/>
        <v>2.9967201865686022E-3</v>
      </c>
      <c r="S176" s="331">
        <f t="shared" si="43"/>
        <v>4.778109866489455E-2</v>
      </c>
      <c r="T176" s="331">
        <f t="shared" si="43"/>
        <v>4.4947851275364048E-2</v>
      </c>
    </row>
    <row r="177" spans="1:20" ht="12" customHeight="1" x14ac:dyDescent="0.25">
      <c r="A177" s="332" t="s">
        <v>718</v>
      </c>
      <c r="B177" s="331"/>
      <c r="C177" s="331">
        <f t="shared" ref="C177:T177" si="44">IF(C10&gt;0,IF(B10&gt;0,(C134/C10)/(B134/B10)-1,""),"")</f>
        <v>4.7287665077254903E-2</v>
      </c>
      <c r="D177" s="331">
        <f t="shared" si="44"/>
        <v>4.6645754807326245E-2</v>
      </c>
      <c r="E177" s="331">
        <f t="shared" si="44"/>
        <v>2.7088795299353041E-2</v>
      </c>
      <c r="F177" s="331">
        <f t="shared" si="44"/>
        <v>4.1533900474105989E-2</v>
      </c>
      <c r="G177" s="331">
        <f t="shared" si="44"/>
        <v>-1.3621972029457807E-2</v>
      </c>
      <c r="H177" s="331">
        <f t="shared" si="44"/>
        <v>-5.5900579350407487E-3</v>
      </c>
      <c r="I177" s="331">
        <f t="shared" si="44"/>
        <v>4.0662157159229828E-2</v>
      </c>
      <c r="J177" s="331">
        <f t="shared" si="44"/>
        <v>2.0484092359893236E-2</v>
      </c>
      <c r="K177" s="331">
        <f t="shared" si="44"/>
        <v>2.3930925376738132E-2</v>
      </c>
      <c r="L177" s="331">
        <f t="shared" si="44"/>
        <v>1.0733265100291156E-2</v>
      </c>
      <c r="M177" s="331">
        <f t="shared" si="44"/>
        <v>-4.2781253732356861E-3</v>
      </c>
      <c r="N177" s="331">
        <f t="shared" si="44"/>
        <v>-1.8283984993114899E-3</v>
      </c>
      <c r="O177" s="331">
        <f t="shared" si="44"/>
        <v>3.0386921458719129E-2</v>
      </c>
      <c r="P177" s="331">
        <f t="shared" si="44"/>
        <v>3.3313037485408481E-2</v>
      </c>
      <c r="Q177" s="331">
        <f t="shared" si="44"/>
        <v>1.6873307678269001E-2</v>
      </c>
      <c r="R177" s="331">
        <f t="shared" si="44"/>
        <v>-2.652624776629664E-2</v>
      </c>
      <c r="S177" s="331">
        <f t="shared" si="44"/>
        <v>3.2127280968711203E-2</v>
      </c>
      <c r="T177" s="331">
        <f t="shared" si="44"/>
        <v>3.9221117439348419E-2</v>
      </c>
    </row>
    <row r="178" spans="1:20" ht="12" customHeight="1" x14ac:dyDescent="0.25">
      <c r="A178" s="689" t="s">
        <v>719</v>
      </c>
      <c r="B178" s="331"/>
      <c r="C178" s="331">
        <f t="shared" ref="C178:T178" si="45">IF(C11&gt;0,IF(B11&gt;0,(C135/C11)/(B135/B11)-1,""),"")</f>
        <v>5.7973712854569204E-2</v>
      </c>
      <c r="D178" s="331">
        <f t="shared" si="45"/>
        <v>6.6523220191682553E-2</v>
      </c>
      <c r="E178" s="331">
        <f t="shared" si="45"/>
        <v>2.981561013370948E-2</v>
      </c>
      <c r="F178" s="331">
        <f t="shared" si="45"/>
        <v>3.2283862017049358E-2</v>
      </c>
      <c r="G178" s="331">
        <f t="shared" si="45"/>
        <v>-4.0631372571580116E-2</v>
      </c>
      <c r="H178" s="331">
        <f t="shared" si="45"/>
        <v>-2.0408328381934848E-2</v>
      </c>
      <c r="I178" s="331">
        <f t="shared" si="45"/>
        <v>3.9520207563050302E-2</v>
      </c>
      <c r="J178" s="331">
        <f t="shared" si="45"/>
        <v>1.6487026684549821E-2</v>
      </c>
      <c r="K178" s="331">
        <f t="shared" si="45"/>
        <v>2.4010190151387611E-2</v>
      </c>
      <c r="L178" s="331">
        <f t="shared" si="45"/>
        <v>-1.1553653444216216E-3</v>
      </c>
      <c r="M178" s="331">
        <f t="shared" si="45"/>
        <v>-2.1674057704853422E-2</v>
      </c>
      <c r="N178" s="331">
        <f t="shared" si="45"/>
        <v>-7.4847155289214928E-4</v>
      </c>
      <c r="O178" s="331">
        <f t="shared" si="45"/>
        <v>5.1912351874896956E-2</v>
      </c>
      <c r="P178" s="331">
        <f t="shared" si="45"/>
        <v>4.4748984772571054E-2</v>
      </c>
      <c r="Q178" s="331">
        <f t="shared" si="45"/>
        <v>1.6225030286983744E-2</v>
      </c>
      <c r="R178" s="331">
        <f t="shared" si="45"/>
        <v>-4.9442476539318769E-2</v>
      </c>
      <c r="S178" s="331">
        <f t="shared" si="45"/>
        <v>3.6524483112539974E-2</v>
      </c>
      <c r="T178" s="331">
        <f t="shared" si="45"/>
        <v>4.4084388702171573E-2</v>
      </c>
    </row>
    <row r="179" spans="1:20" ht="12" customHeight="1" x14ac:dyDescent="0.25">
      <c r="A179" s="689" t="s">
        <v>4</v>
      </c>
      <c r="B179" s="331"/>
      <c r="C179" s="331">
        <f t="shared" ref="C179:T179" si="46">IF(C12&gt;0,IF(B12&gt;0,(C136/C12)/(B136/B12)-1,""),"")</f>
        <v>3.1721964542591241E-2</v>
      </c>
      <c r="D179" s="331">
        <f t="shared" si="46"/>
        <v>2.1708286154841439E-2</v>
      </c>
      <c r="E179" s="331">
        <f t="shared" si="46"/>
        <v>2.2173923928119565E-2</v>
      </c>
      <c r="F179" s="331">
        <f t="shared" si="46"/>
        <v>5.4141446258524573E-2</v>
      </c>
      <c r="G179" s="331">
        <f t="shared" si="46"/>
        <v>2.3481409110422735E-2</v>
      </c>
      <c r="H179" s="331">
        <f t="shared" si="46"/>
        <v>1.2232969773550373E-2</v>
      </c>
      <c r="I179" s="331">
        <f t="shared" si="46"/>
        <v>4.2081147732762947E-2</v>
      </c>
      <c r="J179" s="331">
        <f t="shared" si="46"/>
        <v>2.6160108241712665E-2</v>
      </c>
      <c r="K179" s="331">
        <f t="shared" si="46"/>
        <v>2.4494457877707765E-2</v>
      </c>
      <c r="L179" s="331">
        <f t="shared" si="46"/>
        <v>2.4014918446099598E-2</v>
      </c>
      <c r="M179" s="331">
        <f t="shared" si="46"/>
        <v>1.5921563057878174E-2</v>
      </c>
      <c r="N179" s="331">
        <f t="shared" si="46"/>
        <v>-3.1027073356288959E-3</v>
      </c>
      <c r="O179" s="331">
        <f t="shared" si="46"/>
        <v>4.6873121999688738E-3</v>
      </c>
      <c r="P179" s="331">
        <f t="shared" si="46"/>
        <v>1.8112714469483038E-2</v>
      </c>
      <c r="Q179" s="331">
        <f t="shared" si="46"/>
        <v>1.6295719055615443E-2</v>
      </c>
      <c r="R179" s="331">
        <f t="shared" si="46"/>
        <v>4.4074508098850274E-3</v>
      </c>
      <c r="S179" s="331">
        <f t="shared" si="46"/>
        <v>2.6855228248579888E-2</v>
      </c>
      <c r="T179" s="331">
        <f t="shared" si="46"/>
        <v>3.3696452252292453E-2</v>
      </c>
    </row>
    <row r="180" spans="1:20" ht="12" customHeight="1" x14ac:dyDescent="0.25">
      <c r="A180" s="690" t="s">
        <v>720</v>
      </c>
      <c r="B180" s="331"/>
      <c r="C180" s="331">
        <f t="shared" ref="C180:T180" si="47">IF(C13&gt;0,IF(B13&gt;0,(C137/C13)/(B137/B13)-1,""),"")</f>
        <v>6.5257346981377085E-2</v>
      </c>
      <c r="D180" s="331">
        <f t="shared" si="47"/>
        <v>6.4098369399442578E-2</v>
      </c>
      <c r="E180" s="331">
        <f t="shared" si="47"/>
        <v>9.2909341651925548E-3</v>
      </c>
      <c r="F180" s="331">
        <f t="shared" si="47"/>
        <v>-5.0898508542485565E-2</v>
      </c>
      <c r="G180" s="331">
        <f t="shared" si="47"/>
        <v>-3.0112840180423039E-2</v>
      </c>
      <c r="H180" s="331">
        <f t="shared" si="47"/>
        <v>0.16676609750093907</v>
      </c>
      <c r="I180" s="331">
        <f t="shared" si="47"/>
        <v>6.9017683026914911E-2</v>
      </c>
      <c r="J180" s="331">
        <f t="shared" si="47"/>
        <v>0.13091305724109303</v>
      </c>
      <c r="K180" s="331">
        <f t="shared" si="47"/>
        <v>3.8150417923126234E-3</v>
      </c>
      <c r="L180" s="331">
        <f t="shared" si="47"/>
        <v>-2.8049930744328266E-2</v>
      </c>
      <c r="M180" s="331">
        <f t="shared" si="47"/>
        <v>-4.000109484525749E-2</v>
      </c>
      <c r="N180" s="331">
        <f t="shared" si="47"/>
        <v>-1.6080593912870533E-4</v>
      </c>
      <c r="O180" s="331">
        <f t="shared" si="47"/>
        <v>9.0185235348220871E-2</v>
      </c>
      <c r="P180" s="331">
        <f t="shared" si="47"/>
        <v>8.211136960076848E-2</v>
      </c>
      <c r="Q180" s="331">
        <f t="shared" si="47"/>
        <v>6.3786218352581248E-2</v>
      </c>
      <c r="R180" s="331">
        <f t="shared" si="47"/>
        <v>0.13140808701914475</v>
      </c>
      <c r="S180" s="331">
        <f t="shared" si="47"/>
        <v>3.9211413616921709E-2</v>
      </c>
      <c r="T180" s="331">
        <f t="shared" si="47"/>
        <v>9.0117952337585461E-2</v>
      </c>
    </row>
    <row r="181" spans="1:20" ht="12" customHeight="1" x14ac:dyDescent="0.25">
      <c r="A181" s="322" t="s">
        <v>721</v>
      </c>
      <c r="B181" s="331"/>
      <c r="C181" s="331">
        <f t="shared" ref="C181:T181" si="48">IF(C14&gt;0,IF(B14&gt;0,(C138/C14)/(B138/B14)-1,""),"")</f>
        <v>-6.676978669440059E-3</v>
      </c>
      <c r="D181" s="331">
        <f t="shared" si="48"/>
        <v>1.6874397276398501E-3</v>
      </c>
      <c r="E181" s="331">
        <f t="shared" si="48"/>
        <v>2.6943524799668328E-2</v>
      </c>
      <c r="F181" s="331">
        <f t="shared" si="48"/>
        <v>6.0859161758231917E-2</v>
      </c>
      <c r="G181" s="331">
        <f t="shared" si="48"/>
        <v>1.16049018187252E-2</v>
      </c>
      <c r="H181" s="331">
        <f t="shared" si="48"/>
        <v>1.4972550013904407E-2</v>
      </c>
      <c r="I181" s="331">
        <f t="shared" si="48"/>
        <v>-1.7957245433718572E-2</v>
      </c>
      <c r="J181" s="331">
        <f t="shared" si="48"/>
        <v>2.1214573311928664E-2</v>
      </c>
      <c r="K181" s="331">
        <f t="shared" si="48"/>
        <v>-6.6462427553370951E-5</v>
      </c>
      <c r="L181" s="331">
        <f t="shared" si="48"/>
        <v>6.8787753955228403E-3</v>
      </c>
      <c r="M181" s="331">
        <f t="shared" si="48"/>
        <v>1.9966096057963734E-2</v>
      </c>
      <c r="N181" s="331">
        <f t="shared" si="48"/>
        <v>-4.2866086429369177E-2</v>
      </c>
      <c r="O181" s="331">
        <f t="shared" si="48"/>
        <v>-2.2979673610375229E-2</v>
      </c>
      <c r="P181" s="331">
        <f t="shared" si="48"/>
        <v>5.2738115832766663E-3</v>
      </c>
      <c r="Q181" s="331">
        <f t="shared" si="48"/>
        <v>3.1516457548128596E-2</v>
      </c>
      <c r="R181" s="331">
        <f t="shared" si="48"/>
        <v>-3.1917162423177103E-2</v>
      </c>
      <c r="S181" s="331">
        <f t="shared" si="48"/>
        <v>8.6960449579438492E-3</v>
      </c>
      <c r="T181" s="331">
        <f t="shared" si="48"/>
        <v>4.7782296774514288E-2</v>
      </c>
    </row>
    <row r="182" spans="1:20" ht="12" customHeight="1" x14ac:dyDescent="0.25">
      <c r="A182" s="332" t="s">
        <v>1033</v>
      </c>
      <c r="B182" s="331"/>
      <c r="C182" s="331">
        <f t="shared" ref="C182:T182" si="49">IF(C15&gt;0,IF(B15&gt;0,(C139/C15)/(B139/B15)-1,""),"")</f>
        <v>4.445471125695355E-2</v>
      </c>
      <c r="D182" s="331">
        <f t="shared" si="49"/>
        <v>3.1757663535552316E-2</v>
      </c>
      <c r="E182" s="331">
        <f t="shared" si="49"/>
        <v>1.5028587292877482E-2</v>
      </c>
      <c r="F182" s="331">
        <f t="shared" si="49"/>
        <v>7.0672473623254239E-2</v>
      </c>
      <c r="G182" s="331">
        <f t="shared" si="49"/>
        <v>9.1039377852688563E-3</v>
      </c>
      <c r="H182" s="331">
        <f t="shared" si="49"/>
        <v>-5.1015895074401074E-3</v>
      </c>
      <c r="I182" s="331">
        <f t="shared" si="49"/>
        <v>4.3814134989478504E-2</v>
      </c>
      <c r="J182" s="331">
        <f t="shared" si="49"/>
        <v>2.3593857131738449E-2</v>
      </c>
      <c r="K182" s="331">
        <f t="shared" si="49"/>
        <v>1.4092400170566455E-2</v>
      </c>
      <c r="L182" s="331">
        <f t="shared" si="49"/>
        <v>1.3406000001763285E-2</v>
      </c>
      <c r="M182" s="331">
        <f t="shared" si="49"/>
        <v>4.3830577320751463E-3</v>
      </c>
      <c r="N182" s="331">
        <f t="shared" si="49"/>
        <v>1.2963181771097787E-2</v>
      </c>
      <c r="O182" s="331">
        <f t="shared" si="49"/>
        <v>1.5127853373267275E-2</v>
      </c>
      <c r="P182" s="331">
        <f t="shared" si="49"/>
        <v>2.9059681863619513E-2</v>
      </c>
      <c r="Q182" s="331">
        <f t="shared" si="49"/>
        <v>3.4069667269255755E-2</v>
      </c>
      <c r="R182" s="331">
        <f t="shared" si="49"/>
        <v>1.924903357187957E-2</v>
      </c>
      <c r="S182" s="331">
        <f t="shared" si="49"/>
        <v>2.0051950505621141E-2</v>
      </c>
      <c r="T182" s="331">
        <f t="shared" si="49"/>
        <v>2.9377196406736861E-2</v>
      </c>
    </row>
    <row r="183" spans="1:20" ht="12" customHeight="1" x14ac:dyDescent="0.25">
      <c r="A183" s="332" t="s">
        <v>1034</v>
      </c>
      <c r="B183" s="331"/>
      <c r="C183" s="331">
        <f t="shared" ref="C183:T183" si="50">IF(C16&gt;0,IF(B16&gt;0,(C140/C16)/(B140/B16)-1,""),"")</f>
        <v>4.4454705201889988E-2</v>
      </c>
      <c r="D183" s="331">
        <f t="shared" si="50"/>
        <v>3.1757687542701918E-2</v>
      </c>
      <c r="E183" s="331">
        <f t="shared" si="50"/>
        <v>1.5028642758166733E-2</v>
      </c>
      <c r="F183" s="331">
        <f t="shared" si="50"/>
        <v>7.0672443791414574E-2</v>
      </c>
      <c r="G183" s="331">
        <f t="shared" si="50"/>
        <v>9.1039211572856438E-3</v>
      </c>
      <c r="H183" s="331">
        <f t="shared" si="50"/>
        <v>-5.1016072055071193E-3</v>
      </c>
      <c r="I183" s="331">
        <f t="shared" si="50"/>
        <v>4.3814098780865951E-2</v>
      </c>
      <c r="J183" s="331">
        <f t="shared" si="50"/>
        <v>2.3593951069434071E-2</v>
      </c>
      <c r="K183" s="331">
        <f t="shared" si="50"/>
        <v>1.4092347877327605E-2</v>
      </c>
      <c r="L183" s="331">
        <f t="shared" si="50"/>
        <v>1.3405984018239225E-2</v>
      </c>
      <c r="M183" s="331">
        <f t="shared" si="50"/>
        <v>4.3830627800109934E-3</v>
      </c>
      <c r="N183" s="331">
        <f t="shared" si="50"/>
        <v>1.2963210025348504E-2</v>
      </c>
      <c r="O183" s="331">
        <f t="shared" si="50"/>
        <v>1.5127864172060912E-2</v>
      </c>
      <c r="P183" s="331">
        <f t="shared" si="50"/>
        <v>2.9059602272847762E-2</v>
      </c>
      <c r="Q183" s="331">
        <f t="shared" si="50"/>
        <v>3.4069743014417231E-2</v>
      </c>
      <c r="R183" s="331">
        <f t="shared" si="50"/>
        <v>1.9249006336027774E-2</v>
      </c>
      <c r="S183" s="331">
        <f t="shared" si="50"/>
        <v>2.0052013649975997E-2</v>
      </c>
      <c r="T183" s="331">
        <f t="shared" si="50"/>
        <v>2.937706564353193E-2</v>
      </c>
    </row>
    <row r="184" spans="1:20" ht="12" customHeight="1" x14ac:dyDescent="0.25">
      <c r="A184" s="332" t="s">
        <v>1035</v>
      </c>
      <c r="B184" s="331"/>
      <c r="C184" s="331">
        <f t="shared" ref="C184:T184" si="51">IF(C17&gt;0,IF(B17&gt;0,(C141/C17)/(B141/B17)-1,""),"")</f>
        <v>-5.6468799260433689E-2</v>
      </c>
      <c r="D184" s="331">
        <f t="shared" si="51"/>
        <v>1.799440030379551E-2</v>
      </c>
      <c r="E184" s="331">
        <f t="shared" si="51"/>
        <v>-5.4929848762709232E-3</v>
      </c>
      <c r="F184" s="331">
        <f t="shared" si="51"/>
        <v>3.5904800382458246E-2</v>
      </c>
      <c r="G184" s="331">
        <f t="shared" si="51"/>
        <v>-3.2065186339599872E-2</v>
      </c>
      <c r="H184" s="331">
        <f t="shared" si="51"/>
        <v>1.2774048064633448E-2</v>
      </c>
      <c r="I184" s="331">
        <f t="shared" si="51"/>
        <v>-3.7563698963509418E-2</v>
      </c>
      <c r="J184" s="331">
        <f t="shared" si="51"/>
        <v>1.5371539839806658E-2</v>
      </c>
      <c r="K184" s="331">
        <f t="shared" si="51"/>
        <v>-1.2800218181833745E-2</v>
      </c>
      <c r="L184" s="331">
        <f t="shared" si="51"/>
        <v>3.8350587976485606E-3</v>
      </c>
      <c r="M184" s="331">
        <f t="shared" si="51"/>
        <v>3.2101369521257972E-2</v>
      </c>
      <c r="N184" s="331">
        <f t="shared" si="51"/>
        <v>-7.9625413238462839E-2</v>
      </c>
      <c r="O184" s="331">
        <f t="shared" si="51"/>
        <v>-2.7708380665389165E-2</v>
      </c>
      <c r="P184" s="331">
        <f t="shared" si="51"/>
        <v>-1.0419276836231783E-2</v>
      </c>
      <c r="Q184" s="331">
        <f t="shared" si="51"/>
        <v>-2.5925392941852698E-2</v>
      </c>
      <c r="R184" s="331">
        <f t="shared" si="51"/>
        <v>-4.3464934564552138E-3</v>
      </c>
      <c r="S184" s="331">
        <f t="shared" si="51"/>
        <v>3.5260035457831407E-3</v>
      </c>
      <c r="T184" s="331">
        <f t="shared" si="51"/>
        <v>5.614588584232183E-2</v>
      </c>
    </row>
    <row r="185" spans="1:20" ht="12" customHeight="1" x14ac:dyDescent="0.25">
      <c r="A185" s="332" t="s">
        <v>1036</v>
      </c>
      <c r="B185" s="331"/>
      <c r="C185" s="331">
        <f t="shared" ref="C185:T185" si="52">IF(C18&gt;0,IF(B18&gt;0,(C142/C18)/(B142/B18)-1,""),"")</f>
        <v>-5.6468839861521514E-2</v>
      </c>
      <c r="D185" s="331">
        <f t="shared" si="52"/>
        <v>1.7994370588584108E-2</v>
      </c>
      <c r="E185" s="331">
        <f t="shared" si="52"/>
        <v>-5.4928850331346091E-3</v>
      </c>
      <c r="F185" s="331">
        <f t="shared" si="52"/>
        <v>3.5904697159755417E-2</v>
      </c>
      <c r="G185" s="331">
        <f t="shared" si="52"/>
        <v>-3.2065149635071788E-2</v>
      </c>
      <c r="H185" s="331">
        <f t="shared" si="52"/>
        <v>1.2774060864580994E-2</v>
      </c>
      <c r="I185" s="331">
        <f t="shared" si="52"/>
        <v>-3.7563675076444314E-2</v>
      </c>
      <c r="J185" s="331">
        <f t="shared" si="52"/>
        <v>1.5371455242706888E-2</v>
      </c>
      <c r="K185" s="331">
        <f t="shared" si="52"/>
        <v>-1.2800191538930861E-2</v>
      </c>
      <c r="L185" s="331">
        <f t="shared" si="52"/>
        <v>3.8350480344973015E-3</v>
      </c>
      <c r="M185" s="331">
        <f t="shared" si="52"/>
        <v>3.2101405381143922E-2</v>
      </c>
      <c r="N185" s="331">
        <f t="shared" si="52"/>
        <v>-7.9625408020691624E-2</v>
      </c>
      <c r="O185" s="331">
        <f t="shared" si="52"/>
        <v>-2.7708438554558179E-2</v>
      </c>
      <c r="P185" s="331">
        <f t="shared" si="52"/>
        <v>-1.0419203789973963E-2</v>
      </c>
      <c r="Q185" s="331">
        <f t="shared" si="52"/>
        <v>-2.5925419875750588E-2</v>
      </c>
      <c r="R185" s="331">
        <f t="shared" si="52"/>
        <v>-4.34646339964051E-3</v>
      </c>
      <c r="S185" s="331">
        <f t="shared" si="52"/>
        <v>3.5260313371667795E-3</v>
      </c>
      <c r="T185" s="331">
        <f t="shared" si="52"/>
        <v>5.6145865005561735E-2</v>
      </c>
    </row>
    <row r="186" spans="1:20" ht="12" customHeight="1" x14ac:dyDescent="0.25">
      <c r="A186" s="332" t="s">
        <v>1037</v>
      </c>
      <c r="B186" s="331"/>
      <c r="C186" s="331" t="str">
        <f t="shared" ref="C186:T186" si="53">IF(C19&gt;0,IF(B19&gt;0,(C143/C19)/(B143/B19)-1,""),"")</f>
        <v/>
      </c>
      <c r="D186" s="331" t="str">
        <f t="shared" si="53"/>
        <v/>
      </c>
      <c r="E186" s="331" t="str">
        <f t="shared" si="53"/>
        <v/>
      </c>
      <c r="F186" s="331" t="str">
        <f t="shared" si="53"/>
        <v/>
      </c>
      <c r="G186" s="331" t="str">
        <f t="shared" si="53"/>
        <v/>
      </c>
      <c r="H186" s="331">
        <f t="shared" si="53"/>
        <v>-3.8900633611218649E-2</v>
      </c>
      <c r="I186" s="331" t="str">
        <f t="shared" si="53"/>
        <v/>
      </c>
      <c r="J186" s="331" t="str">
        <f t="shared" si="53"/>
        <v/>
      </c>
      <c r="K186" s="331" t="str">
        <f t="shared" si="53"/>
        <v/>
      </c>
      <c r="L186" s="331" t="str">
        <f t="shared" si="53"/>
        <v/>
      </c>
      <c r="M186" s="331" t="str">
        <f t="shared" si="53"/>
        <v/>
      </c>
      <c r="N186" s="331" t="str">
        <f t="shared" si="53"/>
        <v/>
      </c>
      <c r="O186" s="331" t="str">
        <f t="shared" si="53"/>
        <v/>
      </c>
      <c r="P186" s="331" t="str">
        <f t="shared" si="53"/>
        <v/>
      </c>
      <c r="Q186" s="331">
        <f t="shared" si="53"/>
        <v>2.8291435083500627E-3</v>
      </c>
      <c r="R186" s="331">
        <f t="shared" si="53"/>
        <v>-4.0083787186401265E-3</v>
      </c>
      <c r="S186" s="331">
        <f t="shared" si="53"/>
        <v>-3.9373628615250178E-3</v>
      </c>
      <c r="T186" s="331" t="str">
        <f t="shared" si="53"/>
        <v/>
      </c>
    </row>
    <row r="187" spans="1:20" ht="12" customHeight="1" x14ac:dyDescent="0.25">
      <c r="A187" s="322" t="s">
        <v>722</v>
      </c>
      <c r="B187" s="331"/>
      <c r="C187" s="331"/>
      <c r="D187" s="331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</row>
    <row r="188" spans="1:20" s="380" customFormat="1" ht="19.5" customHeight="1" x14ac:dyDescent="0.25">
      <c r="A188" s="691" t="s">
        <v>723</v>
      </c>
      <c r="B188" s="695"/>
      <c r="C188" s="695">
        <f t="shared" ref="C188:C206" si="54">IF(C21&gt;0,IF(B21&gt;0,(C145/C21)/(B145/B21)-1,""),"")</f>
        <v>3.1816299529016101E-2</v>
      </c>
      <c r="D188" s="695">
        <f t="shared" ref="D188:T202" si="55">IF(D21&gt;0,IF(C21&gt;0,(D145/D21)/(C145/C21)-1,""),"")</f>
        <v>3.1991215397823014E-2</v>
      </c>
      <c r="E188" s="695">
        <f t="shared" si="55"/>
        <v>3.076357038032107E-2</v>
      </c>
      <c r="F188" s="695">
        <f t="shared" si="55"/>
        <v>9.5400288065276451E-2</v>
      </c>
      <c r="G188" s="695">
        <f t="shared" si="55"/>
        <v>-4.5451141102750281E-3</v>
      </c>
      <c r="H188" s="695">
        <f t="shared" si="55"/>
        <v>6.2425317165091254E-3</v>
      </c>
      <c r="I188" s="695">
        <f t="shared" si="55"/>
        <v>2.6730103905434399E-2</v>
      </c>
      <c r="J188" s="695">
        <f t="shared" si="55"/>
        <v>1.1279488894195833E-3</v>
      </c>
      <c r="K188" s="695">
        <f t="shared" si="55"/>
        <v>4.9636933203558442E-3</v>
      </c>
      <c r="L188" s="695">
        <f t="shared" si="55"/>
        <v>1.8573747109211114E-2</v>
      </c>
      <c r="M188" s="695">
        <f t="shared" si="55"/>
        <v>6.8084460751969278E-3</v>
      </c>
      <c r="N188" s="695">
        <f t="shared" si="55"/>
        <v>1.1795271472809787E-3</v>
      </c>
      <c r="O188" s="695">
        <f t="shared" si="55"/>
        <v>3.5589193608869252E-3</v>
      </c>
      <c r="P188" s="695">
        <f t="shared" si="55"/>
        <v>2.3894282627943131E-2</v>
      </c>
      <c r="Q188" s="695">
        <f t="shared" si="55"/>
        <v>2.5729701446790543E-3</v>
      </c>
      <c r="R188" s="695">
        <f t="shared" si="55"/>
        <v>2.3232722239636905E-2</v>
      </c>
      <c r="S188" s="695">
        <f t="shared" si="55"/>
        <v>2.9336093924519968E-2</v>
      </c>
      <c r="T188" s="695">
        <f t="shared" si="55"/>
        <v>3.5712860962215487E-2</v>
      </c>
    </row>
    <row r="189" spans="1:20" ht="12" customHeight="1" x14ac:dyDescent="0.25">
      <c r="A189" s="322" t="s">
        <v>549</v>
      </c>
      <c r="B189" s="331"/>
      <c r="C189" s="331">
        <f t="shared" si="54"/>
        <v>0.21943226193362353</v>
      </c>
      <c r="D189" s="331">
        <f t="shared" si="55"/>
        <v>0.11812817870946657</v>
      </c>
      <c r="E189" s="331">
        <f t="shared" si="55"/>
        <v>-1.3157340300003484E-2</v>
      </c>
      <c r="F189" s="331">
        <f t="shared" si="55"/>
        <v>0.27342577013534264</v>
      </c>
      <c r="G189" s="331">
        <f t="shared" si="55"/>
        <v>-0.25314056951891695</v>
      </c>
      <c r="H189" s="331">
        <f t="shared" si="55"/>
        <v>1.8726412596263176E-2</v>
      </c>
      <c r="I189" s="331">
        <f t="shared" si="55"/>
        <v>0.3010753314343344</v>
      </c>
      <c r="J189" s="331">
        <f t="shared" si="55"/>
        <v>0.18291986417100903</v>
      </c>
      <c r="K189" s="331">
        <f t="shared" si="55"/>
        <v>-2.8706831389072374E-2</v>
      </c>
      <c r="L189" s="331">
        <f t="shared" si="55"/>
        <v>-0.13587414047221602</v>
      </c>
      <c r="M189" s="331">
        <f t="shared" si="55"/>
        <v>-0.11166205226811754</v>
      </c>
      <c r="N189" s="331">
        <f t="shared" si="55"/>
        <v>2.6050732987454195E-2</v>
      </c>
      <c r="O189" s="331">
        <f t="shared" si="55"/>
        <v>0.1695492530678453</v>
      </c>
      <c r="P189" s="331">
        <f t="shared" si="55"/>
        <v>-1.3543740119355108E-2</v>
      </c>
      <c r="Q189" s="331">
        <f t="shared" si="55"/>
        <v>-0.11742237623076501</v>
      </c>
      <c r="R189" s="331">
        <f t="shared" si="55"/>
        <v>4.3588385047614864E-2</v>
      </c>
      <c r="S189" s="331">
        <f t="shared" si="55"/>
        <v>0.14496649733105604</v>
      </c>
      <c r="T189" s="331">
        <f t="shared" si="55"/>
        <v>6.1562216590561381E-2</v>
      </c>
    </row>
    <row r="190" spans="1:20" ht="12" customHeight="1" x14ac:dyDescent="0.25">
      <c r="A190" s="373" t="s">
        <v>1038</v>
      </c>
      <c r="B190" s="331"/>
      <c r="C190" s="331">
        <f t="shared" si="54"/>
        <v>0.44889011120888211</v>
      </c>
      <c r="D190" s="331">
        <f t="shared" si="55"/>
        <v>0.2634638566761176</v>
      </c>
      <c r="E190" s="331">
        <f t="shared" si="55"/>
        <v>3.1944604025888612E-3</v>
      </c>
      <c r="F190" s="331">
        <f t="shared" si="55"/>
        <v>0.484951859472595</v>
      </c>
      <c r="G190" s="331">
        <f t="shared" si="55"/>
        <v>-0.40055737878086772</v>
      </c>
      <c r="H190" s="331">
        <f t="shared" si="55"/>
        <v>0.14049245006147082</v>
      </c>
      <c r="I190" s="331">
        <f t="shared" si="55"/>
        <v>0.16247400170833104</v>
      </c>
      <c r="J190" s="331">
        <f t="shared" si="55"/>
        <v>7.3051247856258383E-2</v>
      </c>
      <c r="K190" s="331">
        <f t="shared" si="55"/>
        <v>-1.1942390200205599E-2</v>
      </c>
      <c r="L190" s="331">
        <f t="shared" si="55"/>
        <v>-0.1039393137012109</v>
      </c>
      <c r="M190" s="331">
        <f t="shared" si="55"/>
        <v>-0.20771330098940732</v>
      </c>
      <c r="N190" s="331">
        <f t="shared" si="55"/>
        <v>-0.24685201357829634</v>
      </c>
      <c r="O190" s="331">
        <f t="shared" si="55"/>
        <v>9.7631505941342622E-2</v>
      </c>
      <c r="P190" s="331">
        <f t="shared" si="55"/>
        <v>0.15613463395653659</v>
      </c>
      <c r="Q190" s="331">
        <f t="shared" si="55"/>
        <v>2.977928304900157E-2</v>
      </c>
      <c r="R190" s="331">
        <f t="shared" si="55"/>
        <v>-0.27382357028506155</v>
      </c>
      <c r="S190" s="331">
        <f t="shared" si="55"/>
        <v>0.61909898978828881</v>
      </c>
      <c r="T190" s="331">
        <f t="shared" si="55"/>
        <v>0.23888676371289086</v>
      </c>
    </row>
    <row r="191" spans="1:20" ht="12" customHeight="1" x14ac:dyDescent="0.25">
      <c r="A191" s="373" t="s">
        <v>724</v>
      </c>
      <c r="B191" s="331"/>
      <c r="C191" s="331" t="str">
        <f t="shared" si="54"/>
        <v/>
      </c>
      <c r="D191" s="331" t="str">
        <f t="shared" si="55"/>
        <v/>
      </c>
      <c r="E191" s="331" t="str">
        <f t="shared" si="55"/>
        <v/>
      </c>
      <c r="F191" s="331" t="str">
        <f t="shared" si="55"/>
        <v/>
      </c>
      <c r="G191" s="331">
        <f t="shared" si="55"/>
        <v>-0.2325546077205749</v>
      </c>
      <c r="H191" s="331">
        <f t="shared" si="55"/>
        <v>0.26980019409834255</v>
      </c>
      <c r="I191" s="331">
        <f t="shared" si="55"/>
        <v>0.8990714404790594</v>
      </c>
      <c r="J191" s="331">
        <f t="shared" si="55"/>
        <v>0.63996154768049918</v>
      </c>
      <c r="K191" s="331">
        <f t="shared" si="55"/>
        <v>-6.2146496861619882E-2</v>
      </c>
      <c r="L191" s="331">
        <f t="shared" si="55"/>
        <v>-0.29196593682984184</v>
      </c>
      <c r="M191" s="331">
        <f t="shared" si="55"/>
        <v>-0.10684345870355294</v>
      </c>
      <c r="N191" s="331">
        <f t="shared" si="55"/>
        <v>0.21302031023449719</v>
      </c>
      <c r="O191" s="331">
        <f t="shared" si="55"/>
        <v>0.26175824585391627</v>
      </c>
      <c r="P191" s="331">
        <f t="shared" si="55"/>
        <v>-5.4459951116424099E-2</v>
      </c>
      <c r="Q191" s="331">
        <f t="shared" si="55"/>
        <v>-0.29871586497387814</v>
      </c>
      <c r="R191" s="331">
        <f t="shared" si="55"/>
        <v>0.14895521186729765</v>
      </c>
      <c r="S191" s="331">
        <f t="shared" si="55"/>
        <v>0.10198285205024837</v>
      </c>
      <c r="T191" s="331">
        <f t="shared" si="55"/>
        <v>5.1827851895493993E-2</v>
      </c>
    </row>
    <row r="192" spans="1:20" ht="12" customHeight="1" x14ac:dyDescent="0.25">
      <c r="A192" s="373" t="s">
        <v>725</v>
      </c>
      <c r="B192" s="331"/>
      <c r="C192" s="331">
        <f t="shared" si="54"/>
        <v>-0.14514996554107595</v>
      </c>
      <c r="D192" s="331">
        <f t="shared" si="55"/>
        <v>4.6716036784572257E-2</v>
      </c>
      <c r="E192" s="331">
        <f t="shared" si="55"/>
        <v>0.26663963754000108</v>
      </c>
      <c r="F192" s="331">
        <f t="shared" si="55"/>
        <v>0.10732813516369477</v>
      </c>
      <c r="G192" s="331">
        <f t="shared" si="55"/>
        <v>-0.35512089811934111</v>
      </c>
      <c r="H192" s="331">
        <f t="shared" si="55"/>
        <v>0.43067715076580826</v>
      </c>
      <c r="I192" s="331">
        <f t="shared" si="55"/>
        <v>0.74249884952021206</v>
      </c>
      <c r="J192" s="331">
        <f t="shared" si="55"/>
        <v>-0.42973709818396566</v>
      </c>
      <c r="K192" s="331">
        <f t="shared" si="55"/>
        <v>-8.3193008284303538E-3</v>
      </c>
      <c r="L192" s="331">
        <f t="shared" si="55"/>
        <v>0.23995078632815026</v>
      </c>
      <c r="M192" s="331">
        <f t="shared" si="55"/>
        <v>-0.25571006201982771</v>
      </c>
      <c r="N192" s="331">
        <f t="shared" si="55"/>
        <v>0.37595837620559402</v>
      </c>
      <c r="O192" s="331">
        <f t="shared" si="55"/>
        <v>0.12886481430404961</v>
      </c>
      <c r="P192" s="331">
        <f t="shared" si="55"/>
        <v>-0.16319103282683067</v>
      </c>
      <c r="Q192" s="331">
        <f t="shared" si="55"/>
        <v>-0.12173943571373558</v>
      </c>
      <c r="R192" s="331">
        <f t="shared" si="55"/>
        <v>-4.0206046124260375E-2</v>
      </c>
      <c r="S192" s="331">
        <f t="shared" si="55"/>
        <v>0.36174112140970704</v>
      </c>
      <c r="T192" s="331">
        <f t="shared" si="55"/>
        <v>0.26812476760210657</v>
      </c>
    </row>
    <row r="193" spans="1:20" ht="12" customHeight="1" x14ac:dyDescent="0.25">
      <c r="A193" s="373" t="s">
        <v>726</v>
      </c>
      <c r="B193" s="331"/>
      <c r="C193" s="331">
        <f t="shared" si="54"/>
        <v>-2.739722706439407E-3</v>
      </c>
      <c r="D193" s="331">
        <f t="shared" si="55"/>
        <v>9.0640654149381605E-2</v>
      </c>
      <c r="E193" s="331">
        <f t="shared" si="55"/>
        <v>-0.14139358540289781</v>
      </c>
      <c r="F193" s="331">
        <f t="shared" si="55"/>
        <v>0.43007459036909568</v>
      </c>
      <c r="G193" s="331">
        <f t="shared" si="55"/>
        <v>-3.2183369092509961E-2</v>
      </c>
      <c r="H193" s="331">
        <f t="shared" si="55"/>
        <v>6.9083797427038851E-2</v>
      </c>
      <c r="I193" s="331">
        <f t="shared" si="55"/>
        <v>0.15781935317879103</v>
      </c>
      <c r="J193" s="331">
        <f t="shared" si="55"/>
        <v>-6.1888207616851432E-2</v>
      </c>
      <c r="K193" s="331">
        <f t="shared" si="55"/>
        <v>4.9444371019928823E-2</v>
      </c>
      <c r="L193" s="331">
        <f t="shared" si="55"/>
        <v>-8.6655815804598357E-2</v>
      </c>
      <c r="M193" s="331">
        <f t="shared" si="55"/>
        <v>4.3786637181651766E-2</v>
      </c>
      <c r="N193" s="331">
        <f t="shared" si="55"/>
        <v>7.8571993933598927E-2</v>
      </c>
      <c r="O193" s="331">
        <f t="shared" si="55"/>
        <v>4.3745222858778021E-2</v>
      </c>
      <c r="P193" s="331">
        <f t="shared" si="55"/>
        <v>5.7656209105012568E-3</v>
      </c>
      <c r="Q193" s="331">
        <f t="shared" si="55"/>
        <v>3.5109064316025007E-2</v>
      </c>
      <c r="R193" s="331">
        <f t="shared" si="55"/>
        <v>1.1933676873562504E-2</v>
      </c>
      <c r="S193" s="331">
        <f t="shared" si="55"/>
        <v>-8.7969663674236198E-2</v>
      </c>
      <c r="T193" s="331">
        <f t="shared" si="55"/>
        <v>-0.1548293495002061</v>
      </c>
    </row>
    <row r="194" spans="1:20" ht="12" customHeight="1" x14ac:dyDescent="0.25">
      <c r="A194" s="373" t="s">
        <v>1039</v>
      </c>
      <c r="B194" s="331"/>
      <c r="C194" s="331">
        <f t="shared" si="54"/>
        <v>5.2866248123893955E-2</v>
      </c>
      <c r="D194" s="331">
        <f t="shared" si="55"/>
        <v>2.9799942657600775E-2</v>
      </c>
      <c r="E194" s="331">
        <f t="shared" si="55"/>
        <v>9.1058794622942418E-3</v>
      </c>
      <c r="F194" s="331">
        <f t="shared" si="55"/>
        <v>7.534944821615519E-2</v>
      </c>
      <c r="G194" s="331">
        <f t="shared" si="55"/>
        <v>9.8130295107068388E-3</v>
      </c>
      <c r="H194" s="331">
        <f t="shared" si="55"/>
        <v>-9.2417534324481521E-3</v>
      </c>
      <c r="I194" s="331">
        <f t="shared" si="55"/>
        <v>5.1435945790885285E-2</v>
      </c>
      <c r="J194" s="331">
        <f t="shared" si="55"/>
        <v>1.8548065350023624E-2</v>
      </c>
      <c r="K194" s="331">
        <f t="shared" si="55"/>
        <v>1.563976367296438E-2</v>
      </c>
      <c r="L194" s="331">
        <f t="shared" si="55"/>
        <v>1.4469293639017389E-2</v>
      </c>
      <c r="M194" s="331">
        <f t="shared" si="55"/>
        <v>7.9850310427158622E-3</v>
      </c>
      <c r="N194" s="331">
        <f t="shared" si="55"/>
        <v>9.8691125821890324E-3</v>
      </c>
      <c r="O194" s="331">
        <f t="shared" si="55"/>
        <v>1.7230345101091782E-2</v>
      </c>
      <c r="P194" s="331">
        <f t="shared" si="55"/>
        <v>2.3570198967097999E-2</v>
      </c>
      <c r="Q194" s="331">
        <f t="shared" si="55"/>
        <v>3.2441556719409403E-2</v>
      </c>
      <c r="R194" s="331">
        <f t="shared" si="55"/>
        <v>1.9301796189678866E-2</v>
      </c>
      <c r="S194" s="331" t="str">
        <f t="shared" si="55"/>
        <v/>
      </c>
      <c r="T194" s="331" t="str">
        <f t="shared" si="55"/>
        <v/>
      </c>
    </row>
    <row r="195" spans="1:20" ht="12" customHeight="1" x14ac:dyDescent="0.25">
      <c r="A195" s="373" t="s">
        <v>1040</v>
      </c>
      <c r="B195" s="331"/>
      <c r="C195" s="331">
        <f t="shared" si="54"/>
        <v>4.5998395697531169E-2</v>
      </c>
      <c r="D195" s="331">
        <f t="shared" si="55"/>
        <v>3.9507932574426752E-2</v>
      </c>
      <c r="E195" s="331">
        <f t="shared" si="55"/>
        <v>1.5905356766125811E-2</v>
      </c>
      <c r="F195" s="331">
        <f t="shared" si="55"/>
        <v>9.9043034885036185E-2</v>
      </c>
      <c r="G195" s="331">
        <f t="shared" si="55"/>
        <v>8.2754564215747894E-3</v>
      </c>
      <c r="H195" s="331">
        <f t="shared" si="55"/>
        <v>-7.2575895546045377E-4</v>
      </c>
      <c r="I195" s="331">
        <f t="shared" si="55"/>
        <v>5.2033516371323474E-2</v>
      </c>
      <c r="J195" s="331">
        <f t="shared" si="55"/>
        <v>2.6663154952153878E-2</v>
      </c>
      <c r="K195" s="331">
        <f t="shared" si="55"/>
        <v>1.6876634512230648E-2</v>
      </c>
      <c r="L195" s="331">
        <f t="shared" si="55"/>
        <v>1.3266205949205245E-2</v>
      </c>
      <c r="M195" s="331">
        <f t="shared" si="55"/>
        <v>-2.2246459355989012E-3</v>
      </c>
      <c r="N195" s="331">
        <f t="shared" si="55"/>
        <v>2.2751132122968976E-3</v>
      </c>
      <c r="O195" s="331">
        <f t="shared" si="55"/>
        <v>1.1976893906287644E-2</v>
      </c>
      <c r="P195" s="331">
        <f t="shared" si="55"/>
        <v>1.8533549437093733E-2</v>
      </c>
      <c r="Q195" s="331">
        <f t="shared" si="55"/>
        <v>2.2267783144273467E-2</v>
      </c>
      <c r="R195" s="331">
        <f t="shared" si="55"/>
        <v>1.0788073635830564E-2</v>
      </c>
      <c r="S195" s="331">
        <f t="shared" si="55"/>
        <v>2.1184690207348922E-2</v>
      </c>
      <c r="T195" s="331">
        <f t="shared" si="55"/>
        <v>3.0406446858652236E-2</v>
      </c>
    </row>
    <row r="196" spans="1:20" ht="12" customHeight="1" x14ac:dyDescent="0.25">
      <c r="A196" s="373" t="s">
        <v>727</v>
      </c>
      <c r="B196" s="331"/>
      <c r="C196" s="331">
        <f t="shared" si="54"/>
        <v>3.5708750985721238E-2</v>
      </c>
      <c r="D196" s="331">
        <f t="shared" si="55"/>
        <v>2.8110653381696826E-2</v>
      </c>
      <c r="E196" s="331">
        <f t="shared" si="55"/>
        <v>2.7152332116767264E-2</v>
      </c>
      <c r="F196" s="331">
        <f t="shared" si="55"/>
        <v>2.6779002643632532E-2</v>
      </c>
      <c r="G196" s="331">
        <f t="shared" si="55"/>
        <v>1.0772560491054017E-2</v>
      </c>
      <c r="H196" s="331">
        <f t="shared" si="55"/>
        <v>2.0664930706045359E-2</v>
      </c>
      <c r="I196" s="331">
        <f t="shared" si="55"/>
        <v>2.9512704124951439E-2</v>
      </c>
      <c r="J196" s="331">
        <f t="shared" si="55"/>
        <v>9.4604086656617792E-3</v>
      </c>
      <c r="K196" s="331">
        <f t="shared" si="55"/>
        <v>7.739589755736187E-3</v>
      </c>
      <c r="L196" s="331">
        <f t="shared" si="55"/>
        <v>2.7340304489929412E-2</v>
      </c>
      <c r="M196" s="331">
        <f t="shared" si="55"/>
        <v>9.5987330273323845E-3</v>
      </c>
      <c r="N196" s="331">
        <f t="shared" si="55"/>
        <v>5.4051528109413383E-3</v>
      </c>
      <c r="O196" s="331">
        <f t="shared" si="55"/>
        <v>2.0172592334406048E-2</v>
      </c>
      <c r="P196" s="331">
        <f t="shared" si="55"/>
        <v>2.8134787397861682E-2</v>
      </c>
      <c r="Q196" s="331">
        <f t="shared" si="55"/>
        <v>2.8609426276591465E-2</v>
      </c>
      <c r="R196" s="331">
        <f t="shared" si="55"/>
        <v>6.9169422381896162E-3</v>
      </c>
      <c r="S196" s="331">
        <f t="shared" si="55"/>
        <v>2.652850835605447E-2</v>
      </c>
      <c r="T196" s="331">
        <f t="shared" si="55"/>
        <v>4.3737893860966492E-2</v>
      </c>
    </row>
    <row r="197" spans="1:20" ht="12" customHeight="1" x14ac:dyDescent="0.25">
      <c r="A197" s="322" t="s">
        <v>728</v>
      </c>
      <c r="B197" s="331"/>
      <c r="C197" s="331">
        <f t="shared" si="54"/>
        <v>0.11004150096750065</v>
      </c>
      <c r="D197" s="331">
        <f t="shared" si="55"/>
        <v>7.3993484033950452E-2</v>
      </c>
      <c r="E197" s="331">
        <f t="shared" si="55"/>
        <v>1.8409842041331448E-2</v>
      </c>
      <c r="F197" s="331">
        <f t="shared" si="55"/>
        <v>0.20123894792745989</v>
      </c>
      <c r="G197" s="331">
        <f t="shared" si="55"/>
        <v>-0.12456372014296324</v>
      </c>
      <c r="H197" s="331">
        <f t="shared" si="55"/>
        <v>4.1935978483417236E-2</v>
      </c>
      <c r="I197" s="331">
        <f t="shared" si="55"/>
        <v>8.7800219726734241E-2</v>
      </c>
      <c r="J197" s="331">
        <f t="shared" si="55"/>
        <v>3.7342712614932383E-2</v>
      </c>
      <c r="K197" s="331">
        <f t="shared" si="55"/>
        <v>-3.2060573365084721E-3</v>
      </c>
      <c r="L197" s="331">
        <f t="shared" si="55"/>
        <v>-3.24123054829214E-2</v>
      </c>
      <c r="M197" s="331">
        <f t="shared" si="55"/>
        <v>-7.3028723889856151E-2</v>
      </c>
      <c r="N197" s="331">
        <f t="shared" si="55"/>
        <v>-6.6066329336677443E-2</v>
      </c>
      <c r="O197" s="331">
        <f t="shared" si="55"/>
        <v>2.9171402895855181E-2</v>
      </c>
      <c r="P197" s="331">
        <f t="shared" si="55"/>
        <v>3.6659473001778631E-2</v>
      </c>
      <c r="Q197" s="331">
        <f t="shared" si="55"/>
        <v>2.3447714523352481E-3</v>
      </c>
      <c r="R197" s="331">
        <f t="shared" si="55"/>
        <v>-6.6556433517023561E-2</v>
      </c>
      <c r="S197" s="331">
        <f t="shared" si="55"/>
        <v>0.11914837959298086</v>
      </c>
      <c r="T197" s="331">
        <f t="shared" si="55"/>
        <v>9.010462077792103E-2</v>
      </c>
    </row>
    <row r="198" spans="1:20" ht="12" customHeight="1" x14ac:dyDescent="0.25">
      <c r="A198" s="332" t="s">
        <v>729</v>
      </c>
      <c r="B198" s="331"/>
      <c r="C198" s="331">
        <f t="shared" si="54"/>
        <v>3.9562888730710899E-3</v>
      </c>
      <c r="D198" s="331">
        <f t="shared" si="55"/>
        <v>2.3317662018318197E-2</v>
      </c>
      <c r="E198" s="331">
        <f t="shared" si="55"/>
        <v>1.6251956724663286E-2</v>
      </c>
      <c r="F198" s="331">
        <f t="shared" si="55"/>
        <v>0.11718103845404726</v>
      </c>
      <c r="G198" s="331">
        <f t="shared" si="55"/>
        <v>9.3530906401813052E-2</v>
      </c>
      <c r="H198" s="331">
        <f t="shared" si="55"/>
        <v>-7.5354572551701304E-3</v>
      </c>
      <c r="I198" s="331">
        <f t="shared" si="55"/>
        <v>4.3127660103098764E-2</v>
      </c>
      <c r="J198" s="331">
        <f t="shared" si="55"/>
        <v>4.7030300650115375E-2</v>
      </c>
      <c r="K198" s="331">
        <f t="shared" si="55"/>
        <v>2.7451420147287076E-2</v>
      </c>
      <c r="L198" s="331">
        <f t="shared" si="55"/>
        <v>1.8342391163643557E-2</v>
      </c>
      <c r="M198" s="331">
        <f t="shared" si="55"/>
        <v>1.7140868943514409E-2</v>
      </c>
      <c r="N198" s="331">
        <f t="shared" si="55"/>
        <v>-1.6462352286224946E-2</v>
      </c>
      <c r="O198" s="331">
        <f t="shared" si="55"/>
        <v>-3.8182409922504768E-3</v>
      </c>
      <c r="P198" s="331">
        <f t="shared" si="55"/>
        <v>1.5362764115774308E-2</v>
      </c>
      <c r="Q198" s="331">
        <f t="shared" si="55"/>
        <v>4.7245134493418828E-3</v>
      </c>
      <c r="R198" s="331">
        <f t="shared" si="55"/>
        <v>-6.7098172883873763E-3</v>
      </c>
      <c r="S198" s="331">
        <f t="shared" si="55"/>
        <v>3.3806114616578231E-2</v>
      </c>
      <c r="T198" s="331">
        <f t="shared" si="55"/>
        <v>3.8911350367157205E-2</v>
      </c>
    </row>
    <row r="199" spans="1:20" ht="12" customHeight="1" x14ac:dyDescent="0.25">
      <c r="A199" s="373" t="s">
        <v>1041</v>
      </c>
      <c r="B199" s="331"/>
      <c r="C199" s="331">
        <f t="shared" si="54"/>
        <v>0.44162358566744464</v>
      </c>
      <c r="D199" s="331">
        <f t="shared" si="55"/>
        <v>0.27438066313994725</v>
      </c>
      <c r="E199" s="331">
        <f t="shared" si="55"/>
        <v>-1.9192705105459673E-3</v>
      </c>
      <c r="F199" s="331">
        <f t="shared" si="55"/>
        <v>0.49397207416577937</v>
      </c>
      <c r="G199" s="331">
        <f t="shared" si="55"/>
        <v>-0.40064484744747342</v>
      </c>
      <c r="H199" s="331">
        <f t="shared" si="55"/>
        <v>0.12771208117126798</v>
      </c>
      <c r="I199" s="331">
        <f t="shared" si="55"/>
        <v>0.16949546817079919</v>
      </c>
      <c r="J199" s="331">
        <f t="shared" si="55"/>
        <v>7.2084191972914491E-2</v>
      </c>
      <c r="K199" s="331">
        <f t="shared" si="55"/>
        <v>-2.1262877779863687E-2</v>
      </c>
      <c r="L199" s="331">
        <f t="shared" si="55"/>
        <v>-0.12139117233106866</v>
      </c>
      <c r="M199" s="331">
        <f t="shared" si="55"/>
        <v>-0.20641904024168145</v>
      </c>
      <c r="N199" s="331">
        <f t="shared" si="55"/>
        <v>-0.24327530337552761</v>
      </c>
      <c r="O199" s="331">
        <f t="shared" si="55"/>
        <v>9.5568293775530222E-2</v>
      </c>
      <c r="P199" s="331">
        <f t="shared" si="55"/>
        <v>0.15364040282367553</v>
      </c>
      <c r="Q199" s="331">
        <f t="shared" si="55"/>
        <v>2.9191349754162488E-2</v>
      </c>
      <c r="R199" s="331">
        <f t="shared" si="55"/>
        <v>-0.27014319984232871</v>
      </c>
      <c r="S199" s="331">
        <f t="shared" si="55"/>
        <v>0.60555761190294644</v>
      </c>
      <c r="T199" s="331">
        <f t="shared" si="55"/>
        <v>0.23443689656081146</v>
      </c>
    </row>
    <row r="200" spans="1:20" ht="12" customHeight="1" x14ac:dyDescent="0.25">
      <c r="A200" s="373" t="s">
        <v>1042</v>
      </c>
      <c r="B200" s="331"/>
      <c r="C200" s="331" t="str">
        <f t="shared" si="54"/>
        <v/>
      </c>
      <c r="D200" s="331" t="str">
        <f t="shared" si="55"/>
        <v/>
      </c>
      <c r="E200" s="331" t="str">
        <f t="shared" si="55"/>
        <v/>
      </c>
      <c r="F200" s="331" t="str">
        <f t="shared" si="55"/>
        <v/>
      </c>
      <c r="G200" s="331" t="str">
        <f t="shared" si="55"/>
        <v/>
      </c>
      <c r="H200" s="331">
        <f t="shared" si="55"/>
        <v>-3.8900633611218649E-2</v>
      </c>
      <c r="I200" s="331" t="str">
        <f t="shared" si="55"/>
        <v/>
      </c>
      <c r="J200" s="331" t="str">
        <f t="shared" si="55"/>
        <v/>
      </c>
      <c r="K200" s="331" t="str">
        <f t="shared" si="55"/>
        <v/>
      </c>
      <c r="L200" s="331" t="str">
        <f t="shared" si="55"/>
        <v/>
      </c>
      <c r="M200" s="331" t="str">
        <f t="shared" si="55"/>
        <v/>
      </c>
      <c r="N200" s="331" t="str">
        <f t="shared" si="55"/>
        <v/>
      </c>
      <c r="O200" s="331" t="str">
        <f t="shared" si="55"/>
        <v/>
      </c>
      <c r="P200" s="331" t="str">
        <f t="shared" si="55"/>
        <v/>
      </c>
      <c r="Q200" s="331">
        <f t="shared" si="55"/>
        <v>2.8291435083500627E-3</v>
      </c>
      <c r="R200" s="331">
        <f t="shared" si="55"/>
        <v>-4.0083787186401265E-3</v>
      </c>
      <c r="S200" s="331">
        <f t="shared" si="55"/>
        <v>-3.9373628615250178E-3</v>
      </c>
      <c r="T200" s="331" t="str">
        <f t="shared" si="55"/>
        <v/>
      </c>
    </row>
    <row r="201" spans="1:20" ht="12" customHeight="1" x14ac:dyDescent="0.25">
      <c r="A201" s="373" t="s">
        <v>730</v>
      </c>
      <c r="B201" s="331"/>
      <c r="C201" s="331" t="str">
        <f t="shared" si="54"/>
        <v/>
      </c>
      <c r="D201" s="331" t="str">
        <f t="shared" si="55"/>
        <v/>
      </c>
      <c r="E201" s="331" t="str">
        <f t="shared" si="55"/>
        <v/>
      </c>
      <c r="F201" s="331" t="str">
        <f t="shared" si="55"/>
        <v/>
      </c>
      <c r="G201" s="331" t="str">
        <f t="shared" si="55"/>
        <v/>
      </c>
      <c r="H201" s="331">
        <f t="shared" si="55"/>
        <v>2.8307122083434777E-2</v>
      </c>
      <c r="I201" s="331">
        <f t="shared" si="55"/>
        <v>7.7248014160599343E-2</v>
      </c>
      <c r="J201" s="331">
        <f t="shared" si="55"/>
        <v>1.1399537662505121E-2</v>
      </c>
      <c r="K201" s="331">
        <f t="shared" si="55"/>
        <v>-2.0054403449928371E-3</v>
      </c>
      <c r="L201" s="331">
        <f t="shared" si="55"/>
        <v>-6.6001037955372155E-3</v>
      </c>
      <c r="M201" s="331">
        <f t="shared" si="55"/>
        <v>-5.9921501470477589E-2</v>
      </c>
      <c r="N201" s="331">
        <f t="shared" si="55"/>
        <v>-5.5728046912416396E-2</v>
      </c>
      <c r="O201" s="331">
        <f t="shared" si="55"/>
        <v>1.6502385057853619E-2</v>
      </c>
      <c r="P201" s="331">
        <f t="shared" si="55"/>
        <v>3.9286123727945599E-2</v>
      </c>
      <c r="Q201" s="331">
        <f t="shared" si="55"/>
        <v>-5.811101770446081E-3</v>
      </c>
      <c r="R201" s="331">
        <f t="shared" si="55"/>
        <v>-4.1645947757181889E-2</v>
      </c>
      <c r="S201" s="331">
        <f t="shared" si="55"/>
        <v>9.4810808675619862E-2</v>
      </c>
      <c r="T201" s="331">
        <f t="shared" si="55"/>
        <v>0.14770576313364248</v>
      </c>
    </row>
    <row r="202" spans="1:20" ht="12" customHeight="1" x14ac:dyDescent="0.25">
      <c r="A202" s="373" t="s">
        <v>731</v>
      </c>
      <c r="B202" s="331"/>
      <c r="C202" s="331">
        <f t="shared" si="54"/>
        <v>4.6237520472311555E-2</v>
      </c>
      <c r="D202" s="331">
        <f t="shared" si="55"/>
        <v>2.4442051503513307E-2</v>
      </c>
      <c r="E202" s="331">
        <f t="shared" si="55"/>
        <v>1.0114686619255631E-2</v>
      </c>
      <c r="F202" s="331">
        <f t="shared" si="55"/>
        <v>5.1265073467264388E-2</v>
      </c>
      <c r="G202" s="331">
        <f t="shared" si="55"/>
        <v>-5.558254324035139E-2</v>
      </c>
      <c r="H202" s="331">
        <f t="shared" si="55"/>
        <v>5.4145493814614643E-3</v>
      </c>
      <c r="I202" s="331">
        <f t="shared" si="55"/>
        <v>3.3282990001300972E-2</v>
      </c>
      <c r="J202" s="331">
        <f t="shared" si="55"/>
        <v>1.2471176791834182E-2</v>
      </c>
      <c r="K202" s="331">
        <f t="shared" si="55"/>
        <v>6.5650703518078668E-3</v>
      </c>
      <c r="L202" s="331">
        <f t="shared" si="55"/>
        <v>-3.0584902481100795E-2</v>
      </c>
      <c r="M202" s="331">
        <f t="shared" si="55"/>
        <v>-3.786728362416103E-2</v>
      </c>
      <c r="N202" s="331">
        <f t="shared" si="55"/>
        <v>-3.6632080547827295E-2</v>
      </c>
      <c r="O202" s="331">
        <f t="shared" si="55"/>
        <v>1.6868547765056752E-2</v>
      </c>
      <c r="P202" s="331">
        <f t="shared" si="55"/>
        <v>1.7073224381053187E-2</v>
      </c>
      <c r="Q202" s="331">
        <f t="shared" si="55"/>
        <v>-1.2786240586274977E-2</v>
      </c>
      <c r="R202" s="331">
        <f t="shared" si="55"/>
        <v>-3.5958942402675387E-2</v>
      </c>
      <c r="S202" s="331">
        <f t="shared" si="55"/>
        <v>5.4622959725868725E-2</v>
      </c>
      <c r="T202" s="331">
        <f t="shared" si="55"/>
        <v>7.8612172028543315E-2</v>
      </c>
    </row>
    <row r="203" spans="1:20" ht="12" customHeight="1" x14ac:dyDescent="0.25">
      <c r="A203" s="373" t="s">
        <v>47</v>
      </c>
      <c r="B203" s="331"/>
      <c r="C203" s="331">
        <f t="shared" si="54"/>
        <v>4.3215995252779749E-2</v>
      </c>
      <c r="D203" s="331">
        <f t="shared" ref="D203:T206" si="56">IF(D36&gt;0,IF(C36&gt;0,(D160/D36)/(C160/C36)-1,""),"")</f>
        <v>2.4784978012301062E-2</v>
      </c>
      <c r="E203" s="331">
        <f t="shared" si="56"/>
        <v>3.8691254633636873E-2</v>
      </c>
      <c r="F203" s="331" t="str">
        <f t="shared" si="56"/>
        <v/>
      </c>
      <c r="G203" s="331" t="str">
        <f t="shared" si="56"/>
        <v/>
      </c>
      <c r="H203" s="331">
        <f t="shared" si="56"/>
        <v>1.1521831530613591E-2</v>
      </c>
      <c r="I203" s="331">
        <f t="shared" si="56"/>
        <v>3.4444946218452843E-2</v>
      </c>
      <c r="J203" s="331" t="str">
        <f t="shared" si="56"/>
        <v/>
      </c>
      <c r="K203" s="331" t="str">
        <f t="shared" si="56"/>
        <v/>
      </c>
      <c r="L203" s="331" t="str">
        <f t="shared" si="56"/>
        <v/>
      </c>
      <c r="M203" s="331" t="str">
        <f t="shared" si="56"/>
        <v/>
      </c>
      <c r="N203" s="331" t="str">
        <f t="shared" si="56"/>
        <v/>
      </c>
      <c r="O203" s="331" t="str">
        <f t="shared" si="56"/>
        <v/>
      </c>
      <c r="P203" s="331" t="str">
        <f t="shared" si="56"/>
        <v/>
      </c>
      <c r="Q203" s="331" t="str">
        <f t="shared" si="56"/>
        <v/>
      </c>
      <c r="R203" s="331" t="str">
        <f t="shared" si="56"/>
        <v/>
      </c>
      <c r="S203" s="331" t="str">
        <f t="shared" si="56"/>
        <v/>
      </c>
      <c r="T203" s="331" t="str">
        <f t="shared" si="56"/>
        <v/>
      </c>
    </row>
    <row r="204" spans="1:20" ht="12" customHeight="1" x14ac:dyDescent="0.25">
      <c r="A204" s="373" t="s">
        <v>1043</v>
      </c>
      <c r="B204" s="331"/>
      <c r="C204" s="331">
        <f t="shared" si="54"/>
        <v>4.3215980751744931E-2</v>
      </c>
      <c r="D204" s="331">
        <f t="shared" si="56"/>
        <v>2.4785015989654546E-2</v>
      </c>
      <c r="E204" s="331">
        <f t="shared" si="56"/>
        <v>3.8691207087067747E-2</v>
      </c>
      <c r="F204" s="331">
        <f t="shared" si="56"/>
        <v>5.9449712258834664E-2</v>
      </c>
      <c r="G204" s="331">
        <f t="shared" si="56"/>
        <v>-3.5472075126957714E-2</v>
      </c>
      <c r="H204" s="331">
        <f t="shared" si="56"/>
        <v>1.152184847449389E-2</v>
      </c>
      <c r="I204" s="331">
        <f t="shared" si="56"/>
        <v>3.4444880506539821E-2</v>
      </c>
      <c r="J204" s="331">
        <f t="shared" si="56"/>
        <v>1.0374685687219776E-2</v>
      </c>
      <c r="K204" s="331">
        <f t="shared" si="56"/>
        <v>1.7041652830120713E-2</v>
      </c>
      <c r="L204" s="331">
        <f t="shared" si="56"/>
        <v>2.4371410681847117E-2</v>
      </c>
      <c r="M204" s="331">
        <f t="shared" si="56"/>
        <v>-3.6797620539673614E-3</v>
      </c>
      <c r="N204" s="331">
        <f t="shared" si="56"/>
        <v>-6.6102018659998096E-3</v>
      </c>
      <c r="O204" s="331">
        <f t="shared" si="56"/>
        <v>1.6054759206068692E-2</v>
      </c>
      <c r="P204" s="331">
        <f t="shared" si="56"/>
        <v>2.6279961098450988E-2</v>
      </c>
      <c r="Q204" s="331">
        <f t="shared" si="56"/>
        <v>1.2659891498475018E-2</v>
      </c>
      <c r="R204" s="331">
        <f t="shared" si="56"/>
        <v>4.2794610736425209E-3</v>
      </c>
      <c r="S204" s="331">
        <f t="shared" si="56"/>
        <v>3.8784594141326068E-2</v>
      </c>
      <c r="T204" s="331">
        <f t="shared" si="56"/>
        <v>6.0547921251978387E-2</v>
      </c>
    </row>
    <row r="205" spans="1:20" ht="12" customHeight="1" x14ac:dyDescent="0.25">
      <c r="A205" s="373" t="s">
        <v>1044</v>
      </c>
      <c r="B205" s="331"/>
      <c r="C205" s="331">
        <f t="shared" si="54"/>
        <v>4.2134031839994757E-2</v>
      </c>
      <c r="D205" s="331">
        <f t="shared" si="56"/>
        <v>2.5954495349020945E-2</v>
      </c>
      <c r="E205" s="331">
        <f t="shared" si="56"/>
        <v>3.7278291081454196E-2</v>
      </c>
      <c r="F205" s="331">
        <f t="shared" si="56"/>
        <v>5.6241950190009105E-2</v>
      </c>
      <c r="G205" s="331">
        <f t="shared" si="56"/>
        <v>-3.1530304052994618E-2</v>
      </c>
      <c r="H205" s="331">
        <f t="shared" si="56"/>
        <v>1.0272781278304999E-2</v>
      </c>
      <c r="I205" s="331">
        <f t="shared" si="56"/>
        <v>7.9729167512400556E-2</v>
      </c>
      <c r="J205" s="331">
        <f t="shared" si="56"/>
        <v>2.2643894476735982E-2</v>
      </c>
      <c r="K205" s="331">
        <f t="shared" si="56"/>
        <v>2.0647138914119401E-2</v>
      </c>
      <c r="L205" s="331">
        <f t="shared" si="56"/>
        <v>-2.4037827863528483E-2</v>
      </c>
      <c r="M205" s="331">
        <f t="shared" si="56"/>
        <v>-1.0188441256327785E-2</v>
      </c>
      <c r="N205" s="331">
        <f t="shared" si="56"/>
        <v>-6.6907282282724356E-4</v>
      </c>
      <c r="O205" s="331">
        <f t="shared" si="56"/>
        <v>2.0252982198503577E-2</v>
      </c>
      <c r="P205" s="331">
        <f t="shared" si="56"/>
        <v>2.3376373318429344E-2</v>
      </c>
      <c r="Q205" s="331">
        <f t="shared" si="56"/>
        <v>1.820320803959552E-3</v>
      </c>
      <c r="R205" s="331">
        <f t="shared" si="56"/>
        <v>1.3629343642643565E-2</v>
      </c>
      <c r="S205" s="331">
        <f t="shared" si="56"/>
        <v>4.9121599715669317E-2</v>
      </c>
      <c r="T205" s="331">
        <f t="shared" si="56"/>
        <v>5.0494558010489632E-2</v>
      </c>
    </row>
    <row r="206" spans="1:20" s="369" customFormat="1" ht="20.25" customHeight="1" x14ac:dyDescent="0.25">
      <c r="A206" s="692" t="s">
        <v>732</v>
      </c>
      <c r="B206" s="696"/>
      <c r="C206" s="696">
        <f t="shared" si="54"/>
        <v>2.2852206622113957E-2</v>
      </c>
      <c r="D206" s="696">
        <f t="shared" si="56"/>
        <v>2.0169117327913932E-2</v>
      </c>
      <c r="E206" s="696">
        <f t="shared" si="56"/>
        <v>3.0399867635176436E-2</v>
      </c>
      <c r="F206" s="696">
        <f t="shared" si="56"/>
        <v>5.6243005286786829E-2</v>
      </c>
      <c r="G206" s="696">
        <f t="shared" si="56"/>
        <v>2.3649353753484981E-2</v>
      </c>
      <c r="H206" s="696">
        <f t="shared" si="56"/>
        <v>-3.1124957712956203E-2</v>
      </c>
      <c r="I206" s="696">
        <f t="shared" si="56"/>
        <v>7.7478741337268842E-2</v>
      </c>
      <c r="J206" s="696">
        <f t="shared" si="56"/>
        <v>4.5136020687788214E-2</v>
      </c>
      <c r="K206" s="696">
        <f t="shared" si="56"/>
        <v>-2.1281070694487592E-2</v>
      </c>
      <c r="L206" s="696">
        <f t="shared" si="56"/>
        <v>7.8881554110148411E-3</v>
      </c>
      <c r="M206" s="696">
        <f t="shared" si="56"/>
        <v>2.8106677330121066E-2</v>
      </c>
      <c r="N206" s="696">
        <f t="shared" si="56"/>
        <v>6.7768489886449013E-2</v>
      </c>
      <c r="O206" s="696">
        <f t="shared" si="56"/>
        <v>4.0877971834332616E-2</v>
      </c>
      <c r="P206" s="696">
        <f t="shared" si="56"/>
        <v>9.5885323923461385E-5</v>
      </c>
      <c r="Q206" s="696">
        <f t="shared" si="56"/>
        <v>-3.6384558244903387E-2</v>
      </c>
      <c r="R206" s="696">
        <f t="shared" si="56"/>
        <v>8.6402980246792938E-2</v>
      </c>
      <c r="S206" s="696">
        <f t="shared" si="56"/>
        <v>8.2899087727026366E-3</v>
      </c>
      <c r="T206" s="696">
        <f t="shared" si="56"/>
        <v>1.0326174092701645E-2</v>
      </c>
    </row>
    <row r="207" spans="1:20" s="383" customFormat="1" ht="20.149999999999999" customHeight="1" x14ac:dyDescent="0.25">
      <c r="A207" s="381" t="s">
        <v>734</v>
      </c>
      <c r="B207" s="382"/>
      <c r="C207" s="382">
        <f>(C165/C41)/(B165/B41)-1</f>
        <v>1.9633026109653562E-2</v>
      </c>
      <c r="D207" s="382">
        <f t="shared" ref="D207:T207" si="57">(D165/D41)/(C165/C41)-1</f>
        <v>3.4785009440915671E-2</v>
      </c>
      <c r="E207" s="382">
        <f t="shared" si="57"/>
        <v>1.5558033100401047E-2</v>
      </c>
      <c r="F207" s="382">
        <f t="shared" si="57"/>
        <v>5.4685285928267602E-2</v>
      </c>
      <c r="G207" s="382">
        <f t="shared" si="57"/>
        <v>-4.8068991532973504E-3</v>
      </c>
      <c r="H207" s="382">
        <f t="shared" si="57"/>
        <v>9.5825285091009071E-3</v>
      </c>
      <c r="I207" s="382">
        <f t="shared" si="57"/>
        <v>7.3362884983510623E-2</v>
      </c>
      <c r="J207" s="382">
        <f t="shared" si="57"/>
        <v>6.1895515058488337E-2</v>
      </c>
      <c r="K207" s="382">
        <f t="shared" si="57"/>
        <v>-5.3250196912778547E-3</v>
      </c>
      <c r="L207" s="382">
        <f t="shared" si="57"/>
        <v>9.6933391305975558E-3</v>
      </c>
      <c r="M207" s="382">
        <f t="shared" si="57"/>
        <v>-3.2316184381097846E-2</v>
      </c>
      <c r="N207" s="382">
        <f t="shared" si="57"/>
        <v>7.3464160079861784E-2</v>
      </c>
      <c r="O207" s="382">
        <f t="shared" si="57"/>
        <v>2.1754962986204607E-2</v>
      </c>
      <c r="P207" s="382">
        <f t="shared" si="57"/>
        <v>-2.4695545107480177E-2</v>
      </c>
      <c r="Q207" s="382">
        <f t="shared" si="57"/>
        <v>-4.1962330164986295E-2</v>
      </c>
      <c r="R207" s="382">
        <f t="shared" si="57"/>
        <v>6.8134092987272243E-2</v>
      </c>
      <c r="S207" s="382">
        <f t="shared" si="57"/>
        <v>5.89734943691127E-2</v>
      </c>
      <c r="T207" s="382">
        <f t="shared" si="57"/>
        <v>1.0666144471966899E-2</v>
      </c>
    </row>
    <row r="208" spans="1:20" ht="13" x14ac:dyDescent="0.25">
      <c r="A208" s="377" t="s">
        <v>738</v>
      </c>
      <c r="B208" s="378"/>
      <c r="C208" s="378"/>
      <c r="D208" s="378"/>
      <c r="E208" s="378"/>
      <c r="F208" s="378"/>
      <c r="G208" s="378"/>
      <c r="H208" s="378"/>
      <c r="I208" s="378"/>
      <c r="J208" s="378"/>
      <c r="K208" s="378"/>
      <c r="L208" s="378"/>
      <c r="M208" s="378"/>
      <c r="N208" s="378"/>
      <c r="O208" s="378"/>
    </row>
    <row r="209" spans="1:20" s="369" customFormat="1" ht="25.4" customHeight="1" x14ac:dyDescent="0.25">
      <c r="A209" s="367" t="str">
        <f>Index!B32</f>
        <v>Table 3v    RMI share of GDP by expenditure, current prices, FY2004-FY2021 (experimental)</v>
      </c>
      <c r="B209" s="368"/>
      <c r="C209" s="368"/>
      <c r="D209" s="368"/>
    </row>
    <row r="210" spans="1:20" ht="20.149999999999999" customHeight="1" x14ac:dyDescent="0.25">
      <c r="A210" s="370"/>
      <c r="B210" s="371" t="str">
        <f>B$2</f>
        <v>FY2004</v>
      </c>
      <c r="C210" s="371" t="str">
        <f t="shared" ref="C210:T210" si="58">C$2</f>
        <v>FY2005</v>
      </c>
      <c r="D210" s="371" t="str">
        <f t="shared" si="58"/>
        <v>FY2006</v>
      </c>
      <c r="E210" s="371" t="str">
        <f t="shared" si="58"/>
        <v>FY2007</v>
      </c>
      <c r="F210" s="371" t="str">
        <f t="shared" si="58"/>
        <v>FY2008</v>
      </c>
      <c r="G210" s="371" t="str">
        <f t="shared" si="58"/>
        <v>FY2009</v>
      </c>
      <c r="H210" s="371" t="str">
        <f t="shared" si="58"/>
        <v>FY2010</v>
      </c>
      <c r="I210" s="371" t="str">
        <f t="shared" si="58"/>
        <v>FY2011</v>
      </c>
      <c r="J210" s="371" t="str">
        <f t="shared" si="58"/>
        <v>FY2012</v>
      </c>
      <c r="K210" s="371" t="str">
        <f t="shared" si="58"/>
        <v>FY2013</v>
      </c>
      <c r="L210" s="371" t="str">
        <f t="shared" si="58"/>
        <v>FY2014</v>
      </c>
      <c r="M210" s="371" t="str">
        <f t="shared" si="58"/>
        <v>FY2015</v>
      </c>
      <c r="N210" s="371" t="str">
        <f t="shared" si="58"/>
        <v>FY2016</v>
      </c>
      <c r="O210" s="371" t="str">
        <f t="shared" si="58"/>
        <v>FY2017</v>
      </c>
      <c r="P210" s="371" t="str">
        <f t="shared" si="58"/>
        <v>FY2018</v>
      </c>
      <c r="Q210" s="371" t="str">
        <f t="shared" si="58"/>
        <v>FY2019</v>
      </c>
      <c r="R210" s="371" t="str">
        <f t="shared" si="58"/>
        <v>FY2020</v>
      </c>
      <c r="S210" s="371" t="str">
        <f t="shared" si="58"/>
        <v>FY2021</v>
      </c>
      <c r="T210" s="371" t="str">
        <f t="shared" si="58"/>
        <v>FY2022</v>
      </c>
    </row>
    <row r="211" spans="1:20" ht="20.149999999999999" customHeight="1" x14ac:dyDescent="0.25">
      <c r="A211" s="322" t="s">
        <v>714</v>
      </c>
      <c r="B211" s="331">
        <f t="shared" ref="B211:B247" si="59">B127/B$163</f>
        <v>0.57696513889858303</v>
      </c>
      <c r="C211" s="331">
        <f t="shared" ref="C211:P211" si="60">C127/C$163</f>
        <v>0.59287488487473783</v>
      </c>
      <c r="D211" s="331">
        <f t="shared" si="60"/>
        <v>0.56283070007181135</v>
      </c>
      <c r="E211" s="331">
        <f t="shared" si="60"/>
        <v>0.56888947774146559</v>
      </c>
      <c r="F211" s="331">
        <f t="shared" si="60"/>
        <v>0.61612900704827189</v>
      </c>
      <c r="G211" s="331">
        <f t="shared" si="60"/>
        <v>0.57842741982765045</v>
      </c>
      <c r="H211" s="331">
        <f t="shared" si="60"/>
        <v>0.54476442532256208</v>
      </c>
      <c r="I211" s="331">
        <f t="shared" si="60"/>
        <v>0.52435748717595587</v>
      </c>
      <c r="J211" s="331">
        <f t="shared" si="60"/>
        <v>0.56855509254230796</v>
      </c>
      <c r="K211" s="331">
        <f t="shared" si="60"/>
        <v>0.55882743313768379</v>
      </c>
      <c r="L211" s="331">
        <f t="shared" si="60"/>
        <v>0.53238209724478058</v>
      </c>
      <c r="M211" s="331">
        <f t="shared" si="60"/>
        <v>0.55667865798629457</v>
      </c>
      <c r="N211" s="331">
        <f t="shared" si="60"/>
        <v>0.53014883159413262</v>
      </c>
      <c r="O211" s="331">
        <f t="shared" si="60"/>
        <v>0.52133879482411882</v>
      </c>
      <c r="P211" s="331">
        <f t="shared" si="60"/>
        <v>0.55226558444616691</v>
      </c>
      <c r="Q211" s="331">
        <f t="shared" ref="Q211:R226" si="61">Q127/Q$163</f>
        <v>0.57378772142476053</v>
      </c>
      <c r="R211" s="331">
        <f t="shared" si="61"/>
        <v>0.5327729910553638</v>
      </c>
      <c r="S211" s="331">
        <f t="shared" ref="S211:T230" si="62">S127/S$163</f>
        <v>0.4979437156813179</v>
      </c>
      <c r="T211" s="331">
        <f t="shared" si="62"/>
        <v>0.47145081959276935</v>
      </c>
    </row>
    <row r="212" spans="1:20" ht="12" customHeight="1" x14ac:dyDescent="0.25">
      <c r="A212" s="332" t="s">
        <v>715</v>
      </c>
      <c r="B212" s="331">
        <f t="shared" si="59"/>
        <v>0.36150843545524741</v>
      </c>
      <c r="C212" s="331">
        <f t="shared" ref="C212:P212" si="63">C128/C$163</f>
        <v>0.36465195016467772</v>
      </c>
      <c r="D212" s="331">
        <f t="shared" si="63"/>
        <v>0.35888114564381013</v>
      </c>
      <c r="E212" s="331">
        <f t="shared" si="63"/>
        <v>0.36417805247512958</v>
      </c>
      <c r="F212" s="331">
        <f t="shared" si="63"/>
        <v>0.39095408626948674</v>
      </c>
      <c r="G212" s="331">
        <f t="shared" si="63"/>
        <v>0.37047948395521146</v>
      </c>
      <c r="H212" s="331">
        <f t="shared" si="63"/>
        <v>0.36074638084328114</v>
      </c>
      <c r="I212" s="331">
        <f t="shared" si="63"/>
        <v>0.35039230478969124</v>
      </c>
      <c r="J212" s="331">
        <f t="shared" si="63"/>
        <v>0.37600367070696672</v>
      </c>
      <c r="K212" s="331">
        <f t="shared" si="63"/>
        <v>0.37096982352186914</v>
      </c>
      <c r="L212" s="331">
        <f t="shared" si="63"/>
        <v>0.34711206336198314</v>
      </c>
      <c r="M212" s="331">
        <f t="shared" si="63"/>
        <v>0.3588025406320367</v>
      </c>
      <c r="N212" s="331">
        <f t="shared" si="63"/>
        <v>0.34060152621172296</v>
      </c>
      <c r="O212" s="331">
        <f t="shared" si="63"/>
        <v>0.33500848889859586</v>
      </c>
      <c r="P212" s="331">
        <f t="shared" si="63"/>
        <v>0.34704711300402141</v>
      </c>
      <c r="Q212" s="331">
        <f t="shared" si="61"/>
        <v>0.36473124918735111</v>
      </c>
      <c r="R212" s="331">
        <f t="shared" si="61"/>
        <v>0.33378043695270349</v>
      </c>
      <c r="S212" s="331">
        <f t="shared" si="62"/>
        <v>0.35204604331569295</v>
      </c>
      <c r="T212" s="331">
        <f t="shared" si="62"/>
        <v>0.31788605094739697</v>
      </c>
    </row>
    <row r="213" spans="1:20" ht="12" customHeight="1" x14ac:dyDescent="0.25">
      <c r="A213" s="332" t="s">
        <v>34</v>
      </c>
      <c r="B213" s="331">
        <f t="shared" si="59"/>
        <v>0.10038169488789118</v>
      </c>
      <c r="C213" s="331">
        <f t="shared" ref="C213:P213" si="64">C129/C$163</f>
        <v>0.10651920600989824</v>
      </c>
      <c r="D213" s="331">
        <f t="shared" si="64"/>
        <v>9.4389840464864982E-2</v>
      </c>
      <c r="E213" s="331">
        <f t="shared" si="64"/>
        <v>9.3891315711253878E-2</v>
      </c>
      <c r="F213" s="331">
        <f t="shared" si="64"/>
        <v>0.10398446628103918</v>
      </c>
      <c r="G213" s="331">
        <f t="shared" si="64"/>
        <v>0.10382573122839241</v>
      </c>
      <c r="H213" s="331">
        <f t="shared" si="64"/>
        <v>9.3175037575721861E-2</v>
      </c>
      <c r="I213" s="331">
        <f t="shared" si="64"/>
        <v>8.4143600763850399E-2</v>
      </c>
      <c r="J213" s="331">
        <f t="shared" si="64"/>
        <v>0.10071391921281476</v>
      </c>
      <c r="K213" s="331">
        <f t="shared" si="64"/>
        <v>9.4580297307766001E-2</v>
      </c>
      <c r="L213" s="331">
        <f t="shared" si="64"/>
        <v>8.8161817098717593E-2</v>
      </c>
      <c r="M213" s="331">
        <f t="shared" si="64"/>
        <v>0.10665142070139014</v>
      </c>
      <c r="N213" s="331">
        <f t="shared" si="64"/>
        <v>9.7431583183373638E-2</v>
      </c>
      <c r="O213" s="331">
        <f t="shared" si="64"/>
        <v>9.2262738005153236E-2</v>
      </c>
      <c r="P213" s="331">
        <f t="shared" si="64"/>
        <v>0.10057215622363377</v>
      </c>
      <c r="Q213" s="331">
        <f t="shared" si="61"/>
        <v>8.3613436276828226E-2</v>
      </c>
      <c r="R213" s="331">
        <f t="shared" si="61"/>
        <v>9.1358407908594508E-2</v>
      </c>
      <c r="S213" s="331">
        <f t="shared" si="62"/>
        <v>7.6848391471031688E-2</v>
      </c>
      <c r="T213" s="331">
        <f t="shared" si="62"/>
        <v>8.2325013554989682E-2</v>
      </c>
    </row>
    <row r="214" spans="1:20" ht="12" customHeight="1" x14ac:dyDescent="0.25">
      <c r="A214" s="332" t="s">
        <v>35</v>
      </c>
      <c r="B214" s="331">
        <f t="shared" si="59"/>
        <v>0.10931710977479056</v>
      </c>
      <c r="C214" s="331">
        <f t="shared" ref="C214:P214" si="65">C130/C$163</f>
        <v>0.11620034166034998</v>
      </c>
      <c r="D214" s="331">
        <f t="shared" si="65"/>
        <v>0.10396599180863188</v>
      </c>
      <c r="E214" s="331">
        <f t="shared" si="65"/>
        <v>0.1048794589240009</v>
      </c>
      <c r="F214" s="331">
        <f t="shared" si="65"/>
        <v>0.11472311674703788</v>
      </c>
      <c r="G214" s="331">
        <f t="shared" si="65"/>
        <v>9.8358889957754533E-2</v>
      </c>
      <c r="H214" s="331">
        <f t="shared" si="65"/>
        <v>8.6033786657733854E-2</v>
      </c>
      <c r="I214" s="331">
        <f t="shared" si="65"/>
        <v>8.5532208471450474E-2</v>
      </c>
      <c r="J214" s="331">
        <f t="shared" si="65"/>
        <v>8.7599375294747511E-2</v>
      </c>
      <c r="K214" s="331">
        <f t="shared" si="65"/>
        <v>8.8882241670275239E-2</v>
      </c>
      <c r="L214" s="331">
        <f t="shared" si="65"/>
        <v>9.2679818260507529E-2</v>
      </c>
      <c r="M214" s="331">
        <f t="shared" si="65"/>
        <v>8.6328107379929589E-2</v>
      </c>
      <c r="N214" s="331">
        <f t="shared" si="65"/>
        <v>8.7903318120511428E-2</v>
      </c>
      <c r="O214" s="331">
        <f t="shared" si="65"/>
        <v>9.0200214748068303E-2</v>
      </c>
      <c r="P214" s="331">
        <f t="shared" si="65"/>
        <v>0.10044339842747263</v>
      </c>
      <c r="Q214" s="331">
        <f t="shared" si="61"/>
        <v>0.12155421219113365</v>
      </c>
      <c r="R214" s="331">
        <f t="shared" si="61"/>
        <v>0.10335908695597235</v>
      </c>
      <c r="S214" s="331">
        <f t="shared" si="62"/>
        <v>6.5305592892714703E-2</v>
      </c>
      <c r="T214" s="331">
        <f t="shared" si="62"/>
        <v>6.7403045515718948E-2</v>
      </c>
    </row>
    <row r="215" spans="1:20" ht="12" customHeight="1" x14ac:dyDescent="0.25">
      <c r="A215" s="332" t="s">
        <v>917</v>
      </c>
      <c r="B215" s="331">
        <f t="shared" si="59"/>
        <v>5.7578975006141462E-3</v>
      </c>
      <c r="C215" s="331">
        <f t="shared" ref="C215:P215" si="66">C131/C$163</f>
        <v>5.5033533312150466E-3</v>
      </c>
      <c r="D215" s="331">
        <f t="shared" si="66"/>
        <v>5.593755052523723E-3</v>
      </c>
      <c r="E215" s="331">
        <f t="shared" si="66"/>
        <v>5.9406415545079101E-3</v>
      </c>
      <c r="F215" s="331">
        <f t="shared" si="66"/>
        <v>6.4673493434232367E-3</v>
      </c>
      <c r="G215" s="331">
        <f t="shared" si="66"/>
        <v>5.7632967312645075E-3</v>
      </c>
      <c r="H215" s="331">
        <f t="shared" si="66"/>
        <v>4.8092114211895718E-3</v>
      </c>
      <c r="I215" s="331">
        <f t="shared" si="66"/>
        <v>4.2893873080670801E-3</v>
      </c>
      <c r="J215" s="331">
        <f t="shared" si="66"/>
        <v>4.2381041171634295E-3</v>
      </c>
      <c r="K215" s="331">
        <f t="shared" si="66"/>
        <v>4.3950787794756196E-3</v>
      </c>
      <c r="L215" s="331">
        <f t="shared" si="66"/>
        <v>4.4284007734089982E-3</v>
      </c>
      <c r="M215" s="331">
        <f t="shared" si="66"/>
        <v>4.89658862986991E-3</v>
      </c>
      <c r="N215" s="331">
        <f t="shared" si="66"/>
        <v>4.2124112995195837E-3</v>
      </c>
      <c r="O215" s="331">
        <f t="shared" si="66"/>
        <v>3.8673568238265258E-3</v>
      </c>
      <c r="P215" s="331">
        <f t="shared" si="66"/>
        <v>4.2028758527857535E-3</v>
      </c>
      <c r="Q215" s="331">
        <f t="shared" si="61"/>
        <v>3.8888122059235757E-3</v>
      </c>
      <c r="R215" s="331">
        <f t="shared" si="61"/>
        <v>4.2750446448928331E-3</v>
      </c>
      <c r="S215" s="331">
        <f t="shared" si="62"/>
        <v>3.7436784907235406E-3</v>
      </c>
      <c r="T215" s="331">
        <f t="shared" si="62"/>
        <v>3.8366936899102465E-3</v>
      </c>
    </row>
    <row r="216" spans="1:20" ht="12" customHeight="1" x14ac:dyDescent="0.25">
      <c r="A216" s="322" t="s">
        <v>716</v>
      </c>
      <c r="B216" s="331">
        <f t="shared" si="59"/>
        <v>0.74869194272106721</v>
      </c>
      <c r="C216" s="331">
        <f t="shared" ref="C216:P216" si="67">C132/C$163</f>
        <v>0.78834860435422516</v>
      </c>
      <c r="D216" s="331">
        <f t="shared" si="67"/>
        <v>0.72455391142577652</v>
      </c>
      <c r="E216" s="331">
        <f t="shared" si="67"/>
        <v>0.74443032416861032</v>
      </c>
      <c r="F216" s="331">
        <f t="shared" si="67"/>
        <v>0.78319898891244277</v>
      </c>
      <c r="G216" s="331">
        <f t="shared" si="67"/>
        <v>0.73699604561403675</v>
      </c>
      <c r="H216" s="331">
        <f t="shared" si="67"/>
        <v>0.72804516514567041</v>
      </c>
      <c r="I216" s="331">
        <f t="shared" si="67"/>
        <v>0.724827337597718</v>
      </c>
      <c r="J216" s="331">
        <f t="shared" si="67"/>
        <v>0.7778383426174339</v>
      </c>
      <c r="K216" s="331">
        <f t="shared" si="67"/>
        <v>0.78580764935878511</v>
      </c>
      <c r="L216" s="331">
        <f t="shared" si="67"/>
        <v>0.75393469950615699</v>
      </c>
      <c r="M216" s="331">
        <f t="shared" si="67"/>
        <v>0.7503158339745496</v>
      </c>
      <c r="N216" s="331">
        <f t="shared" si="67"/>
        <v>0.66831990865196955</v>
      </c>
      <c r="O216" s="331">
        <f t="shared" si="67"/>
        <v>0.68875191389992629</v>
      </c>
      <c r="P216" s="331">
        <f t="shared" si="67"/>
        <v>0.67225944714298758</v>
      </c>
      <c r="Q216" s="331">
        <f t="shared" si="61"/>
        <v>0.63398527793331805</v>
      </c>
      <c r="R216" s="331">
        <f t="shared" si="61"/>
        <v>0.59230209697082237</v>
      </c>
      <c r="S216" s="331">
        <f t="shared" si="62"/>
        <v>0.52802309489830535</v>
      </c>
      <c r="T216" s="331">
        <f t="shared" si="62"/>
        <v>0.56966078638304463</v>
      </c>
    </row>
    <row r="217" spans="1:20" ht="12" customHeight="1" x14ac:dyDescent="0.25">
      <c r="A217" s="332" t="s">
        <v>717</v>
      </c>
      <c r="B217" s="331">
        <f t="shared" si="59"/>
        <v>0.61558659436947438</v>
      </c>
      <c r="C217" s="331">
        <f t="shared" ref="C217:P217" si="68">C133/C$163</f>
        <v>0.65202575183654421</v>
      </c>
      <c r="D217" s="331">
        <f t="shared" si="68"/>
        <v>0.59399718806703949</v>
      </c>
      <c r="E217" s="331">
        <f t="shared" si="68"/>
        <v>0.61577597086164948</v>
      </c>
      <c r="F217" s="331">
        <f t="shared" si="68"/>
        <v>0.63742270410325974</v>
      </c>
      <c r="G217" s="331">
        <f t="shared" si="68"/>
        <v>0.59692021295805986</v>
      </c>
      <c r="H217" s="331">
        <f t="shared" si="68"/>
        <v>0.59195815845211797</v>
      </c>
      <c r="I217" s="331">
        <f t="shared" si="68"/>
        <v>0.59300334515362341</v>
      </c>
      <c r="J217" s="331">
        <f t="shared" si="68"/>
        <v>0.63904869200480907</v>
      </c>
      <c r="K217" s="331">
        <f t="shared" si="68"/>
        <v>0.65186929523299453</v>
      </c>
      <c r="L217" s="331">
        <f t="shared" si="68"/>
        <v>0.61933968862054722</v>
      </c>
      <c r="M217" s="331">
        <f t="shared" si="68"/>
        <v>0.61428930194518172</v>
      </c>
      <c r="N217" s="331">
        <f t="shared" si="68"/>
        <v>0.55224889778732722</v>
      </c>
      <c r="O217" s="331">
        <f t="shared" si="68"/>
        <v>0.5787028434121213</v>
      </c>
      <c r="P217" s="331">
        <f t="shared" si="68"/>
        <v>0.56422316497095226</v>
      </c>
      <c r="Q217" s="331">
        <f t="shared" si="61"/>
        <v>0.53644913825631002</v>
      </c>
      <c r="R217" s="331">
        <f t="shared" si="61"/>
        <v>0.50122470260087237</v>
      </c>
      <c r="S217" s="331">
        <f t="shared" si="62"/>
        <v>0.44668386778577829</v>
      </c>
      <c r="T217" s="331">
        <f t="shared" si="62"/>
        <v>0.48755361482528586</v>
      </c>
    </row>
    <row r="218" spans="1:20" ht="12" customHeight="1" x14ac:dyDescent="0.25">
      <c r="A218" s="332" t="s">
        <v>718</v>
      </c>
      <c r="B218" s="331">
        <f t="shared" si="59"/>
        <v>0.13310537565910785</v>
      </c>
      <c r="C218" s="331">
        <f t="shared" ref="C218:P218" si="69">C134/C$163</f>
        <v>0.1363228658346575</v>
      </c>
      <c r="D218" s="331">
        <f t="shared" si="69"/>
        <v>0.1305566988764901</v>
      </c>
      <c r="E218" s="331">
        <f t="shared" si="69"/>
        <v>0.12865433007093308</v>
      </c>
      <c r="F218" s="331">
        <f t="shared" si="69"/>
        <v>0.14577627244362021</v>
      </c>
      <c r="G218" s="331">
        <f t="shared" si="69"/>
        <v>0.14007584438170917</v>
      </c>
      <c r="H218" s="331">
        <f t="shared" si="69"/>
        <v>0.13608698410248538</v>
      </c>
      <c r="I218" s="331">
        <f t="shared" si="69"/>
        <v>0.13182401351513201</v>
      </c>
      <c r="J218" s="331">
        <f t="shared" si="69"/>
        <v>0.1387896396899822</v>
      </c>
      <c r="K218" s="331">
        <f t="shared" si="69"/>
        <v>0.1339383020188962</v>
      </c>
      <c r="L218" s="331">
        <f t="shared" si="69"/>
        <v>0.1345949800307068</v>
      </c>
      <c r="M218" s="331">
        <f t="shared" si="69"/>
        <v>0.13602654231846009</v>
      </c>
      <c r="N218" s="331">
        <f t="shared" si="69"/>
        <v>0.1160709842025071</v>
      </c>
      <c r="O218" s="331">
        <f t="shared" si="69"/>
        <v>0.1100490371024328</v>
      </c>
      <c r="P218" s="331">
        <f t="shared" si="69"/>
        <v>0.10803629814793904</v>
      </c>
      <c r="Q218" s="331">
        <f t="shared" si="61"/>
        <v>9.753613256099336E-2</v>
      </c>
      <c r="R218" s="331">
        <f t="shared" si="61"/>
        <v>9.1077394369950063E-2</v>
      </c>
      <c r="S218" s="331">
        <f t="shared" si="62"/>
        <v>8.1339245373944644E-2</v>
      </c>
      <c r="T218" s="331">
        <f t="shared" si="62"/>
        <v>8.2107147352420043E-2</v>
      </c>
    </row>
    <row r="219" spans="1:20" ht="12" customHeight="1" x14ac:dyDescent="0.25">
      <c r="A219" s="689" t="s">
        <v>719</v>
      </c>
      <c r="B219" s="331">
        <f t="shared" si="59"/>
        <v>7.3551248941970335E-2</v>
      </c>
      <c r="C219" s="331">
        <f t="shared" ref="C219:P219" si="70">C135/C$163</f>
        <v>7.7132553988354571E-2</v>
      </c>
      <c r="D219" s="331">
        <f t="shared" si="70"/>
        <v>7.4964811666397846E-2</v>
      </c>
      <c r="E219" s="331">
        <f t="shared" si="70"/>
        <v>7.4444038536858936E-2</v>
      </c>
      <c r="F219" s="331">
        <f t="shared" si="70"/>
        <v>8.3637569458603012E-2</v>
      </c>
      <c r="G219" s="331">
        <f t="shared" si="70"/>
        <v>7.7722492252808667E-2</v>
      </c>
      <c r="H219" s="331">
        <f t="shared" si="70"/>
        <v>7.493025459861502E-2</v>
      </c>
      <c r="I219" s="331">
        <f t="shared" si="70"/>
        <v>7.2487245068892606E-2</v>
      </c>
      <c r="J219" s="331">
        <f t="shared" si="70"/>
        <v>7.5224032138084568E-2</v>
      </c>
      <c r="K219" s="331">
        <f t="shared" si="70"/>
        <v>7.195127876154668E-2</v>
      </c>
      <c r="L219" s="331">
        <f t="shared" si="70"/>
        <v>7.2316312534660337E-2</v>
      </c>
      <c r="M219" s="331">
        <f t="shared" si="70"/>
        <v>7.2949632918114959E-2</v>
      </c>
      <c r="N219" s="331">
        <f t="shared" si="70"/>
        <v>6.2897154723570534E-2</v>
      </c>
      <c r="O219" s="331">
        <f t="shared" si="70"/>
        <v>6.1126893025722294E-2</v>
      </c>
      <c r="P219" s="331">
        <f t="shared" si="70"/>
        <v>6.1265921346024849E-2</v>
      </c>
      <c r="Q219" s="331">
        <f t="shared" si="61"/>
        <v>5.6106242982186284E-2</v>
      </c>
      <c r="R219" s="331">
        <f t="shared" si="61"/>
        <v>5.1370638040827449E-2</v>
      </c>
      <c r="S219" s="331">
        <f t="shared" si="62"/>
        <v>4.5560401635288031E-2</v>
      </c>
      <c r="T219" s="331">
        <f t="shared" si="62"/>
        <v>4.5588002139751942E-2</v>
      </c>
    </row>
    <row r="220" spans="1:20" ht="12" customHeight="1" x14ac:dyDescent="0.25">
      <c r="A220" s="689" t="s">
        <v>4</v>
      </c>
      <c r="B220" s="331">
        <f t="shared" si="59"/>
        <v>5.9554126717137508E-2</v>
      </c>
      <c r="C220" s="331">
        <f t="shared" ref="C220:P220" si="71">C136/C$163</f>
        <v>5.919031850479118E-2</v>
      </c>
      <c r="D220" s="331">
        <f t="shared" si="71"/>
        <v>5.5591893330653994E-2</v>
      </c>
      <c r="E220" s="331">
        <f t="shared" si="71"/>
        <v>5.4210297343081061E-2</v>
      </c>
      <c r="F220" s="331">
        <f t="shared" si="71"/>
        <v>6.2138696802235771E-2</v>
      </c>
      <c r="G220" s="331">
        <f t="shared" si="71"/>
        <v>6.2353346266034351E-2</v>
      </c>
      <c r="H220" s="331">
        <f t="shared" si="71"/>
        <v>6.1156729503870348E-2</v>
      </c>
      <c r="I220" s="331">
        <f t="shared" si="71"/>
        <v>5.9336773713998765E-2</v>
      </c>
      <c r="J220" s="331">
        <f t="shared" si="71"/>
        <v>6.3565607551897621E-2</v>
      </c>
      <c r="K220" s="331">
        <f t="shared" si="71"/>
        <v>6.1987023257349533E-2</v>
      </c>
      <c r="L220" s="331">
        <f t="shared" si="71"/>
        <v>6.2278667496046457E-2</v>
      </c>
      <c r="M220" s="331">
        <f t="shared" si="71"/>
        <v>6.307690425579901E-2</v>
      </c>
      <c r="N220" s="331">
        <f t="shared" si="71"/>
        <v>5.3173829478936556E-2</v>
      </c>
      <c r="O220" s="331">
        <f t="shared" si="71"/>
        <v>4.892214824988203E-2</v>
      </c>
      <c r="P220" s="331">
        <f t="shared" si="71"/>
        <v>4.6770376801914197E-2</v>
      </c>
      <c r="Q220" s="331">
        <f t="shared" si="61"/>
        <v>4.1429886020799715E-2</v>
      </c>
      <c r="R220" s="331">
        <f t="shared" si="61"/>
        <v>3.970675976281688E-2</v>
      </c>
      <c r="S220" s="331">
        <f t="shared" si="62"/>
        <v>3.5778843738656613E-2</v>
      </c>
      <c r="T220" s="331">
        <f t="shared" si="62"/>
        <v>3.651914823833545E-2</v>
      </c>
    </row>
    <row r="221" spans="1:20" ht="12" customHeight="1" x14ac:dyDescent="0.25">
      <c r="A221" s="690" t="s">
        <v>720</v>
      </c>
      <c r="B221" s="331">
        <f t="shared" si="59"/>
        <v>1.4579596641241185E-2</v>
      </c>
      <c r="C221" s="331">
        <f t="shared" ref="C221:P221" si="72">C137/C$163</f>
        <v>1.5920891566252225E-2</v>
      </c>
      <c r="D221" s="331">
        <f t="shared" si="72"/>
        <v>1.4914078391273509E-2</v>
      </c>
      <c r="E221" s="331">
        <f t="shared" si="72"/>
        <v>1.511719404239404E-2</v>
      </c>
      <c r="F221" s="331">
        <f t="shared" si="72"/>
        <v>1.5901674831400498E-2</v>
      </c>
      <c r="G221" s="331">
        <f t="shared" si="72"/>
        <v>1.4786403474006162E-2</v>
      </c>
      <c r="H221" s="331">
        <f t="shared" si="72"/>
        <v>1.5477186648119099E-2</v>
      </c>
      <c r="I221" s="331">
        <f t="shared" si="72"/>
        <v>1.5128052750836583E-2</v>
      </c>
      <c r="J221" s="331">
        <f t="shared" si="72"/>
        <v>1.8670179512320608E-2</v>
      </c>
      <c r="K221" s="331">
        <f t="shared" si="72"/>
        <v>1.8186263586768482E-2</v>
      </c>
      <c r="L221" s="331">
        <f t="shared" si="72"/>
        <v>1.9492533524880572E-2</v>
      </c>
      <c r="M221" s="331">
        <f t="shared" si="72"/>
        <v>1.8422692915951781E-2</v>
      </c>
      <c r="N221" s="331">
        <f t="shared" si="72"/>
        <v>2.0197105167548413E-2</v>
      </c>
      <c r="O221" s="331">
        <f t="shared" si="72"/>
        <v>2.0997969818822258E-2</v>
      </c>
      <c r="P221" s="331">
        <f t="shared" si="72"/>
        <v>2.2045303333525681E-2</v>
      </c>
      <c r="Q221" s="331">
        <f t="shared" si="61"/>
        <v>1.9926109651410919E-2</v>
      </c>
      <c r="R221" s="331">
        <f t="shared" si="61"/>
        <v>2.0093844924477956E-2</v>
      </c>
      <c r="S221" s="331">
        <f t="shared" si="62"/>
        <v>1.7571017313869161E-2</v>
      </c>
      <c r="T221" s="331">
        <f t="shared" si="62"/>
        <v>1.881251180010263E-2</v>
      </c>
    </row>
    <row r="222" spans="1:20" ht="12" customHeight="1" x14ac:dyDescent="0.25">
      <c r="A222" s="322" t="s">
        <v>721</v>
      </c>
      <c r="B222" s="331">
        <f t="shared" si="59"/>
        <v>0.16047830587235004</v>
      </c>
      <c r="C222" s="331">
        <f t="shared" ref="C222:P222" si="73">C138/C$163</f>
        <v>0.18344477423197</v>
      </c>
      <c r="D222" s="331">
        <f t="shared" si="73"/>
        <v>0.25538700018146243</v>
      </c>
      <c r="E222" s="331">
        <f t="shared" si="73"/>
        <v>0.22897725044180983</v>
      </c>
      <c r="F222" s="331">
        <f t="shared" si="73"/>
        <v>0.19575802581909735</v>
      </c>
      <c r="G222" s="331">
        <f t="shared" si="73"/>
        <v>0.33177504604695079</v>
      </c>
      <c r="H222" s="331">
        <f t="shared" si="73"/>
        <v>0.4147585272467697</v>
      </c>
      <c r="I222" s="331">
        <f t="shared" si="73"/>
        <v>0.18361283081212751</v>
      </c>
      <c r="J222" s="331">
        <f t="shared" si="73"/>
        <v>0.16637920819928703</v>
      </c>
      <c r="K222" s="331">
        <f t="shared" si="73"/>
        <v>0.24412838671886139</v>
      </c>
      <c r="L222" s="331">
        <f t="shared" si="73"/>
        <v>0.19680530391668025</v>
      </c>
      <c r="M222" s="331">
        <f t="shared" si="73"/>
        <v>0.17557656780248368</v>
      </c>
      <c r="N222" s="331">
        <f t="shared" si="73"/>
        <v>0.18364770360806235</v>
      </c>
      <c r="O222" s="331">
        <f t="shared" si="73"/>
        <v>0.21064610777639467</v>
      </c>
      <c r="P222" s="331">
        <f t="shared" si="73"/>
        <v>0.1902335849665979</v>
      </c>
      <c r="Q222" s="331">
        <f t="shared" si="61"/>
        <v>0.43226538841030054</v>
      </c>
      <c r="R222" s="331">
        <f t="shared" si="61"/>
        <v>0.17366017249781204</v>
      </c>
      <c r="S222" s="331">
        <f t="shared" si="62"/>
        <v>0.16052531134743062</v>
      </c>
      <c r="T222" s="331">
        <f t="shared" si="62"/>
        <v>0.16287892247514113</v>
      </c>
    </row>
    <row r="223" spans="1:20" ht="12" customHeight="1" x14ac:dyDescent="0.25">
      <c r="A223" s="332" t="s">
        <v>1033</v>
      </c>
      <c r="B223" s="331">
        <f t="shared" si="59"/>
        <v>8.2182034844607676E-2</v>
      </c>
      <c r="C223" s="331">
        <f t="shared" ref="C223:P223" si="74">C139/C$163</f>
        <v>7.4705827988342854E-2</v>
      </c>
      <c r="D223" s="331">
        <f t="shared" si="74"/>
        <v>0.14710974588308984</v>
      </c>
      <c r="E223" s="331">
        <f t="shared" si="74"/>
        <v>4.9959353216804968E-2</v>
      </c>
      <c r="F223" s="331">
        <f t="shared" si="74"/>
        <v>7.2979690849058129E-2</v>
      </c>
      <c r="G223" s="331">
        <f t="shared" si="74"/>
        <v>0.10365005630696654</v>
      </c>
      <c r="H223" s="331">
        <f t="shared" si="74"/>
        <v>7.0923135837104315E-2</v>
      </c>
      <c r="I223" s="331">
        <f t="shared" si="74"/>
        <v>4.8747328929936017E-2</v>
      </c>
      <c r="J223" s="331">
        <f t="shared" si="74"/>
        <v>4.1543077875733005E-2</v>
      </c>
      <c r="K223" s="331">
        <f t="shared" si="74"/>
        <v>9.6122557166265346E-2</v>
      </c>
      <c r="L223" s="331">
        <f t="shared" si="74"/>
        <v>7.8498400893228876E-2</v>
      </c>
      <c r="M223" s="331">
        <f t="shared" si="74"/>
        <v>4.1994302229983765E-2</v>
      </c>
      <c r="N223" s="331">
        <f t="shared" si="74"/>
        <v>7.1049160356035493E-2</v>
      </c>
      <c r="O223" s="331">
        <f t="shared" si="74"/>
        <v>4.3438379683692296E-2</v>
      </c>
      <c r="P223" s="331">
        <f t="shared" si="74"/>
        <v>3.7979416102445672E-2</v>
      </c>
      <c r="Q223" s="331">
        <f t="shared" si="61"/>
        <v>7.1593975058197618E-2</v>
      </c>
      <c r="R223" s="331">
        <f t="shared" si="61"/>
        <v>3.7895462002189871E-2</v>
      </c>
      <c r="S223" s="331">
        <f t="shared" si="62"/>
        <v>2.6483462606314321E-2</v>
      </c>
      <c r="T223" s="331">
        <f t="shared" si="62"/>
        <v>3.6292522728813066E-2</v>
      </c>
    </row>
    <row r="224" spans="1:20" ht="12" customHeight="1" x14ac:dyDescent="0.25">
      <c r="A224" s="332" t="s">
        <v>1034</v>
      </c>
      <c r="B224" s="331">
        <f t="shared" si="59"/>
        <v>4.4947734576742801E-3</v>
      </c>
      <c r="C224" s="331">
        <f t="shared" ref="C224:P224" si="75">C140/C$163</f>
        <v>3.3662260434250621E-2</v>
      </c>
      <c r="D224" s="331">
        <f t="shared" si="75"/>
        <v>4.0731750859645137E-2</v>
      </c>
      <c r="E224" s="331">
        <f t="shared" si="75"/>
        <v>9.7266122178379447E-2</v>
      </c>
      <c r="F224" s="331">
        <f t="shared" si="75"/>
        <v>4.6274829679210587E-2</v>
      </c>
      <c r="G224" s="331">
        <f t="shared" si="75"/>
        <v>7.6439427446562319E-2</v>
      </c>
      <c r="H224" s="331">
        <f t="shared" si="75"/>
        <v>7.125716170712923E-2</v>
      </c>
      <c r="I224" s="331">
        <f t="shared" si="75"/>
        <v>5.4946370206159875E-2</v>
      </c>
      <c r="J224" s="331">
        <f t="shared" si="75"/>
        <v>3.1358639334078814E-2</v>
      </c>
      <c r="K224" s="331">
        <f t="shared" si="75"/>
        <v>1.9846773528597181E-2</v>
      </c>
      <c r="L224" s="331">
        <f t="shared" si="75"/>
        <v>7.6649248559693128E-3</v>
      </c>
      <c r="M224" s="331">
        <f t="shared" si="75"/>
        <v>5.0980956778363404E-3</v>
      </c>
      <c r="N224" s="331">
        <f t="shared" si="75"/>
        <v>6.115260677474193E-3</v>
      </c>
      <c r="O224" s="331">
        <f t="shared" si="75"/>
        <v>2.6470994554912562E-2</v>
      </c>
      <c r="P224" s="331">
        <f t="shared" si="75"/>
        <v>2.4624868606179722E-2</v>
      </c>
      <c r="Q224" s="331">
        <f t="shared" si="61"/>
        <v>6.3104356014330402E-3</v>
      </c>
      <c r="R224" s="331">
        <f t="shared" si="61"/>
        <v>2.4371299164321226E-2</v>
      </c>
      <c r="S224" s="331">
        <f t="shared" si="62"/>
        <v>3.137544985176112E-2</v>
      </c>
      <c r="T224" s="331">
        <f t="shared" si="62"/>
        <v>2.4077182050773117E-2</v>
      </c>
    </row>
    <row r="225" spans="1:20" ht="12" customHeight="1" x14ac:dyDescent="0.25">
      <c r="A225" s="332" t="s">
        <v>1035</v>
      </c>
      <c r="B225" s="331">
        <f t="shared" si="59"/>
        <v>4.3565276266306817E-2</v>
      </c>
      <c r="C225" s="331">
        <f t="shared" ref="C225:P225" si="76">C141/C$163</f>
        <v>3.793871780421168E-2</v>
      </c>
      <c r="D225" s="331">
        <f t="shared" si="76"/>
        <v>4.9092829923494938E-2</v>
      </c>
      <c r="E225" s="331">
        <f t="shared" si="76"/>
        <v>6.0557636548375461E-2</v>
      </c>
      <c r="F225" s="331">
        <f t="shared" si="76"/>
        <v>3.9183333961503926E-2</v>
      </c>
      <c r="G225" s="331">
        <f t="shared" si="76"/>
        <v>5.9427729152468758E-2</v>
      </c>
      <c r="H225" s="331">
        <f t="shared" si="76"/>
        <v>5.8536866046087044E-2</v>
      </c>
      <c r="I225" s="331">
        <f t="shared" si="76"/>
        <v>6.8472264235529698E-2</v>
      </c>
      <c r="J225" s="331">
        <f t="shared" si="76"/>
        <v>8.5615910777563697E-2</v>
      </c>
      <c r="K225" s="331">
        <f t="shared" si="76"/>
        <v>0.1186363725798015</v>
      </c>
      <c r="L225" s="331">
        <f t="shared" si="76"/>
        <v>9.4297581962964241E-2</v>
      </c>
      <c r="M225" s="331">
        <f t="shared" si="76"/>
        <v>9.3352923353341916E-2</v>
      </c>
      <c r="N225" s="331">
        <f t="shared" si="76"/>
        <v>9.2009580238451918E-2</v>
      </c>
      <c r="O225" s="331">
        <f t="shared" si="76"/>
        <v>0.12730270597122087</v>
      </c>
      <c r="P225" s="331">
        <f t="shared" si="76"/>
        <v>0.11074811195172056</v>
      </c>
      <c r="Q225" s="331">
        <f t="shared" si="61"/>
        <v>0.10656483953216017</v>
      </c>
      <c r="R225" s="331">
        <f t="shared" si="61"/>
        <v>8.9538543080776425E-2</v>
      </c>
      <c r="S225" s="331">
        <f t="shared" si="62"/>
        <v>8.0925496435419977E-2</v>
      </c>
      <c r="T225" s="331">
        <f t="shared" si="62"/>
        <v>8.5478479033335594E-2</v>
      </c>
    </row>
    <row r="226" spans="1:20" ht="12" customHeight="1" x14ac:dyDescent="0.25">
      <c r="A226" s="332" t="s">
        <v>1036</v>
      </c>
      <c r="B226" s="331">
        <f t="shared" si="59"/>
        <v>3.0236222157121108E-2</v>
      </c>
      <c r="C226" s="331">
        <f t="shared" ref="C226:P226" si="77">C142/C$163</f>
        <v>3.7137974663653123E-2</v>
      </c>
      <c r="D226" s="331">
        <f t="shared" si="77"/>
        <v>1.8452679635794261E-2</v>
      </c>
      <c r="E226" s="331">
        <f t="shared" si="77"/>
        <v>1.0534564334705126E-2</v>
      </c>
      <c r="F226" s="331">
        <f t="shared" si="77"/>
        <v>3.7320168237934007E-2</v>
      </c>
      <c r="G226" s="331">
        <f t="shared" si="77"/>
        <v>2.2192091650199829E-2</v>
      </c>
      <c r="H226" s="331">
        <f t="shared" si="77"/>
        <v>1.8943271944217053E-2</v>
      </c>
      <c r="I226" s="331">
        <f t="shared" si="77"/>
        <v>1.1446870074381605E-2</v>
      </c>
      <c r="J226" s="331">
        <f t="shared" si="77"/>
        <v>7.8615788465811742E-3</v>
      </c>
      <c r="K226" s="331">
        <f t="shared" si="77"/>
        <v>7.337171139842065E-3</v>
      </c>
      <c r="L226" s="331">
        <f t="shared" si="77"/>
        <v>1.6344396204517816E-2</v>
      </c>
      <c r="M226" s="331">
        <f t="shared" si="77"/>
        <v>2.3802901676282441E-2</v>
      </c>
      <c r="N226" s="331">
        <f t="shared" si="77"/>
        <v>1.4473691226877708E-2</v>
      </c>
      <c r="O226" s="331">
        <f t="shared" si="77"/>
        <v>1.343402235010452E-2</v>
      </c>
      <c r="P226" s="331">
        <f t="shared" si="77"/>
        <v>8.9240170122286602E-3</v>
      </c>
      <c r="Q226" s="331">
        <f t="shared" si="61"/>
        <v>5.1981927158537746E-3</v>
      </c>
      <c r="R226" s="331">
        <f t="shared" si="61"/>
        <v>1.8254371985559806E-2</v>
      </c>
      <c r="S226" s="331">
        <f t="shared" si="62"/>
        <v>1.8549485373773236E-2</v>
      </c>
      <c r="T226" s="331">
        <f t="shared" si="62"/>
        <v>1.7030743200720351E-2</v>
      </c>
    </row>
    <row r="227" spans="1:20" ht="12" customHeight="1" x14ac:dyDescent="0.25">
      <c r="A227" s="332" t="s">
        <v>1037</v>
      </c>
      <c r="B227" s="331">
        <f t="shared" si="59"/>
        <v>0</v>
      </c>
      <c r="C227" s="331">
        <f t="shared" ref="C227:K227" si="78">C143/C$163</f>
        <v>0</v>
      </c>
      <c r="D227" s="331">
        <f t="shared" si="78"/>
        <v>0</v>
      </c>
      <c r="E227" s="331">
        <f t="shared" si="78"/>
        <v>1.0659574163544829E-2</v>
      </c>
      <c r="F227" s="331">
        <f t="shared" si="78"/>
        <v>0</v>
      </c>
      <c r="G227" s="331">
        <f t="shared" si="78"/>
        <v>7.0065747353619479E-2</v>
      </c>
      <c r="H227" s="331">
        <f t="shared" si="78"/>
        <v>0.19509808182864025</v>
      </c>
      <c r="I227" s="331">
        <f t="shared" si="78"/>
        <v>0</v>
      </c>
      <c r="J227" s="331">
        <f t="shared" si="78"/>
        <v>0</v>
      </c>
      <c r="K227" s="331">
        <f t="shared" si="78"/>
        <v>2.1855215858958394E-3</v>
      </c>
      <c r="L227" s="331">
        <f t="shared" ref="C227:P242" si="79">L143/L$163</f>
        <v>0</v>
      </c>
      <c r="M227" s="331">
        <f t="shared" si="79"/>
        <v>1.1328339398958975E-2</v>
      </c>
      <c r="N227" s="331">
        <f t="shared" si="79"/>
        <v>0</v>
      </c>
      <c r="O227" s="331">
        <f t="shared" si="79"/>
        <v>0</v>
      </c>
      <c r="P227" s="331">
        <f t="shared" si="79"/>
        <v>7.9571757872462061E-3</v>
      </c>
      <c r="Q227" s="331">
        <f t="shared" ref="Q227:R247" si="80">Q143/Q$163</f>
        <v>0.24259794995016512</v>
      </c>
      <c r="R227" s="331">
        <f t="shared" si="80"/>
        <v>3.6004893975761965E-3</v>
      </c>
      <c r="S227" s="331">
        <f t="shared" si="62"/>
        <v>3.1914140365923746E-3</v>
      </c>
      <c r="T227" s="331">
        <f t="shared" si="62"/>
        <v>0</v>
      </c>
    </row>
    <row r="228" spans="1:20" ht="12" customHeight="1" x14ac:dyDescent="0.25">
      <c r="A228" s="322" t="s">
        <v>722</v>
      </c>
      <c r="B228" s="331">
        <f t="shared" si="59"/>
        <v>7.7425347329745566E-3</v>
      </c>
      <c r="C228" s="331">
        <f t="shared" si="79"/>
        <v>-9.9237534843869112E-3</v>
      </c>
      <c r="D228" s="331">
        <f t="shared" si="79"/>
        <v>1.2989244349081197E-2</v>
      </c>
      <c r="E228" s="331">
        <f t="shared" si="79"/>
        <v>1.398155497402491E-2</v>
      </c>
      <c r="F228" s="331">
        <f t="shared" si="79"/>
        <v>-9.4570966719423107E-3</v>
      </c>
      <c r="G228" s="331">
        <f t="shared" si="79"/>
        <v>1.7963056790535739E-2</v>
      </c>
      <c r="H228" s="331">
        <f t="shared" si="79"/>
        <v>-1.0269532694063365E-2</v>
      </c>
      <c r="I228" s="331">
        <f t="shared" si="79"/>
        <v>3.4782519922455214E-2</v>
      </c>
      <c r="J228" s="331">
        <f t="shared" si="79"/>
        <v>-3.5312739724698727E-2</v>
      </c>
      <c r="K228" s="331">
        <f t="shared" si="79"/>
        <v>2.0588431309909381E-4</v>
      </c>
      <c r="L228" s="331">
        <f t="shared" si="79"/>
        <v>4.9830446522899276E-3</v>
      </c>
      <c r="M228" s="331">
        <f t="shared" si="79"/>
        <v>-5.4523442996947512E-3</v>
      </c>
      <c r="N228" s="331">
        <f t="shared" si="79"/>
        <v>5.1380800880774756E-3</v>
      </c>
      <c r="O228" s="331">
        <f t="shared" si="79"/>
        <v>-3.0170324365265616E-3</v>
      </c>
      <c r="P228" s="331">
        <f t="shared" si="79"/>
        <v>1.4938375627301848E-2</v>
      </c>
      <c r="Q228" s="331">
        <f t="shared" si="80"/>
        <v>2.5422076450818773E-2</v>
      </c>
      <c r="R228" s="331">
        <f t="shared" si="80"/>
        <v>1.9477085619029149E-3</v>
      </c>
      <c r="S228" s="331">
        <f t="shared" si="62"/>
        <v>-2.8734344395385889E-3</v>
      </c>
      <c r="T228" s="331">
        <f t="shared" si="62"/>
        <v>2.1321435249508631E-3</v>
      </c>
    </row>
    <row r="229" spans="1:20" s="380" customFormat="1" ht="19.5" customHeight="1" x14ac:dyDescent="0.25">
      <c r="A229" s="691" t="s">
        <v>723</v>
      </c>
      <c r="B229" s="695">
        <f t="shared" si="59"/>
        <v>1.5084575197195758</v>
      </c>
      <c r="C229" s="695">
        <f t="shared" si="79"/>
        <v>1.5706653640888018</v>
      </c>
      <c r="D229" s="695">
        <f t="shared" si="79"/>
        <v>1.570674909937158</v>
      </c>
      <c r="E229" s="695">
        <f t="shared" si="79"/>
        <v>1.5713958551016185</v>
      </c>
      <c r="F229" s="695">
        <f t="shared" si="79"/>
        <v>1.6015306192604621</v>
      </c>
      <c r="G229" s="695">
        <f t="shared" si="79"/>
        <v>1.6799479189873845</v>
      </c>
      <c r="H229" s="695">
        <f t="shared" si="79"/>
        <v>1.6927757653153201</v>
      </c>
      <c r="I229" s="695">
        <f t="shared" si="79"/>
        <v>1.4827082216743941</v>
      </c>
      <c r="J229" s="695">
        <f t="shared" si="79"/>
        <v>1.4961301077225966</v>
      </c>
      <c r="K229" s="695">
        <f t="shared" si="79"/>
        <v>1.6071555354946327</v>
      </c>
      <c r="L229" s="695">
        <f t="shared" si="79"/>
        <v>1.5075977113067174</v>
      </c>
      <c r="M229" s="695">
        <f t="shared" si="79"/>
        <v>1.4955414482498173</v>
      </c>
      <c r="N229" s="695">
        <f t="shared" si="79"/>
        <v>1.4074516046694998</v>
      </c>
      <c r="O229" s="695">
        <f t="shared" si="79"/>
        <v>1.4387177773568254</v>
      </c>
      <c r="P229" s="695">
        <f t="shared" si="79"/>
        <v>1.4517422585723025</v>
      </c>
      <c r="Q229" s="695">
        <f t="shared" si="80"/>
        <v>1.6853865293955168</v>
      </c>
      <c r="R229" s="695">
        <f t="shared" si="80"/>
        <v>1.3207768170148615</v>
      </c>
      <c r="S229" s="695">
        <f t="shared" si="62"/>
        <v>1.2011896899639827</v>
      </c>
      <c r="T229" s="695">
        <f t="shared" si="62"/>
        <v>1.2249351781028823</v>
      </c>
    </row>
    <row r="230" spans="1:20" ht="12" customHeight="1" x14ac:dyDescent="0.25">
      <c r="A230" s="322" t="s">
        <v>549</v>
      </c>
      <c r="B230" s="331">
        <f t="shared" si="59"/>
        <v>0.28815930308600041</v>
      </c>
      <c r="C230" s="331">
        <f t="shared" si="79"/>
        <v>0.31541871503960733</v>
      </c>
      <c r="D230" s="331">
        <f t="shared" si="79"/>
        <v>0.23120189422082849</v>
      </c>
      <c r="E230" s="331">
        <f t="shared" si="79"/>
        <v>0.23925312808051638</v>
      </c>
      <c r="F230" s="331">
        <f t="shared" si="79"/>
        <v>0.27921614004702278</v>
      </c>
      <c r="G230" s="331">
        <f t="shared" si="79"/>
        <v>0.25893020046780979</v>
      </c>
      <c r="H230" s="331">
        <f t="shared" si="79"/>
        <v>0.34439661564127771</v>
      </c>
      <c r="I230" s="331">
        <f t="shared" si="79"/>
        <v>0.48797619175048657</v>
      </c>
      <c r="J230" s="331">
        <f t="shared" si="79"/>
        <v>0.56705624383252984</v>
      </c>
      <c r="K230" s="331">
        <f t="shared" si="79"/>
        <v>0.52101125058714048</v>
      </c>
      <c r="L230" s="331">
        <f t="shared" si="79"/>
        <v>0.49768049295438577</v>
      </c>
      <c r="M230" s="331">
        <f t="shared" si="79"/>
        <v>0.43842212902225308</v>
      </c>
      <c r="N230" s="331">
        <f t="shared" si="79"/>
        <v>0.34314527166582887</v>
      </c>
      <c r="O230" s="331">
        <f t="shared" si="79"/>
        <v>0.36575564885505868</v>
      </c>
      <c r="P230" s="331">
        <f t="shared" si="79"/>
        <v>0.36601591059424166</v>
      </c>
      <c r="Q230" s="331">
        <f t="shared" si="80"/>
        <v>0.32203669791413098</v>
      </c>
      <c r="R230" s="331">
        <f t="shared" si="80"/>
        <v>0.30896205190976583</v>
      </c>
      <c r="S230" s="331">
        <f t="shared" si="62"/>
        <v>0.38499317120376053</v>
      </c>
      <c r="T230" s="331">
        <f t="shared" si="62"/>
        <v>0.37989761141717415</v>
      </c>
    </row>
    <row r="231" spans="1:20" ht="12" customHeight="1" x14ac:dyDescent="0.25">
      <c r="A231" s="373" t="s">
        <v>1038</v>
      </c>
      <c r="B231" s="331">
        <f t="shared" si="59"/>
        <v>0.13333858183772804</v>
      </c>
      <c r="C231" s="331">
        <f t="shared" si="79"/>
        <v>0.16581787809426607</v>
      </c>
      <c r="D231" s="331">
        <f t="shared" si="79"/>
        <v>0.10800618685967295</v>
      </c>
      <c r="E231" s="331">
        <f t="shared" si="79"/>
        <v>0.10880790441330239</v>
      </c>
      <c r="F231" s="331">
        <f t="shared" si="79"/>
        <v>0.11433180851104872</v>
      </c>
      <c r="G231" s="331">
        <f t="shared" si="79"/>
        <v>9.9402937436651725E-2</v>
      </c>
      <c r="H231" s="331">
        <f t="shared" si="79"/>
        <v>0.12915533310483221</v>
      </c>
      <c r="I231" s="331">
        <f t="shared" si="79"/>
        <v>0.15975019695098716</v>
      </c>
      <c r="J231" s="331">
        <f t="shared" si="79"/>
        <v>0.17879771763955227</v>
      </c>
      <c r="K231" s="331">
        <f t="shared" si="79"/>
        <v>0.16811790272835034</v>
      </c>
      <c r="L231" s="331">
        <f t="shared" si="79"/>
        <v>0.17553339899256684</v>
      </c>
      <c r="M231" s="331">
        <f t="shared" si="79"/>
        <v>0.13105334046490894</v>
      </c>
      <c r="N231" s="331">
        <f t="shared" si="79"/>
        <v>7.3432790800354641E-2</v>
      </c>
      <c r="O231" s="331">
        <f t="shared" si="79"/>
        <v>5.7199137368721203E-2</v>
      </c>
      <c r="P231" s="331">
        <f t="shared" si="79"/>
        <v>7.2517534672663642E-2</v>
      </c>
      <c r="Q231" s="331">
        <f t="shared" si="80"/>
        <v>5.0525113497588411E-2</v>
      </c>
      <c r="R231" s="331">
        <f t="shared" si="80"/>
        <v>2.7274714289167602E-2</v>
      </c>
      <c r="S231" s="331">
        <f t="shared" ref="S231:T247" si="81">S147/S$163</f>
        <v>4.2154005060019678E-2</v>
      </c>
      <c r="T231" s="331">
        <f t="shared" si="81"/>
        <v>6.4098363234995112E-2</v>
      </c>
    </row>
    <row r="232" spans="1:20" ht="12" customHeight="1" x14ac:dyDescent="0.25">
      <c r="A232" s="373" t="s">
        <v>724</v>
      </c>
      <c r="B232" s="331">
        <f t="shared" si="59"/>
        <v>0</v>
      </c>
      <c r="C232" s="331">
        <f t="shared" si="79"/>
        <v>0</v>
      </c>
      <c r="D232" s="331">
        <f t="shared" si="79"/>
        <v>0</v>
      </c>
      <c r="E232" s="331">
        <f t="shared" si="79"/>
        <v>0</v>
      </c>
      <c r="F232" s="331">
        <f t="shared" si="79"/>
        <v>2.0849428659061547E-3</v>
      </c>
      <c r="G232" s="331">
        <f t="shared" si="79"/>
        <v>1.6111653067944053E-2</v>
      </c>
      <c r="H232" s="331">
        <f t="shared" si="79"/>
        <v>6.6598036510959691E-2</v>
      </c>
      <c r="I232" s="331">
        <f t="shared" si="79"/>
        <v>0.17260801793431854</v>
      </c>
      <c r="J232" s="331">
        <f t="shared" si="79"/>
        <v>0.22387863126530427</v>
      </c>
      <c r="K232" s="331">
        <f t="shared" si="79"/>
        <v>0.18699626180971496</v>
      </c>
      <c r="L232" s="331">
        <f t="shared" si="79"/>
        <v>0.14608724861482056</v>
      </c>
      <c r="M232" s="331">
        <f t="shared" si="79"/>
        <v>0.13347056718744291</v>
      </c>
      <c r="N232" s="331">
        <f t="shared" si="79"/>
        <v>0.11894213179057923</v>
      </c>
      <c r="O232" s="331">
        <f t="shared" si="79"/>
        <v>0.15711775468148051</v>
      </c>
      <c r="P232" s="331">
        <f t="shared" si="79"/>
        <v>0.14828800298455444</v>
      </c>
      <c r="Q232" s="331">
        <f t="shared" si="80"/>
        <v>0.14876111322251176</v>
      </c>
      <c r="R232" s="331">
        <f t="shared" si="80"/>
        <v>0.19242595719034808</v>
      </c>
      <c r="S232" s="331">
        <f t="shared" si="81"/>
        <v>0.26454582783096531</v>
      </c>
      <c r="T232" s="331">
        <f t="shared" si="81"/>
        <v>0.22554638711114122</v>
      </c>
    </row>
    <row r="233" spans="1:20" ht="12" customHeight="1" x14ac:dyDescent="0.25">
      <c r="A233" s="373" t="s">
        <v>725</v>
      </c>
      <c r="B233" s="331">
        <f t="shared" si="59"/>
        <v>1.5001772530802603E-2</v>
      </c>
      <c r="C233" s="331">
        <f t="shared" si="79"/>
        <v>2.8037748834365044E-2</v>
      </c>
      <c r="D233" s="331">
        <f t="shared" si="79"/>
        <v>1.0526539165817377E-2</v>
      </c>
      <c r="E233" s="331">
        <f t="shared" si="79"/>
        <v>2.1348873015480586E-2</v>
      </c>
      <c r="F233" s="331">
        <f t="shared" si="79"/>
        <v>3.8217512401917592E-2</v>
      </c>
      <c r="G233" s="331">
        <f t="shared" si="79"/>
        <v>2.1884298505719577E-2</v>
      </c>
      <c r="H233" s="331">
        <f t="shared" si="79"/>
        <v>2.2427448449218127E-2</v>
      </c>
      <c r="I233" s="331">
        <f t="shared" si="79"/>
        <v>2.9997189861088763E-2</v>
      </c>
      <c r="J233" s="331">
        <f t="shared" si="79"/>
        <v>2.8285856938547554E-2</v>
      </c>
      <c r="K233" s="331">
        <f t="shared" si="79"/>
        <v>2.832395037539474E-2</v>
      </c>
      <c r="L233" s="331">
        <f t="shared" si="79"/>
        <v>2.5907344989081479E-2</v>
      </c>
      <c r="M233" s="331">
        <f t="shared" si="79"/>
        <v>2.7002413224265664E-2</v>
      </c>
      <c r="N233" s="331">
        <f t="shared" si="79"/>
        <v>2.8158027720088817E-2</v>
      </c>
      <c r="O233" s="331">
        <f t="shared" si="79"/>
        <v>3.2628446547248079E-2</v>
      </c>
      <c r="P233" s="331">
        <f t="shared" si="79"/>
        <v>2.5286774261822183E-2</v>
      </c>
      <c r="Q233" s="331">
        <f t="shared" si="80"/>
        <v>1.9167663454288886E-2</v>
      </c>
      <c r="R233" s="331">
        <f t="shared" si="80"/>
        <v>1.7981819069584227E-2</v>
      </c>
      <c r="S233" s="331">
        <f t="shared" si="81"/>
        <v>2.3285308584843373E-2</v>
      </c>
      <c r="T233" s="331">
        <f t="shared" si="81"/>
        <v>2.6908527419807714E-2</v>
      </c>
    </row>
    <row r="234" spans="1:20" ht="12" customHeight="1" x14ac:dyDescent="0.25">
      <c r="A234" s="373" t="s">
        <v>726</v>
      </c>
      <c r="B234" s="331">
        <f t="shared" si="59"/>
        <v>6.7216533520684726E-2</v>
      </c>
      <c r="C234" s="331">
        <f t="shared" si="79"/>
        <v>4.6964535027110704E-2</v>
      </c>
      <c r="D234" s="331">
        <f t="shared" si="79"/>
        <v>4.2803986390416826E-2</v>
      </c>
      <c r="E234" s="331">
        <f t="shared" si="79"/>
        <v>4.3649926495150086E-2</v>
      </c>
      <c r="F234" s="331">
        <f t="shared" si="79"/>
        <v>4.9400423535365855E-2</v>
      </c>
      <c r="G234" s="331">
        <f t="shared" si="79"/>
        <v>4.8485668575459544E-2</v>
      </c>
      <c r="H234" s="331">
        <f t="shared" si="79"/>
        <v>5.0886892536372297E-2</v>
      </c>
      <c r="I234" s="331">
        <f t="shared" si="79"/>
        <v>5.1621502724021578E-2</v>
      </c>
      <c r="J234" s="331">
        <f t="shared" si="79"/>
        <v>5.6807080441418065E-2</v>
      </c>
      <c r="K234" s="331">
        <f t="shared" si="79"/>
        <v>5.8128830794657652E-2</v>
      </c>
      <c r="L234" s="331">
        <f t="shared" si="79"/>
        <v>6.7336243773480575E-2</v>
      </c>
      <c r="M234" s="331">
        <f t="shared" si="79"/>
        <v>6.5400680298314529E-2</v>
      </c>
      <c r="N234" s="331">
        <f t="shared" si="79"/>
        <v>5.2681397614912029E-2</v>
      </c>
      <c r="O234" s="331">
        <f t="shared" si="79"/>
        <v>4.9117089611480404E-2</v>
      </c>
      <c r="P234" s="331">
        <f t="shared" si="79"/>
        <v>4.7657654531561899E-2</v>
      </c>
      <c r="Q234" s="331">
        <f t="shared" si="80"/>
        <v>3.9566401013502665E-2</v>
      </c>
      <c r="R234" s="331">
        <f t="shared" si="80"/>
        <v>2.805887219899824E-2</v>
      </c>
      <c r="S234" s="331">
        <f t="shared" si="81"/>
        <v>2.2691292062497096E-2</v>
      </c>
      <c r="T234" s="331">
        <f t="shared" si="81"/>
        <v>2.3828416220481589E-2</v>
      </c>
    </row>
    <row r="235" spans="1:20" ht="12" customHeight="1" x14ac:dyDescent="0.25">
      <c r="A235" s="373" t="s">
        <v>1039</v>
      </c>
      <c r="B235" s="331">
        <f t="shared" si="59"/>
        <v>2.0890081763069293E-2</v>
      </c>
      <c r="C235" s="331">
        <f t="shared" si="79"/>
        <v>2.232749421643709E-2</v>
      </c>
      <c r="D235" s="331">
        <f t="shared" si="79"/>
        <v>2.0088595620948616E-2</v>
      </c>
      <c r="E235" s="331">
        <f t="shared" si="79"/>
        <v>1.7497803498304793E-2</v>
      </c>
      <c r="F235" s="331">
        <f t="shared" si="79"/>
        <v>1.714631819323497E-2</v>
      </c>
      <c r="G235" s="331">
        <f t="shared" si="79"/>
        <v>1.8030015119159238E-2</v>
      </c>
      <c r="H235" s="331">
        <f t="shared" si="79"/>
        <v>2.0882055675955902E-2</v>
      </c>
      <c r="I235" s="331">
        <f t="shared" si="79"/>
        <v>2.1638523960761682E-2</v>
      </c>
      <c r="J235" s="331">
        <f t="shared" si="79"/>
        <v>2.1392667297966284E-2</v>
      </c>
      <c r="K235" s="331">
        <f t="shared" si="79"/>
        <v>2.226977277392261E-2</v>
      </c>
      <c r="L235" s="331">
        <f t="shared" si="79"/>
        <v>2.5812463591214498E-2</v>
      </c>
      <c r="M235" s="331">
        <f t="shared" si="79"/>
        <v>2.5938382186766286E-2</v>
      </c>
      <c r="N235" s="331">
        <f t="shared" si="79"/>
        <v>2.4078727686458978E-2</v>
      </c>
      <c r="O235" s="331">
        <f t="shared" si="79"/>
        <v>2.6361738837717644E-2</v>
      </c>
      <c r="P235" s="331">
        <f t="shared" si="79"/>
        <v>3.0212277184869386E-2</v>
      </c>
      <c r="Q235" s="331">
        <f t="shared" si="80"/>
        <v>2.6914409699253308E-2</v>
      </c>
      <c r="R235" s="331">
        <f t="shared" si="80"/>
        <v>7.421156714080948E-3</v>
      </c>
      <c r="S235" s="331">
        <f t="shared" si="81"/>
        <v>0</v>
      </c>
      <c r="T235" s="331">
        <f t="shared" si="81"/>
        <v>6.5392984264109289E-3</v>
      </c>
    </row>
    <row r="236" spans="1:20" ht="12" customHeight="1" x14ac:dyDescent="0.25">
      <c r="A236" s="373" t="s">
        <v>1040</v>
      </c>
      <c r="B236" s="331">
        <f t="shared" si="59"/>
        <v>4.4198636530311503E-2</v>
      </c>
      <c r="C236" s="331">
        <f t="shared" si="79"/>
        <v>4.4687025749173152E-2</v>
      </c>
      <c r="D236" s="331">
        <f t="shared" si="79"/>
        <v>4.2438549070404188E-2</v>
      </c>
      <c r="E236" s="331">
        <f t="shared" si="79"/>
        <v>4.0801125604299368E-2</v>
      </c>
      <c r="F236" s="331">
        <f t="shared" si="79"/>
        <v>4.9311864465715192E-2</v>
      </c>
      <c r="G236" s="331">
        <f t="shared" si="79"/>
        <v>4.6703984591449692E-2</v>
      </c>
      <c r="H236" s="331">
        <f t="shared" si="79"/>
        <v>4.6298460436851596E-2</v>
      </c>
      <c r="I236" s="331">
        <f t="shared" si="79"/>
        <v>4.462613953224151E-2</v>
      </c>
      <c r="J236" s="331">
        <f t="shared" si="79"/>
        <v>4.9733582547259875E-2</v>
      </c>
      <c r="K236" s="331">
        <f t="shared" si="79"/>
        <v>4.925055070734484E-2</v>
      </c>
      <c r="L236" s="331">
        <f t="shared" si="79"/>
        <v>4.9045143602832394E-2</v>
      </c>
      <c r="M236" s="331">
        <f t="shared" si="79"/>
        <v>4.745403924243307E-2</v>
      </c>
      <c r="N236" s="331">
        <f t="shared" si="79"/>
        <v>3.8729484375633227E-2</v>
      </c>
      <c r="O236" s="331">
        <f t="shared" si="79"/>
        <v>3.6523993666394264E-2</v>
      </c>
      <c r="P236" s="331">
        <f t="shared" si="79"/>
        <v>3.5423211595029758E-2</v>
      </c>
      <c r="Q236" s="331">
        <f t="shared" si="80"/>
        <v>3.1090761380556952E-2</v>
      </c>
      <c r="R236" s="331">
        <f t="shared" si="80"/>
        <v>2.9895692609096709E-2</v>
      </c>
      <c r="S236" s="331">
        <f t="shared" si="81"/>
        <v>2.6991056969876647E-2</v>
      </c>
      <c r="T236" s="331">
        <f t="shared" si="81"/>
        <v>2.7588597591084691E-2</v>
      </c>
    </row>
    <row r="237" spans="1:20" ht="12" customHeight="1" x14ac:dyDescent="0.25">
      <c r="A237" s="373" t="s">
        <v>727</v>
      </c>
      <c r="B237" s="331">
        <f t="shared" si="59"/>
        <v>7.5137105571617836E-3</v>
      </c>
      <c r="C237" s="331">
        <f t="shared" si="79"/>
        <v>7.5840397767435522E-3</v>
      </c>
      <c r="D237" s="331">
        <f t="shared" si="79"/>
        <v>7.3380294628663557E-3</v>
      </c>
      <c r="E237" s="331">
        <f t="shared" si="79"/>
        <v>7.1474812575877253E-3</v>
      </c>
      <c r="F237" s="331">
        <f t="shared" si="79"/>
        <v>8.7232731652249901E-3</v>
      </c>
      <c r="G237" s="331">
        <f t="shared" si="79"/>
        <v>8.3116373085598307E-3</v>
      </c>
      <c r="H237" s="331">
        <f t="shared" si="79"/>
        <v>8.148379749466873E-3</v>
      </c>
      <c r="I237" s="331">
        <f t="shared" si="79"/>
        <v>7.7346082761388119E-3</v>
      </c>
      <c r="J237" s="331">
        <f t="shared" si="79"/>
        <v>8.1607111158073613E-3</v>
      </c>
      <c r="K237" s="331">
        <f t="shared" si="79"/>
        <v>7.9239794437468147E-3</v>
      </c>
      <c r="L237" s="331">
        <f t="shared" si="79"/>
        <v>7.9586423194741331E-3</v>
      </c>
      <c r="M237" s="331">
        <f t="shared" si="79"/>
        <v>8.1027231378965545E-3</v>
      </c>
      <c r="N237" s="331">
        <f t="shared" si="79"/>
        <v>7.1227138996465666E-3</v>
      </c>
      <c r="O237" s="331">
        <f t="shared" si="79"/>
        <v>6.8074735359162173E-3</v>
      </c>
      <c r="P237" s="331">
        <f t="shared" si="79"/>
        <v>6.6304508705174094E-3</v>
      </c>
      <c r="Q237" s="331">
        <f t="shared" si="80"/>
        <v>6.0112160773885389E-3</v>
      </c>
      <c r="R237" s="331">
        <f t="shared" si="80"/>
        <v>5.903845847454973E-3</v>
      </c>
      <c r="S237" s="331">
        <f t="shared" si="81"/>
        <v>5.3256730866344049E-3</v>
      </c>
      <c r="T237" s="331">
        <f t="shared" si="81"/>
        <v>5.3880342723391069E-3</v>
      </c>
    </row>
    <row r="238" spans="1:20" ht="12" customHeight="1" x14ac:dyDescent="0.25">
      <c r="A238" s="322" t="s">
        <v>728</v>
      </c>
      <c r="B238" s="331">
        <f t="shared" si="59"/>
        <v>0.79661685011309136</v>
      </c>
      <c r="C238" s="331">
        <f t="shared" si="79"/>
        <v>0.88608413239631534</v>
      </c>
      <c r="D238" s="331">
        <f t="shared" si="79"/>
        <v>0.80187687760472748</v>
      </c>
      <c r="E238" s="331">
        <f t="shared" si="79"/>
        <v>0.81064886700199668</v>
      </c>
      <c r="F238" s="331">
        <f t="shared" si="79"/>
        <v>0.88074670984523362</v>
      </c>
      <c r="G238" s="331">
        <f t="shared" si="79"/>
        <v>0.9388781663581236</v>
      </c>
      <c r="H238" s="331">
        <f t="shared" si="79"/>
        <v>1.0371723357744638</v>
      </c>
      <c r="I238" s="331">
        <f t="shared" si="79"/>
        <v>0.97068445556695548</v>
      </c>
      <c r="J238" s="331">
        <f t="shared" si="79"/>
        <v>1.0631863515551265</v>
      </c>
      <c r="K238" s="331">
        <f t="shared" si="79"/>
        <v>1.1281667860817732</v>
      </c>
      <c r="L238" s="331">
        <f t="shared" si="79"/>
        <v>1.0052781631212326</v>
      </c>
      <c r="M238" s="331">
        <f t="shared" si="79"/>
        <v>0.93396361842843911</v>
      </c>
      <c r="N238" s="331">
        <f t="shared" si="79"/>
        <v>0.7505968407858149</v>
      </c>
      <c r="O238" s="331">
        <f t="shared" si="79"/>
        <v>0.80447335944113951</v>
      </c>
      <c r="P238" s="331">
        <f t="shared" si="79"/>
        <v>0.81775813721473667</v>
      </c>
      <c r="Q238" s="331">
        <f t="shared" si="80"/>
        <v>1.0074231988455888</v>
      </c>
      <c r="R238" s="331">
        <f t="shared" si="80"/>
        <v>0.62973881398551912</v>
      </c>
      <c r="S238" s="331">
        <f t="shared" si="81"/>
        <v>0.58618288551629993</v>
      </c>
      <c r="T238" s="331">
        <f t="shared" si="81"/>
        <v>0.60483274110937912</v>
      </c>
    </row>
    <row r="239" spans="1:20" ht="12" customHeight="1" x14ac:dyDescent="0.25">
      <c r="A239" s="332" t="s">
        <v>729</v>
      </c>
      <c r="B239" s="331">
        <f t="shared" si="59"/>
        <v>0.24281102358506385</v>
      </c>
      <c r="C239" s="331">
        <f t="shared" si="79"/>
        <v>0.25992130732225965</v>
      </c>
      <c r="D239" s="331">
        <f t="shared" si="79"/>
        <v>0.22596391747680869</v>
      </c>
      <c r="E239" s="331">
        <f t="shared" si="79"/>
        <v>0.22617291749890372</v>
      </c>
      <c r="F239" s="331">
        <f t="shared" si="79"/>
        <v>0.20826397489137843</v>
      </c>
      <c r="G239" s="331">
        <f t="shared" si="79"/>
        <v>0.20899638050095143</v>
      </c>
      <c r="H239" s="331">
        <f t="shared" si="79"/>
        <v>0.20003779937343225</v>
      </c>
      <c r="I239" s="331">
        <f t="shared" si="79"/>
        <v>0.21410727872018226</v>
      </c>
      <c r="J239" s="331">
        <f t="shared" si="79"/>
        <v>0.2335238052879047</v>
      </c>
      <c r="K239" s="331">
        <f t="shared" si="79"/>
        <v>0.26322510495162227</v>
      </c>
      <c r="L239" s="331">
        <f t="shared" si="79"/>
        <v>0.23707148710758735</v>
      </c>
      <c r="M239" s="331">
        <f t="shared" si="79"/>
        <v>0.22527547603925593</v>
      </c>
      <c r="N239" s="331">
        <f t="shared" si="79"/>
        <v>0.19391148810975414</v>
      </c>
      <c r="O239" s="331">
        <f t="shared" si="79"/>
        <v>0.2139810059934088</v>
      </c>
      <c r="P239" s="331">
        <f t="shared" si="79"/>
        <v>0.20463420069070862</v>
      </c>
      <c r="Q239" s="331">
        <f t="shared" si="80"/>
        <v>0.20415281226040377</v>
      </c>
      <c r="R239" s="331">
        <f t="shared" si="80"/>
        <v>0.19820067553127491</v>
      </c>
      <c r="S239" s="331">
        <f t="shared" si="81"/>
        <v>0.18157567351273415</v>
      </c>
      <c r="T239" s="331">
        <f t="shared" si="81"/>
        <v>0.19006739976569231</v>
      </c>
    </row>
    <row r="240" spans="1:20" ht="12" customHeight="1" x14ac:dyDescent="0.25">
      <c r="A240" s="373" t="s">
        <v>1041</v>
      </c>
      <c r="B240" s="331">
        <f t="shared" si="59"/>
        <v>0.1660581596548068</v>
      </c>
      <c r="C240" s="331">
        <f t="shared" si="79"/>
        <v>0.22550893489223636</v>
      </c>
      <c r="D240" s="331">
        <f t="shared" si="79"/>
        <v>0.20282034750884814</v>
      </c>
      <c r="E240" s="331">
        <f t="shared" si="79"/>
        <v>0.20111223428905284</v>
      </c>
      <c r="F240" s="331">
        <f t="shared" si="79"/>
        <v>0.29954698018611459</v>
      </c>
      <c r="G240" s="331">
        <f t="shared" si="79"/>
        <v>0.20069657885343914</v>
      </c>
      <c r="H240" s="331">
        <f t="shared" si="79"/>
        <v>0.25267010599096124</v>
      </c>
      <c r="I240" s="331">
        <f t="shared" si="79"/>
        <v>0.333463285445046</v>
      </c>
      <c r="J240" s="331">
        <f t="shared" si="79"/>
        <v>0.36300594445163398</v>
      </c>
      <c r="K240" s="331">
        <f t="shared" si="79"/>
        <v>0.34562732282113562</v>
      </c>
      <c r="L240" s="331">
        <f t="shared" si="79"/>
        <v>0.31807284801450758</v>
      </c>
      <c r="M240" s="331">
        <f t="shared" si="79"/>
        <v>0.21658835432802021</v>
      </c>
      <c r="N240" s="331">
        <f t="shared" si="79"/>
        <v>0.12081131633450386</v>
      </c>
      <c r="O240" s="331">
        <f t="shared" si="79"/>
        <v>0.11943715400652176</v>
      </c>
      <c r="P240" s="331">
        <f t="shared" si="79"/>
        <v>0.17354327076722104</v>
      </c>
      <c r="Q240" s="331">
        <f t="shared" si="80"/>
        <v>0.15879910590975344</v>
      </c>
      <c r="R240" s="331">
        <f t="shared" si="80"/>
        <v>9.3267006263607732E-2</v>
      </c>
      <c r="S240" s="331">
        <f t="shared" si="81"/>
        <v>7.6851946360324164E-2</v>
      </c>
      <c r="T240" s="331">
        <f t="shared" si="81"/>
        <v>9.4160141310767498E-2</v>
      </c>
    </row>
    <row r="241" spans="1:20" ht="12" customHeight="1" x14ac:dyDescent="0.25">
      <c r="A241" s="373" t="s">
        <v>1042</v>
      </c>
      <c r="B241" s="331">
        <f t="shared" si="59"/>
        <v>0</v>
      </c>
      <c r="C241" s="331">
        <f t="shared" si="79"/>
        <v>0</v>
      </c>
      <c r="D241" s="331">
        <f t="shared" si="79"/>
        <v>0</v>
      </c>
      <c r="E241" s="331">
        <f t="shared" si="79"/>
        <v>1.0659574163544829E-2</v>
      </c>
      <c r="F241" s="331">
        <f t="shared" si="79"/>
        <v>0</v>
      </c>
      <c r="G241" s="331">
        <f t="shared" si="79"/>
        <v>7.0065747353619479E-2</v>
      </c>
      <c r="H241" s="331">
        <f t="shared" si="79"/>
        <v>0.19509808182864025</v>
      </c>
      <c r="I241" s="331">
        <f t="shared" si="79"/>
        <v>0</v>
      </c>
      <c r="J241" s="331">
        <f t="shared" si="79"/>
        <v>0</v>
      </c>
      <c r="K241" s="331">
        <f t="shared" si="79"/>
        <v>2.1855215858958394E-3</v>
      </c>
      <c r="L241" s="331">
        <f t="shared" si="79"/>
        <v>0</v>
      </c>
      <c r="M241" s="331">
        <f t="shared" si="79"/>
        <v>1.1328339398958975E-2</v>
      </c>
      <c r="N241" s="331">
        <f t="shared" si="79"/>
        <v>0</v>
      </c>
      <c r="O241" s="331">
        <f t="shared" si="79"/>
        <v>0</v>
      </c>
      <c r="P241" s="331">
        <f t="shared" si="79"/>
        <v>7.9571757872462061E-3</v>
      </c>
      <c r="Q241" s="331">
        <f t="shared" si="80"/>
        <v>0.24259794995016512</v>
      </c>
      <c r="R241" s="331">
        <f t="shared" si="80"/>
        <v>3.6004893975761965E-3</v>
      </c>
      <c r="S241" s="331">
        <f t="shared" si="81"/>
        <v>3.1914140365923746E-3</v>
      </c>
      <c r="T241" s="331">
        <f t="shared" si="81"/>
        <v>0</v>
      </c>
    </row>
    <row r="242" spans="1:20" ht="12" customHeight="1" x14ac:dyDescent="0.25">
      <c r="A242" s="373" t="s">
        <v>730</v>
      </c>
      <c r="B242" s="331">
        <f t="shared" si="59"/>
        <v>0</v>
      </c>
      <c r="C242" s="331">
        <f t="shared" si="79"/>
        <v>0</v>
      </c>
      <c r="D242" s="331">
        <f t="shared" si="79"/>
        <v>0</v>
      </c>
      <c r="E242" s="331">
        <f t="shared" si="79"/>
        <v>0</v>
      </c>
      <c r="F242" s="331">
        <f t="shared" si="79"/>
        <v>0</v>
      </c>
      <c r="G242" s="331">
        <f t="shared" si="79"/>
        <v>4.3966750894556114E-3</v>
      </c>
      <c r="H242" s="331">
        <f t="shared" si="79"/>
        <v>2.5781179897094979E-2</v>
      </c>
      <c r="I242" s="331">
        <f t="shared" si="79"/>
        <v>6.4173135194220604E-2</v>
      </c>
      <c r="J242" s="331">
        <f t="shared" si="79"/>
        <v>7.3604733986903495E-2</v>
      </c>
      <c r="K242" s="331">
        <f t="shared" si="79"/>
        <v>6.1829134156827913E-2</v>
      </c>
      <c r="L242" s="331">
        <f t="shared" si="79"/>
        <v>3.4022917273479759E-2</v>
      </c>
      <c r="M242" s="331">
        <f t="shared" si="79"/>
        <v>4.9644550962614539E-2</v>
      </c>
      <c r="N242" s="331">
        <f t="shared" si="79"/>
        <v>2.9937385308381366E-2</v>
      </c>
      <c r="O242" s="331">
        <f t="shared" si="79"/>
        <v>3.8798367976109964E-2</v>
      </c>
      <c r="P242" s="331">
        <f t="shared" si="79"/>
        <v>2.9092737772730245E-2</v>
      </c>
      <c r="Q242" s="331">
        <f t="shared" si="80"/>
        <v>3.2717379163807923E-2</v>
      </c>
      <c r="R242" s="331">
        <f t="shared" si="80"/>
        <v>4.1897154538766961E-2</v>
      </c>
      <c r="S242" s="331">
        <f t="shared" si="81"/>
        <v>7.8648930723388799E-2</v>
      </c>
      <c r="T242" s="331">
        <f t="shared" si="81"/>
        <v>3.6366155369228235E-2</v>
      </c>
    </row>
    <row r="243" spans="1:20" ht="12" customHeight="1" x14ac:dyDescent="0.25">
      <c r="A243" s="373" t="s">
        <v>731</v>
      </c>
      <c r="B243" s="331">
        <f t="shared" si="59"/>
        <v>0.18582058099687504</v>
      </c>
      <c r="C243" s="331">
        <f t="shared" ref="C243:P247" si="82">C159/C$163</f>
        <v>0.2000745218006896</v>
      </c>
      <c r="D243" s="331">
        <f t="shared" si="82"/>
        <v>0.17467532378506115</v>
      </c>
      <c r="E243" s="331">
        <f t="shared" si="82"/>
        <v>0.17510300995784614</v>
      </c>
      <c r="F243" s="331">
        <f t="shared" si="82"/>
        <v>0.16366925423488377</v>
      </c>
      <c r="G243" s="331">
        <f t="shared" si="82"/>
        <v>0.16544894545799069</v>
      </c>
      <c r="H243" s="331">
        <f t="shared" si="82"/>
        <v>0.15700966698869478</v>
      </c>
      <c r="I243" s="331">
        <f t="shared" si="82"/>
        <v>0.16742620733041166</v>
      </c>
      <c r="J243" s="331">
        <f t="shared" si="82"/>
        <v>0.18249253087852912</v>
      </c>
      <c r="K243" s="331">
        <f t="shared" si="82"/>
        <v>0.25554531990881879</v>
      </c>
      <c r="L243" s="331">
        <f t="shared" si="82"/>
        <v>0.230452493322999</v>
      </c>
      <c r="M243" s="331">
        <f t="shared" si="82"/>
        <v>0.21183732484260981</v>
      </c>
      <c r="N243" s="331">
        <f t="shared" si="82"/>
        <v>0.22006425219109427</v>
      </c>
      <c r="O243" s="331">
        <f t="shared" si="82"/>
        <v>0.22179106312312546</v>
      </c>
      <c r="P243" s="331">
        <f t="shared" si="82"/>
        <v>0.2138547414597132</v>
      </c>
      <c r="Q243" s="331">
        <f t="shared" si="80"/>
        <v>0.20542729049712594</v>
      </c>
      <c r="R243" s="331">
        <f t="shared" si="80"/>
        <v>0.19611871682021231</v>
      </c>
      <c r="S243" s="331">
        <f t="shared" si="81"/>
        <v>0.17867955877298466</v>
      </c>
      <c r="T243" s="331">
        <f t="shared" si="81"/>
        <v>0.18784872631507604</v>
      </c>
    </row>
    <row r="244" spans="1:20" ht="12" customHeight="1" x14ac:dyDescent="0.25">
      <c r="A244" s="373" t="s">
        <v>47</v>
      </c>
      <c r="B244" s="331">
        <f t="shared" si="59"/>
        <v>1.3845257453340469E-2</v>
      </c>
      <c r="C244" s="331">
        <f t="shared" si="82"/>
        <v>6.6337902698711928E-3</v>
      </c>
      <c r="D244" s="331">
        <f t="shared" si="82"/>
        <v>9.489755789341428E-3</v>
      </c>
      <c r="E244" s="331">
        <f t="shared" si="82"/>
        <v>9.4989338555336224E-3</v>
      </c>
      <c r="F244" s="331">
        <f t="shared" si="82"/>
        <v>0</v>
      </c>
      <c r="G244" s="331">
        <f t="shared" si="82"/>
        <v>8.2738748808079313E-2</v>
      </c>
      <c r="H244" s="331">
        <f t="shared" si="82"/>
        <v>1.7217945557516361E-2</v>
      </c>
      <c r="I244" s="331">
        <f t="shared" si="82"/>
        <v>7.1666832372817117E-3</v>
      </c>
      <c r="J244" s="331">
        <f t="shared" si="82"/>
        <v>0</v>
      </c>
      <c r="K244" s="331">
        <f t="shared" si="82"/>
        <v>0</v>
      </c>
      <c r="L244" s="331">
        <f t="shared" si="82"/>
        <v>0</v>
      </c>
      <c r="M244" s="331">
        <f t="shared" si="82"/>
        <v>0</v>
      </c>
      <c r="N244" s="331">
        <f t="shared" si="82"/>
        <v>0</v>
      </c>
      <c r="O244" s="331">
        <f t="shared" si="82"/>
        <v>0</v>
      </c>
      <c r="P244" s="331">
        <f t="shared" si="82"/>
        <v>0</v>
      </c>
      <c r="Q244" s="331">
        <f t="shared" si="80"/>
        <v>0</v>
      </c>
      <c r="R244" s="331">
        <f t="shared" si="80"/>
        <v>0</v>
      </c>
      <c r="S244" s="331">
        <f t="shared" si="81"/>
        <v>0</v>
      </c>
      <c r="T244" s="331">
        <f t="shared" si="81"/>
        <v>0</v>
      </c>
    </row>
    <row r="245" spans="1:20" ht="12" customHeight="1" x14ac:dyDescent="0.25">
      <c r="A245" s="373" t="s">
        <v>1043</v>
      </c>
      <c r="B245" s="331">
        <f t="shared" si="59"/>
        <v>0.1389252898064651</v>
      </c>
      <c r="C245" s="331">
        <f t="shared" si="82"/>
        <v>0.14532952325756684</v>
      </c>
      <c r="D245" s="331">
        <f t="shared" si="82"/>
        <v>0.1398205975215544</v>
      </c>
      <c r="E245" s="331">
        <f t="shared" si="82"/>
        <v>0.141490167349589</v>
      </c>
      <c r="F245" s="331">
        <f t="shared" si="82"/>
        <v>0.14929102292783092</v>
      </c>
      <c r="G245" s="331">
        <f t="shared" si="82"/>
        <v>0.133521089667613</v>
      </c>
      <c r="H245" s="331">
        <f t="shared" si="82"/>
        <v>0.12013011144354117</v>
      </c>
      <c r="I245" s="331">
        <f t="shared" si="82"/>
        <v>0.11557151143478847</v>
      </c>
      <c r="J245" s="331">
        <f t="shared" si="82"/>
        <v>0.12997396391525881</v>
      </c>
      <c r="K245" s="331">
        <f t="shared" si="82"/>
        <v>0.12880201080922091</v>
      </c>
      <c r="L245" s="331">
        <f t="shared" si="82"/>
        <v>0.12834401324374714</v>
      </c>
      <c r="M245" s="331">
        <f t="shared" si="82"/>
        <v>0.13937082653841684</v>
      </c>
      <c r="N245" s="331">
        <f t="shared" si="82"/>
        <v>0.12585957835432768</v>
      </c>
      <c r="O245" s="331">
        <f t="shared" si="82"/>
        <v>0.12581445284813614</v>
      </c>
      <c r="P245" s="331">
        <f t="shared" si="82"/>
        <v>0.12375697084595669</v>
      </c>
      <c r="Q245" s="331">
        <f t="shared" si="80"/>
        <v>0.1114077216274246</v>
      </c>
      <c r="R245" s="331">
        <f t="shared" si="80"/>
        <v>4.6131345947718845E-2</v>
      </c>
      <c r="S245" s="331">
        <f t="shared" si="81"/>
        <v>2.1155351620430543E-2</v>
      </c>
      <c r="T245" s="331">
        <f t="shared" si="81"/>
        <v>4.9613634383199559E-2</v>
      </c>
    </row>
    <row r="246" spans="1:20" ht="12" customHeight="1" x14ac:dyDescent="0.25">
      <c r="A246" s="373" t="s">
        <v>1044</v>
      </c>
      <c r="B246" s="331">
        <f t="shared" si="59"/>
        <v>4.9156585551331629E-2</v>
      </c>
      <c r="C246" s="331">
        <f t="shared" si="82"/>
        <v>4.8616073164534444E-2</v>
      </c>
      <c r="D246" s="331">
        <f t="shared" si="82"/>
        <v>4.9106946999166921E-2</v>
      </c>
      <c r="E246" s="331">
        <f t="shared" si="82"/>
        <v>4.6612066919945565E-2</v>
      </c>
      <c r="F246" s="331">
        <f t="shared" si="82"/>
        <v>5.9975502336151593E-2</v>
      </c>
      <c r="G246" s="331">
        <f t="shared" si="82"/>
        <v>7.3014018582002502E-2</v>
      </c>
      <c r="H246" s="331">
        <f t="shared" si="82"/>
        <v>6.9227461637883084E-2</v>
      </c>
      <c r="I246" s="331">
        <f t="shared" si="82"/>
        <v>6.8776361448193865E-2</v>
      </c>
      <c r="J246" s="331">
        <f t="shared" si="82"/>
        <v>8.0585367573575137E-2</v>
      </c>
      <c r="K246" s="331">
        <f t="shared" si="82"/>
        <v>7.0952394807852287E-2</v>
      </c>
      <c r="L246" s="331">
        <f t="shared" si="82"/>
        <v>5.7314406730153714E-2</v>
      </c>
      <c r="M246" s="331">
        <f t="shared" si="82"/>
        <v>7.9918712879013115E-2</v>
      </c>
      <c r="N246" s="331">
        <f t="shared" si="82"/>
        <v>6.0012831596976582E-2</v>
      </c>
      <c r="O246" s="331">
        <f t="shared" si="82"/>
        <v>8.4651323840180481E-2</v>
      </c>
      <c r="P246" s="331">
        <f t="shared" si="82"/>
        <v>6.4919083325648927E-2</v>
      </c>
      <c r="Q246" s="331">
        <f t="shared" si="80"/>
        <v>5.2320992807018463E-2</v>
      </c>
      <c r="R246" s="331">
        <f t="shared" si="80"/>
        <v>5.0523435787444983E-2</v>
      </c>
      <c r="S246" s="331">
        <f t="shared" si="81"/>
        <v>4.6080008968060443E-2</v>
      </c>
      <c r="T246" s="331">
        <f t="shared" si="81"/>
        <v>4.6776702119419457E-2</v>
      </c>
    </row>
    <row r="247" spans="1:20" s="369" customFormat="1" ht="20.25" customHeight="1" x14ac:dyDescent="0.25">
      <c r="A247" s="692" t="s">
        <v>732</v>
      </c>
      <c r="B247" s="696">
        <f t="shared" si="59"/>
        <v>1</v>
      </c>
      <c r="C247" s="696">
        <f t="shared" si="82"/>
        <v>1</v>
      </c>
      <c r="D247" s="696">
        <f t="shared" si="82"/>
        <v>1</v>
      </c>
      <c r="E247" s="696">
        <f t="shared" si="82"/>
        <v>1</v>
      </c>
      <c r="F247" s="696">
        <f t="shared" si="82"/>
        <v>1</v>
      </c>
      <c r="G247" s="696">
        <f t="shared" si="82"/>
        <v>1</v>
      </c>
      <c r="H247" s="696">
        <f t="shared" si="82"/>
        <v>1</v>
      </c>
      <c r="I247" s="696">
        <f t="shared" si="82"/>
        <v>1</v>
      </c>
      <c r="J247" s="696">
        <f t="shared" si="82"/>
        <v>1</v>
      </c>
      <c r="K247" s="696">
        <f t="shared" si="82"/>
        <v>1</v>
      </c>
      <c r="L247" s="696">
        <f t="shared" si="82"/>
        <v>1</v>
      </c>
      <c r="M247" s="696">
        <f t="shared" si="82"/>
        <v>1</v>
      </c>
      <c r="N247" s="696">
        <f t="shared" si="82"/>
        <v>1</v>
      </c>
      <c r="O247" s="696">
        <f t="shared" si="82"/>
        <v>1</v>
      </c>
      <c r="P247" s="696">
        <f t="shared" si="82"/>
        <v>1</v>
      </c>
      <c r="Q247" s="696">
        <f t="shared" si="80"/>
        <v>1</v>
      </c>
      <c r="R247" s="696">
        <f t="shared" si="80"/>
        <v>1</v>
      </c>
      <c r="S247" s="696">
        <f t="shared" si="81"/>
        <v>1</v>
      </c>
      <c r="T247" s="696">
        <f t="shared" si="81"/>
        <v>1</v>
      </c>
    </row>
    <row r="248" spans="1:20" ht="13" x14ac:dyDescent="0.25">
      <c r="A248" s="377" t="s">
        <v>738</v>
      </c>
      <c r="B248" s="378"/>
      <c r="C248" s="378"/>
      <c r="D248" s="378"/>
      <c r="E248" s="378"/>
      <c r="F248" s="378"/>
      <c r="G248" s="378"/>
      <c r="H248" s="378"/>
      <c r="I248" s="378"/>
      <c r="J248" s="378"/>
      <c r="K248" s="378"/>
      <c r="L248" s="378"/>
      <c r="M248" s="378"/>
      <c r="N248" s="378"/>
      <c r="O248" s="378"/>
    </row>
    <row r="249" spans="1:20" x14ac:dyDescent="0.25">
      <c r="A249" s="373"/>
      <c r="B249" s="378"/>
      <c r="C249" s="378"/>
      <c r="D249" s="378"/>
      <c r="E249" s="378"/>
      <c r="F249" s="378"/>
      <c r="G249" s="378"/>
      <c r="H249" s="378"/>
      <c r="I249" s="378"/>
      <c r="J249" s="378"/>
      <c r="K249" s="378"/>
      <c r="L249" s="378"/>
      <c r="M249" s="378"/>
      <c r="N249" s="378"/>
      <c r="O249" s="378"/>
    </row>
    <row r="250" spans="1:20" x14ac:dyDescent="0.25">
      <c r="A250" s="373"/>
      <c r="B250" s="378"/>
      <c r="C250" s="378"/>
      <c r="D250" s="378"/>
      <c r="E250" s="378"/>
      <c r="F250" s="378"/>
      <c r="G250" s="378"/>
      <c r="H250" s="378"/>
      <c r="I250" s="378"/>
      <c r="J250" s="378"/>
      <c r="K250" s="378"/>
      <c r="L250" s="378"/>
      <c r="M250" s="378"/>
      <c r="N250" s="378"/>
      <c r="O250" s="378"/>
    </row>
    <row r="251" spans="1:20" x14ac:dyDescent="0.25">
      <c r="A251" s="373"/>
      <c r="B251" s="378"/>
      <c r="C251" s="378"/>
      <c r="D251" s="378"/>
      <c r="E251" s="378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</row>
    <row r="252" spans="1:20" x14ac:dyDescent="0.25">
      <c r="A252" s="373"/>
      <c r="B252" s="378"/>
      <c r="C252" s="378"/>
      <c r="D252" s="378"/>
      <c r="E252" s="378"/>
      <c r="F252" s="378"/>
      <c r="G252" s="378"/>
      <c r="H252" s="378"/>
      <c r="I252" s="378"/>
      <c r="J252" s="378"/>
      <c r="K252" s="378"/>
      <c r="L252" s="378"/>
      <c r="M252" s="378"/>
      <c r="N252" s="378"/>
      <c r="O252" s="378"/>
    </row>
    <row r="253" spans="1:20" x14ac:dyDescent="0.25">
      <c r="A253" s="373"/>
      <c r="B253" s="378"/>
      <c r="C253" s="378"/>
      <c r="D253" s="378"/>
      <c r="E253" s="378"/>
      <c r="F253" s="378"/>
      <c r="G253" s="378"/>
      <c r="H253" s="378"/>
      <c r="I253" s="378"/>
      <c r="J253" s="378"/>
      <c r="K253" s="378"/>
      <c r="L253" s="378"/>
      <c r="M253" s="378"/>
      <c r="N253" s="378"/>
      <c r="O253" s="378"/>
    </row>
    <row r="254" spans="1:20" x14ac:dyDescent="0.25">
      <c r="A254" s="373"/>
      <c r="B254" s="378"/>
      <c r="C254" s="378"/>
      <c r="D254" s="378"/>
      <c r="E254" s="378"/>
      <c r="F254" s="378"/>
      <c r="G254" s="378"/>
      <c r="H254" s="378"/>
      <c r="I254" s="378"/>
      <c r="J254" s="378"/>
      <c r="K254" s="378"/>
      <c r="L254" s="378"/>
      <c r="M254" s="378"/>
      <c r="N254" s="378"/>
      <c r="O254" s="378"/>
    </row>
    <row r="255" spans="1:20" x14ac:dyDescent="0.25">
      <c r="A255" s="373"/>
      <c r="B255" s="378"/>
      <c r="C255" s="378"/>
      <c r="D255" s="378"/>
      <c r="E255" s="378"/>
      <c r="F255" s="378"/>
      <c r="G255" s="378"/>
      <c r="H255" s="378"/>
      <c r="I255" s="378"/>
      <c r="J255" s="378"/>
      <c r="K255" s="378"/>
      <c r="L255" s="378"/>
      <c r="M255" s="378"/>
      <c r="N255" s="378"/>
      <c r="O255" s="378"/>
    </row>
    <row r="256" spans="1:20" x14ac:dyDescent="0.25">
      <c r="A256" s="373"/>
      <c r="B256" s="378"/>
      <c r="C256" s="378"/>
      <c r="D256" s="378"/>
      <c r="E256" s="378"/>
      <c r="F256" s="378"/>
      <c r="G256" s="378"/>
      <c r="H256" s="378"/>
      <c r="I256" s="378"/>
      <c r="J256" s="378"/>
      <c r="K256" s="378"/>
      <c r="L256" s="378"/>
      <c r="M256" s="378"/>
      <c r="N256" s="378"/>
      <c r="O256" s="378"/>
    </row>
    <row r="257" spans="1:15" x14ac:dyDescent="0.25">
      <c r="A257" s="373"/>
      <c r="B257" s="378"/>
      <c r="C257" s="378"/>
      <c r="D257" s="378"/>
      <c r="E257" s="378"/>
      <c r="F257" s="378"/>
      <c r="G257" s="378"/>
      <c r="H257" s="378"/>
      <c r="I257" s="378"/>
      <c r="J257" s="378"/>
      <c r="K257" s="378"/>
      <c r="L257" s="378"/>
      <c r="M257" s="378"/>
      <c r="N257" s="378"/>
      <c r="O257" s="378"/>
    </row>
    <row r="258" spans="1:15" x14ac:dyDescent="0.25">
      <c r="A258" s="373"/>
      <c r="B258" s="378"/>
      <c r="C258" s="378"/>
      <c r="D258" s="378"/>
      <c r="E258" s="378"/>
      <c r="F258" s="378"/>
      <c r="G258" s="378"/>
      <c r="H258" s="378"/>
      <c r="I258" s="378"/>
      <c r="J258" s="378"/>
      <c r="K258" s="378"/>
      <c r="L258" s="378"/>
      <c r="M258" s="378"/>
      <c r="N258" s="378"/>
      <c r="O258" s="378"/>
    </row>
    <row r="259" spans="1:15" x14ac:dyDescent="0.25">
      <c r="A259" s="373"/>
      <c r="B259" s="378"/>
      <c r="C259" s="378"/>
      <c r="D259" s="378"/>
      <c r="E259" s="378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</row>
    <row r="260" spans="1:15" x14ac:dyDescent="0.25">
      <c r="A260" s="373"/>
      <c r="B260" s="378"/>
      <c r="C260" s="378"/>
      <c r="D260" s="378"/>
      <c r="E260" s="378"/>
      <c r="F260" s="378"/>
      <c r="G260" s="378"/>
      <c r="H260" s="378"/>
      <c r="I260" s="378"/>
      <c r="J260" s="378"/>
      <c r="K260" s="378"/>
      <c r="L260" s="378"/>
      <c r="M260" s="378"/>
      <c r="N260" s="378"/>
      <c r="O260" s="378"/>
    </row>
    <row r="261" spans="1:15" x14ac:dyDescent="0.25">
      <c r="A261" s="373"/>
      <c r="B261" s="378"/>
      <c r="C261" s="378"/>
      <c r="D261" s="378"/>
      <c r="E261" s="378"/>
      <c r="F261" s="378"/>
      <c r="G261" s="378"/>
      <c r="H261" s="378"/>
      <c r="I261" s="378"/>
      <c r="J261" s="378"/>
      <c r="K261" s="378"/>
      <c r="L261" s="378"/>
      <c r="M261" s="378"/>
      <c r="N261" s="378"/>
      <c r="O261" s="378"/>
    </row>
    <row r="262" spans="1:15" x14ac:dyDescent="0.25">
      <c r="A262" s="373"/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</row>
    <row r="263" spans="1:15" x14ac:dyDescent="0.25">
      <c r="A263" s="373"/>
      <c r="B263" s="378"/>
      <c r="C263" s="378"/>
      <c r="D263" s="378"/>
      <c r="E263" s="378"/>
      <c r="F263" s="378"/>
      <c r="G263" s="378"/>
      <c r="H263" s="378"/>
      <c r="I263" s="378"/>
      <c r="J263" s="378"/>
      <c r="K263" s="378"/>
      <c r="L263" s="378"/>
      <c r="M263" s="378"/>
      <c r="N263" s="378"/>
      <c r="O263" s="378"/>
    </row>
    <row r="264" spans="1:15" x14ac:dyDescent="0.25">
      <c r="A264" s="373"/>
      <c r="B264" s="378"/>
      <c r="C264" s="378"/>
      <c r="D264" s="378"/>
      <c r="E264" s="378"/>
      <c r="F264" s="378"/>
      <c r="G264" s="378"/>
      <c r="H264" s="378"/>
      <c r="I264" s="378"/>
      <c r="J264" s="378"/>
      <c r="K264" s="378"/>
      <c r="L264" s="378"/>
      <c r="M264" s="378"/>
      <c r="N264" s="378"/>
      <c r="O264" s="378"/>
    </row>
    <row r="265" spans="1:15" x14ac:dyDescent="0.25">
      <c r="A265" s="373"/>
      <c r="B265" s="378"/>
      <c r="C265" s="378"/>
      <c r="D265" s="378"/>
      <c r="E265" s="378"/>
      <c r="F265" s="378"/>
      <c r="G265" s="378"/>
      <c r="H265" s="378"/>
      <c r="I265" s="378"/>
      <c r="J265" s="378"/>
      <c r="K265" s="378"/>
      <c r="L265" s="378"/>
      <c r="M265" s="378"/>
      <c r="N265" s="378"/>
      <c r="O265" s="378"/>
    </row>
    <row r="266" spans="1:15" x14ac:dyDescent="0.25">
      <c r="A266" s="373"/>
      <c r="B266" s="378"/>
      <c r="C266" s="378"/>
      <c r="D266" s="378"/>
      <c r="E266" s="378"/>
      <c r="F266" s="378"/>
      <c r="G266" s="378"/>
      <c r="H266" s="378"/>
      <c r="I266" s="378"/>
      <c r="J266" s="378"/>
      <c r="K266" s="378"/>
      <c r="L266" s="378"/>
      <c r="M266" s="378"/>
      <c r="N266" s="378"/>
      <c r="O266" s="378"/>
    </row>
    <row r="267" spans="1:15" x14ac:dyDescent="0.25">
      <c r="A267" s="373"/>
      <c r="B267" s="378"/>
      <c r="C267" s="378"/>
      <c r="D267" s="378"/>
      <c r="E267" s="378"/>
      <c r="F267" s="378"/>
      <c r="G267" s="378"/>
      <c r="H267" s="378"/>
      <c r="I267" s="378"/>
      <c r="J267" s="378"/>
      <c r="K267" s="378"/>
      <c r="L267" s="378"/>
      <c r="M267" s="378"/>
      <c r="N267" s="378"/>
      <c r="O267" s="378"/>
    </row>
    <row r="268" spans="1:15" x14ac:dyDescent="0.25">
      <c r="A268" s="373"/>
      <c r="B268" s="378"/>
      <c r="C268" s="378"/>
      <c r="D268" s="378"/>
      <c r="E268" s="378"/>
      <c r="F268" s="378"/>
      <c r="G268" s="378"/>
      <c r="H268" s="378"/>
      <c r="I268" s="378"/>
      <c r="J268" s="378"/>
      <c r="K268" s="378"/>
      <c r="L268" s="378"/>
      <c r="M268" s="378"/>
      <c r="N268" s="378"/>
      <c r="O268" s="378"/>
    </row>
    <row r="269" spans="1:15" x14ac:dyDescent="0.25">
      <c r="A269" s="373"/>
      <c r="B269" s="378"/>
      <c r="C269" s="378"/>
      <c r="D269" s="378"/>
      <c r="E269" s="378"/>
      <c r="F269" s="378"/>
      <c r="G269" s="378"/>
      <c r="H269" s="378"/>
      <c r="I269" s="378"/>
      <c r="J269" s="378"/>
      <c r="K269" s="378"/>
      <c r="L269" s="378"/>
      <c r="M269" s="378"/>
      <c r="N269" s="378"/>
      <c r="O269" s="378"/>
    </row>
    <row r="270" spans="1:15" x14ac:dyDescent="0.25">
      <c r="A270" s="373"/>
      <c r="B270" s="378"/>
      <c r="C270" s="378"/>
      <c r="D270" s="378"/>
      <c r="E270" s="378"/>
      <c r="F270" s="378"/>
      <c r="G270" s="378"/>
      <c r="H270" s="378"/>
      <c r="I270" s="378"/>
      <c r="J270" s="378"/>
      <c r="K270" s="378"/>
      <c r="L270" s="378"/>
      <c r="M270" s="378"/>
      <c r="N270" s="378"/>
      <c r="O270" s="378"/>
    </row>
    <row r="271" spans="1:15" x14ac:dyDescent="0.25">
      <c r="A271" s="373"/>
      <c r="B271" s="378"/>
      <c r="C271" s="378"/>
      <c r="D271" s="378"/>
      <c r="E271" s="378"/>
      <c r="F271" s="378"/>
      <c r="G271" s="378"/>
      <c r="H271" s="378"/>
      <c r="I271" s="378"/>
      <c r="J271" s="378"/>
      <c r="K271" s="378"/>
      <c r="L271" s="378"/>
      <c r="M271" s="378"/>
      <c r="N271" s="378"/>
      <c r="O271" s="378"/>
    </row>
    <row r="272" spans="1:15" x14ac:dyDescent="0.25">
      <c r="A272" s="373"/>
      <c r="B272" s="378"/>
      <c r="C272" s="378"/>
      <c r="D272" s="378"/>
      <c r="E272" s="378"/>
      <c r="F272" s="378"/>
      <c r="G272" s="378"/>
      <c r="H272" s="378"/>
      <c r="I272" s="378"/>
      <c r="J272" s="378"/>
      <c r="K272" s="378"/>
      <c r="L272" s="378"/>
      <c r="M272" s="378"/>
      <c r="N272" s="378"/>
      <c r="O272" s="378"/>
    </row>
    <row r="273" spans="1:15" x14ac:dyDescent="0.25">
      <c r="A273" s="373"/>
      <c r="B273" s="378"/>
      <c r="C273" s="378"/>
      <c r="D273" s="378"/>
      <c r="E273" s="378"/>
      <c r="F273" s="378"/>
      <c r="G273" s="378"/>
      <c r="H273" s="378"/>
      <c r="I273" s="378"/>
      <c r="J273" s="378"/>
      <c r="K273" s="378"/>
      <c r="L273" s="378"/>
      <c r="M273" s="378"/>
      <c r="N273" s="378"/>
      <c r="O273" s="378"/>
    </row>
    <row r="274" spans="1:15" x14ac:dyDescent="0.25">
      <c r="A274" s="373"/>
      <c r="B274" s="378"/>
      <c r="C274" s="378"/>
      <c r="D274" s="378"/>
      <c r="E274" s="378"/>
      <c r="F274" s="378"/>
      <c r="G274" s="378"/>
      <c r="H274" s="378"/>
      <c r="I274" s="378"/>
      <c r="J274" s="378"/>
      <c r="K274" s="378"/>
      <c r="L274" s="378"/>
      <c r="M274" s="378"/>
      <c r="N274" s="378"/>
      <c r="O274" s="378"/>
    </row>
    <row r="275" spans="1:15" x14ac:dyDescent="0.25">
      <c r="A275" s="373"/>
      <c r="B275" s="378"/>
      <c r="C275" s="378"/>
      <c r="D275" s="378"/>
      <c r="E275" s="378"/>
      <c r="F275" s="378"/>
      <c r="G275" s="378"/>
      <c r="H275" s="378"/>
      <c r="I275" s="378"/>
      <c r="J275" s="378"/>
      <c r="K275" s="378"/>
      <c r="L275" s="378"/>
      <c r="M275" s="378"/>
      <c r="N275" s="378"/>
      <c r="O275" s="378"/>
    </row>
    <row r="276" spans="1:15" x14ac:dyDescent="0.25">
      <c r="A276" s="373"/>
      <c r="B276" s="378"/>
      <c r="C276" s="378"/>
      <c r="D276" s="378"/>
      <c r="E276" s="378"/>
      <c r="F276" s="378"/>
      <c r="G276" s="378"/>
      <c r="H276" s="378"/>
      <c r="I276" s="378"/>
      <c r="J276" s="378"/>
      <c r="K276" s="378"/>
      <c r="L276" s="378"/>
      <c r="M276" s="378"/>
      <c r="N276" s="378"/>
      <c r="O276" s="378"/>
    </row>
    <row r="277" spans="1:15" x14ac:dyDescent="0.25">
      <c r="A277" s="373"/>
      <c r="B277" s="378"/>
      <c r="C277" s="378"/>
      <c r="D277" s="378"/>
      <c r="E277" s="378"/>
      <c r="F277" s="378"/>
      <c r="G277" s="378"/>
      <c r="H277" s="378"/>
      <c r="I277" s="378"/>
      <c r="J277" s="378"/>
      <c r="K277" s="378"/>
      <c r="L277" s="378"/>
      <c r="M277" s="378"/>
      <c r="N277" s="378"/>
      <c r="O277" s="378"/>
    </row>
    <row r="278" spans="1:15" x14ac:dyDescent="0.25">
      <c r="A278" s="373"/>
      <c r="B278" s="378"/>
      <c r="C278" s="378"/>
      <c r="D278" s="378"/>
      <c r="E278" s="378"/>
      <c r="F278" s="378"/>
      <c r="G278" s="378"/>
      <c r="H278" s="378"/>
      <c r="I278" s="378"/>
      <c r="J278" s="378"/>
      <c r="K278" s="378"/>
      <c r="L278" s="378"/>
      <c r="M278" s="378"/>
      <c r="N278" s="378"/>
      <c r="O278" s="378"/>
    </row>
    <row r="279" spans="1:15" x14ac:dyDescent="0.25">
      <c r="A279" s="373"/>
      <c r="B279" s="378"/>
      <c r="C279" s="378"/>
      <c r="D279" s="378"/>
      <c r="E279" s="378"/>
      <c r="F279" s="378"/>
      <c r="G279" s="378"/>
      <c r="H279" s="378"/>
      <c r="I279" s="378"/>
      <c r="J279" s="378"/>
      <c r="K279" s="378"/>
      <c r="L279" s="378"/>
      <c r="M279" s="378"/>
      <c r="N279" s="378"/>
      <c r="O279" s="378"/>
    </row>
    <row r="280" spans="1:15" x14ac:dyDescent="0.25">
      <c r="A280" s="373"/>
      <c r="B280" s="378"/>
      <c r="C280" s="378"/>
      <c r="D280" s="378"/>
      <c r="E280" s="378"/>
      <c r="F280" s="378"/>
      <c r="G280" s="378"/>
      <c r="H280" s="378"/>
      <c r="I280" s="378"/>
      <c r="J280" s="378"/>
      <c r="K280" s="378"/>
      <c r="L280" s="378"/>
      <c r="M280" s="378"/>
      <c r="N280" s="378"/>
      <c r="O280" s="378"/>
    </row>
    <row r="281" spans="1:15" x14ac:dyDescent="0.25">
      <c r="A281" s="373"/>
      <c r="B281" s="378"/>
      <c r="C281" s="378"/>
      <c r="D281" s="378"/>
      <c r="E281" s="378"/>
      <c r="F281" s="378"/>
      <c r="G281" s="378"/>
      <c r="H281" s="378"/>
      <c r="I281" s="378"/>
      <c r="J281" s="378"/>
      <c r="K281" s="378"/>
      <c r="L281" s="378"/>
      <c r="M281" s="378"/>
      <c r="N281" s="378"/>
      <c r="O281" s="378"/>
    </row>
    <row r="282" spans="1:15" x14ac:dyDescent="0.25">
      <c r="A282" s="373"/>
      <c r="B282" s="378"/>
      <c r="C282" s="378"/>
      <c r="D282" s="378"/>
      <c r="E282" s="378"/>
      <c r="F282" s="378"/>
      <c r="G282" s="378"/>
      <c r="H282" s="378"/>
      <c r="I282" s="378"/>
      <c r="J282" s="378"/>
      <c r="K282" s="378"/>
      <c r="L282" s="378"/>
      <c r="M282" s="378"/>
      <c r="N282" s="378"/>
      <c r="O282" s="378"/>
    </row>
    <row r="283" spans="1:15" x14ac:dyDescent="0.25">
      <c r="A283" s="373"/>
      <c r="B283" s="378"/>
      <c r="C283" s="378"/>
      <c r="D283" s="378"/>
      <c r="E283" s="378"/>
      <c r="F283" s="378"/>
      <c r="G283" s="378"/>
      <c r="H283" s="378"/>
      <c r="I283" s="378"/>
      <c r="J283" s="378"/>
      <c r="K283" s="378"/>
      <c r="L283" s="378"/>
      <c r="M283" s="378"/>
      <c r="N283" s="378"/>
      <c r="O283" s="378"/>
    </row>
    <row r="284" spans="1:15" x14ac:dyDescent="0.25">
      <c r="A284" s="373"/>
      <c r="B284" s="378"/>
      <c r="C284" s="378"/>
      <c r="D284" s="378"/>
      <c r="E284" s="378"/>
      <c r="F284" s="378"/>
      <c r="G284" s="378"/>
      <c r="H284" s="378"/>
      <c r="I284" s="378"/>
      <c r="J284" s="378"/>
      <c r="K284" s="378"/>
      <c r="L284" s="378"/>
      <c r="M284" s="378"/>
      <c r="N284" s="378"/>
      <c r="O284" s="378"/>
    </row>
    <row r="285" spans="1:15" x14ac:dyDescent="0.25">
      <c r="A285" s="373"/>
      <c r="B285" s="378"/>
      <c r="C285" s="378"/>
      <c r="D285" s="378"/>
      <c r="E285" s="378"/>
      <c r="F285" s="378"/>
      <c r="G285" s="378"/>
      <c r="H285" s="378"/>
      <c r="I285" s="378"/>
      <c r="J285" s="378"/>
      <c r="K285" s="378"/>
      <c r="L285" s="378"/>
      <c r="M285" s="378"/>
      <c r="N285" s="378"/>
      <c r="O285" s="378"/>
    </row>
    <row r="286" spans="1:15" x14ac:dyDescent="0.25">
      <c r="A286" s="373"/>
      <c r="B286" s="378"/>
      <c r="C286" s="378"/>
      <c r="D286" s="378"/>
      <c r="E286" s="378"/>
      <c r="F286" s="378"/>
      <c r="G286" s="378"/>
      <c r="H286" s="378"/>
      <c r="I286" s="378"/>
      <c r="J286" s="378"/>
      <c r="K286" s="378"/>
      <c r="L286" s="378"/>
      <c r="M286" s="378"/>
      <c r="N286" s="378"/>
      <c r="O286" s="378"/>
    </row>
    <row r="287" spans="1:15" x14ac:dyDescent="0.25">
      <c r="A287" s="373"/>
      <c r="B287" s="378"/>
      <c r="C287" s="378"/>
      <c r="D287" s="378"/>
      <c r="E287" s="378"/>
      <c r="F287" s="378"/>
      <c r="G287" s="378"/>
      <c r="H287" s="378"/>
      <c r="I287" s="378"/>
      <c r="J287" s="378"/>
      <c r="K287" s="378"/>
      <c r="L287" s="378"/>
      <c r="M287" s="378"/>
      <c r="N287" s="378"/>
      <c r="O287" s="378"/>
    </row>
    <row r="288" spans="1:15" x14ac:dyDescent="0.25">
      <c r="A288" s="373"/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</row>
    <row r="289" spans="1:15" x14ac:dyDescent="0.25">
      <c r="A289" s="373"/>
      <c r="B289" s="378"/>
      <c r="C289" s="378"/>
      <c r="D289" s="378"/>
      <c r="E289" s="378"/>
      <c r="F289" s="378"/>
      <c r="G289" s="378"/>
      <c r="H289" s="378"/>
      <c r="I289" s="378"/>
      <c r="J289" s="378"/>
      <c r="K289" s="378"/>
      <c r="L289" s="378"/>
      <c r="M289" s="378"/>
      <c r="N289" s="378"/>
      <c r="O289" s="378"/>
    </row>
    <row r="290" spans="1:15" x14ac:dyDescent="0.25">
      <c r="A290" s="373"/>
      <c r="B290" s="378"/>
      <c r="C290" s="378"/>
      <c r="D290" s="378"/>
      <c r="E290" s="378"/>
      <c r="F290" s="378"/>
      <c r="G290" s="378"/>
      <c r="H290" s="378"/>
      <c r="I290" s="378"/>
      <c r="J290" s="378"/>
      <c r="K290" s="378"/>
      <c r="L290" s="378"/>
      <c r="M290" s="378"/>
      <c r="N290" s="378"/>
      <c r="O290" s="378"/>
    </row>
    <row r="291" spans="1:15" x14ac:dyDescent="0.25">
      <c r="A291" s="373"/>
      <c r="B291" s="378"/>
      <c r="C291" s="378"/>
      <c r="D291" s="378"/>
      <c r="E291" s="378"/>
      <c r="F291" s="378"/>
      <c r="G291" s="378"/>
      <c r="H291" s="378"/>
      <c r="I291" s="378"/>
      <c r="J291" s="378"/>
      <c r="K291" s="378"/>
      <c r="L291" s="378"/>
      <c r="M291" s="378"/>
      <c r="N291" s="378"/>
      <c r="O291" s="378"/>
    </row>
    <row r="292" spans="1:15" x14ac:dyDescent="0.25">
      <c r="A292" s="373"/>
      <c r="B292" s="378"/>
      <c r="C292" s="378"/>
      <c r="D292" s="378"/>
      <c r="E292" s="378"/>
      <c r="F292" s="378"/>
      <c r="G292" s="378"/>
      <c r="H292" s="378"/>
      <c r="I292" s="378"/>
      <c r="J292" s="378"/>
      <c r="K292" s="378"/>
      <c r="L292" s="378"/>
      <c r="M292" s="378"/>
      <c r="N292" s="378"/>
      <c r="O292" s="378"/>
    </row>
    <row r="293" spans="1:15" x14ac:dyDescent="0.25">
      <c r="A293" s="373"/>
      <c r="B293" s="378"/>
      <c r="C293" s="378"/>
      <c r="D293" s="378"/>
      <c r="E293" s="378"/>
      <c r="F293" s="378"/>
      <c r="G293" s="378"/>
      <c r="H293" s="378"/>
      <c r="I293" s="378"/>
      <c r="J293" s="378"/>
      <c r="K293" s="378"/>
      <c r="L293" s="378"/>
      <c r="M293" s="378"/>
      <c r="N293" s="378"/>
      <c r="O293" s="378"/>
    </row>
    <row r="294" spans="1:15" x14ac:dyDescent="0.25">
      <c r="A294" s="373"/>
      <c r="B294" s="378"/>
      <c r="C294" s="378"/>
      <c r="D294" s="378"/>
      <c r="E294" s="378"/>
      <c r="F294" s="378"/>
      <c r="G294" s="378"/>
      <c r="H294" s="378"/>
      <c r="I294" s="378"/>
      <c r="J294" s="378"/>
      <c r="K294" s="378"/>
      <c r="L294" s="378"/>
      <c r="M294" s="378"/>
      <c r="N294" s="378"/>
      <c r="O294" s="378"/>
    </row>
    <row r="295" spans="1:15" x14ac:dyDescent="0.25">
      <c r="A295" s="373"/>
      <c r="B295" s="378"/>
      <c r="C295" s="378"/>
      <c r="D295" s="378"/>
      <c r="E295" s="378"/>
      <c r="F295" s="378"/>
      <c r="G295" s="378"/>
      <c r="H295" s="378"/>
      <c r="I295" s="378"/>
      <c r="J295" s="378"/>
      <c r="K295" s="378"/>
      <c r="L295" s="378"/>
      <c r="M295" s="378"/>
      <c r="N295" s="378"/>
      <c r="O295" s="378"/>
    </row>
    <row r="296" spans="1:15" x14ac:dyDescent="0.25">
      <c r="A296" s="373"/>
      <c r="B296" s="378"/>
      <c r="C296" s="378"/>
      <c r="D296" s="378"/>
      <c r="E296" s="378"/>
      <c r="F296" s="378"/>
      <c r="G296" s="378"/>
      <c r="H296" s="378"/>
      <c r="I296" s="378"/>
      <c r="J296" s="378"/>
      <c r="K296" s="378"/>
      <c r="L296" s="378"/>
      <c r="M296" s="378"/>
      <c r="N296" s="378"/>
      <c r="O296" s="378"/>
    </row>
    <row r="297" spans="1:15" x14ac:dyDescent="0.25">
      <c r="A297" s="373"/>
      <c r="B297" s="378"/>
      <c r="C297" s="378"/>
      <c r="D297" s="378"/>
      <c r="E297" s="378"/>
      <c r="F297" s="378"/>
      <c r="G297" s="378"/>
      <c r="H297" s="378"/>
      <c r="I297" s="378"/>
      <c r="J297" s="378"/>
      <c r="K297" s="378"/>
      <c r="L297" s="378"/>
      <c r="M297" s="378"/>
      <c r="N297" s="378"/>
      <c r="O297" s="378"/>
    </row>
    <row r="298" spans="1:15" x14ac:dyDescent="0.25">
      <c r="A298" s="373"/>
      <c r="B298" s="378"/>
      <c r="C298" s="378"/>
      <c r="D298" s="378"/>
      <c r="E298" s="378"/>
      <c r="F298" s="378"/>
      <c r="G298" s="378"/>
      <c r="H298" s="378"/>
      <c r="I298" s="378"/>
      <c r="J298" s="378"/>
      <c r="K298" s="378"/>
      <c r="L298" s="378"/>
      <c r="M298" s="378"/>
      <c r="N298" s="378"/>
      <c r="O298" s="378"/>
    </row>
    <row r="299" spans="1:15" x14ac:dyDescent="0.25">
      <c r="A299" s="373"/>
      <c r="B299" s="378"/>
      <c r="C299" s="378"/>
      <c r="D299" s="378"/>
      <c r="E299" s="378"/>
      <c r="F299" s="378"/>
      <c r="G299" s="378"/>
      <c r="H299" s="378"/>
      <c r="I299" s="378"/>
      <c r="J299" s="378"/>
      <c r="K299" s="378"/>
      <c r="L299" s="378"/>
      <c r="M299" s="378"/>
      <c r="N299" s="378"/>
      <c r="O299" s="378"/>
    </row>
    <row r="300" spans="1:15" x14ac:dyDescent="0.25">
      <c r="A300" s="373"/>
      <c r="B300" s="378"/>
      <c r="C300" s="378"/>
      <c r="D300" s="378"/>
      <c r="E300" s="378"/>
      <c r="F300" s="378"/>
      <c r="G300" s="378"/>
      <c r="H300" s="378"/>
      <c r="I300" s="378"/>
      <c r="J300" s="378"/>
      <c r="K300" s="378"/>
      <c r="L300" s="378"/>
      <c r="M300" s="378"/>
      <c r="N300" s="378"/>
      <c r="O300" s="378"/>
    </row>
    <row r="301" spans="1:15" x14ac:dyDescent="0.25">
      <c r="A301" s="373"/>
      <c r="B301" s="378"/>
      <c r="C301" s="378"/>
      <c r="D301" s="378"/>
      <c r="E301" s="378"/>
      <c r="F301" s="378"/>
      <c r="G301" s="378"/>
      <c r="H301" s="378"/>
      <c r="I301" s="378"/>
      <c r="J301" s="378"/>
      <c r="K301" s="378"/>
      <c r="L301" s="378"/>
      <c r="M301" s="378"/>
      <c r="N301" s="378"/>
      <c r="O301" s="378"/>
    </row>
    <row r="302" spans="1:15" x14ac:dyDescent="0.25">
      <c r="A302" s="373"/>
      <c r="B302" s="378"/>
      <c r="C302" s="378"/>
      <c r="D302" s="378"/>
      <c r="E302" s="378"/>
      <c r="F302" s="378"/>
      <c r="G302" s="378"/>
      <c r="H302" s="378"/>
      <c r="I302" s="378"/>
      <c r="J302" s="378"/>
      <c r="K302" s="378"/>
      <c r="L302" s="378"/>
      <c r="M302" s="378"/>
      <c r="N302" s="378"/>
      <c r="O302" s="378"/>
    </row>
    <row r="303" spans="1:15" x14ac:dyDescent="0.25">
      <c r="A303" s="373"/>
      <c r="B303" s="378"/>
      <c r="C303" s="378"/>
      <c r="D303" s="378"/>
      <c r="E303" s="378"/>
      <c r="F303" s="378"/>
      <c r="G303" s="378"/>
      <c r="H303" s="378"/>
      <c r="I303" s="378"/>
      <c r="J303" s="378"/>
      <c r="K303" s="378"/>
      <c r="L303" s="378"/>
      <c r="M303" s="378"/>
      <c r="N303" s="378"/>
      <c r="O303" s="378"/>
    </row>
    <row r="304" spans="1:15" x14ac:dyDescent="0.25">
      <c r="A304" s="373"/>
      <c r="B304" s="378"/>
      <c r="C304" s="378"/>
      <c r="D304" s="378"/>
      <c r="E304" s="378"/>
      <c r="F304" s="378"/>
      <c r="G304" s="378"/>
      <c r="H304" s="378"/>
      <c r="I304" s="378"/>
      <c r="J304" s="378"/>
      <c r="K304" s="378"/>
      <c r="L304" s="378"/>
      <c r="M304" s="378"/>
      <c r="N304" s="378"/>
      <c r="O304" s="378"/>
    </row>
    <row r="305" spans="1:15" x14ac:dyDescent="0.25">
      <c r="A305" s="373"/>
      <c r="B305" s="378"/>
      <c r="C305" s="378"/>
      <c r="D305" s="378"/>
      <c r="E305" s="378"/>
      <c r="F305" s="378"/>
      <c r="G305" s="378"/>
      <c r="H305" s="378"/>
      <c r="I305" s="378"/>
      <c r="J305" s="378"/>
      <c r="K305" s="378"/>
      <c r="L305" s="378"/>
      <c r="M305" s="378"/>
      <c r="N305" s="378"/>
      <c r="O305" s="378"/>
    </row>
    <row r="306" spans="1:15" x14ac:dyDescent="0.25">
      <c r="A306" s="373"/>
      <c r="B306" s="378"/>
      <c r="C306" s="378"/>
      <c r="D306" s="378"/>
      <c r="E306" s="378"/>
      <c r="F306" s="378"/>
      <c r="G306" s="378"/>
      <c r="H306" s="378"/>
      <c r="I306" s="378"/>
      <c r="J306" s="378"/>
      <c r="K306" s="378"/>
      <c r="L306" s="378"/>
      <c r="M306" s="378"/>
      <c r="N306" s="378"/>
      <c r="O306" s="378"/>
    </row>
    <row r="307" spans="1:15" x14ac:dyDescent="0.25">
      <c r="A307" s="373"/>
      <c r="B307" s="378"/>
      <c r="C307" s="378"/>
      <c r="D307" s="378"/>
      <c r="E307" s="378"/>
      <c r="F307" s="378"/>
      <c r="G307" s="378"/>
      <c r="H307" s="378"/>
      <c r="I307" s="378"/>
      <c r="J307" s="378"/>
      <c r="K307" s="378"/>
      <c r="L307" s="378"/>
      <c r="M307" s="378"/>
      <c r="N307" s="378"/>
      <c r="O307" s="378"/>
    </row>
    <row r="308" spans="1:15" x14ac:dyDescent="0.25">
      <c r="A308" s="373"/>
      <c r="B308" s="378"/>
      <c r="C308" s="378"/>
      <c r="D308" s="378"/>
      <c r="E308" s="378"/>
      <c r="F308" s="378"/>
      <c r="G308" s="378"/>
      <c r="H308" s="378"/>
      <c r="I308" s="378"/>
      <c r="J308" s="378"/>
      <c r="K308" s="378"/>
      <c r="L308" s="378"/>
      <c r="M308" s="378"/>
      <c r="N308" s="378"/>
      <c r="O308" s="378"/>
    </row>
    <row r="309" spans="1:15" x14ac:dyDescent="0.25">
      <c r="A309" s="373"/>
      <c r="B309" s="378"/>
      <c r="C309" s="378"/>
      <c r="D309" s="378"/>
      <c r="E309" s="378"/>
      <c r="F309" s="378"/>
      <c r="G309" s="378"/>
      <c r="H309" s="378"/>
      <c r="I309" s="378"/>
      <c r="J309" s="378"/>
      <c r="K309" s="378"/>
      <c r="L309" s="378"/>
      <c r="M309" s="378"/>
      <c r="N309" s="378"/>
      <c r="O309" s="378"/>
    </row>
    <row r="310" spans="1:15" x14ac:dyDescent="0.25">
      <c r="A310" s="373"/>
      <c r="B310" s="378"/>
      <c r="C310" s="378"/>
      <c r="D310" s="378"/>
      <c r="E310" s="378"/>
      <c r="F310" s="378"/>
      <c r="G310" s="378"/>
      <c r="H310" s="378"/>
      <c r="I310" s="378"/>
      <c r="J310" s="378"/>
      <c r="K310" s="378"/>
      <c r="L310" s="378"/>
      <c r="M310" s="378"/>
      <c r="N310" s="378"/>
      <c r="O310" s="378"/>
    </row>
    <row r="311" spans="1:15" x14ac:dyDescent="0.25">
      <c r="A311" s="373"/>
      <c r="B311" s="378"/>
      <c r="C311" s="378"/>
      <c r="D311" s="378"/>
      <c r="E311" s="378"/>
      <c r="F311" s="378"/>
      <c r="G311" s="378"/>
      <c r="H311" s="378"/>
      <c r="I311" s="378"/>
      <c r="J311" s="378"/>
      <c r="K311" s="378"/>
      <c r="L311" s="378"/>
      <c r="M311" s="378"/>
      <c r="N311" s="378"/>
      <c r="O311" s="378"/>
    </row>
    <row r="312" spans="1:15" x14ac:dyDescent="0.25">
      <c r="A312" s="373"/>
      <c r="B312" s="378"/>
      <c r="C312" s="378"/>
      <c r="D312" s="378"/>
      <c r="E312" s="378"/>
      <c r="F312" s="378"/>
      <c r="G312" s="378"/>
      <c r="H312" s="378"/>
      <c r="I312" s="378"/>
      <c r="J312" s="378"/>
      <c r="K312" s="378"/>
      <c r="L312" s="378"/>
      <c r="M312" s="378"/>
      <c r="N312" s="378"/>
      <c r="O312" s="378"/>
    </row>
    <row r="313" spans="1:15" x14ac:dyDescent="0.25">
      <c r="A313" s="373"/>
      <c r="B313" s="378"/>
      <c r="C313" s="378"/>
      <c r="D313" s="378"/>
      <c r="E313" s="378"/>
      <c r="F313" s="378"/>
      <c r="G313" s="378"/>
      <c r="H313" s="378"/>
      <c r="I313" s="378"/>
      <c r="J313" s="378"/>
      <c r="K313" s="378"/>
      <c r="L313" s="378"/>
      <c r="M313" s="378"/>
      <c r="N313" s="378"/>
      <c r="O313" s="378"/>
    </row>
    <row r="314" spans="1:15" x14ac:dyDescent="0.25">
      <c r="A314" s="373"/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</row>
    <row r="315" spans="1:15" x14ac:dyDescent="0.25">
      <c r="A315" s="373"/>
      <c r="B315" s="378"/>
      <c r="C315" s="378"/>
      <c r="D315" s="378"/>
      <c r="E315" s="378"/>
      <c r="F315" s="378"/>
      <c r="G315" s="378"/>
      <c r="H315" s="378"/>
      <c r="I315" s="378"/>
      <c r="J315" s="378"/>
      <c r="K315" s="378"/>
      <c r="L315" s="378"/>
      <c r="M315" s="378"/>
      <c r="N315" s="378"/>
      <c r="O315" s="378"/>
    </row>
    <row r="316" spans="1:15" x14ac:dyDescent="0.25">
      <c r="A316" s="373"/>
      <c r="B316" s="378"/>
      <c r="C316" s="378"/>
      <c r="D316" s="378"/>
      <c r="E316" s="378"/>
      <c r="F316" s="378"/>
      <c r="G316" s="378"/>
      <c r="H316" s="378"/>
      <c r="I316" s="378"/>
      <c r="J316" s="378"/>
      <c r="K316" s="378"/>
      <c r="L316" s="378"/>
      <c r="M316" s="378"/>
      <c r="N316" s="378"/>
      <c r="O316" s="378"/>
    </row>
    <row r="317" spans="1:15" x14ac:dyDescent="0.25">
      <c r="A317" s="373"/>
      <c r="B317" s="378"/>
      <c r="C317" s="378"/>
      <c r="D317" s="378"/>
      <c r="E317" s="378"/>
      <c r="F317" s="378"/>
      <c r="G317" s="378"/>
      <c r="H317" s="378"/>
      <c r="I317" s="378"/>
      <c r="J317" s="378"/>
      <c r="K317" s="378"/>
      <c r="L317" s="378"/>
      <c r="M317" s="378"/>
      <c r="N317" s="378"/>
      <c r="O317" s="378"/>
    </row>
    <row r="318" spans="1:15" x14ac:dyDescent="0.25">
      <c r="A318" s="373"/>
      <c r="B318" s="378"/>
      <c r="C318" s="378"/>
      <c r="D318" s="378"/>
      <c r="E318" s="378"/>
      <c r="F318" s="378"/>
      <c r="G318" s="378"/>
      <c r="H318" s="378"/>
      <c r="I318" s="378"/>
      <c r="J318" s="378"/>
      <c r="K318" s="378"/>
      <c r="L318" s="378"/>
      <c r="M318" s="378"/>
      <c r="N318" s="378"/>
      <c r="O318" s="378"/>
    </row>
    <row r="319" spans="1:15" x14ac:dyDescent="0.25">
      <c r="A319" s="373"/>
      <c r="B319" s="378"/>
      <c r="C319" s="378"/>
      <c r="D319" s="378"/>
      <c r="E319" s="378"/>
      <c r="F319" s="378"/>
      <c r="G319" s="378"/>
      <c r="H319" s="378"/>
      <c r="I319" s="378"/>
      <c r="J319" s="378"/>
      <c r="K319" s="378"/>
      <c r="L319" s="378"/>
      <c r="M319" s="378"/>
      <c r="N319" s="378"/>
      <c r="O319" s="378"/>
    </row>
    <row r="320" spans="1:15" x14ac:dyDescent="0.25">
      <c r="A320" s="373"/>
      <c r="B320" s="378"/>
      <c r="C320" s="378"/>
      <c r="D320" s="378"/>
      <c r="E320" s="378"/>
      <c r="F320" s="378"/>
      <c r="G320" s="378"/>
      <c r="H320" s="378"/>
      <c r="I320" s="378"/>
      <c r="J320" s="378"/>
      <c r="K320" s="378"/>
      <c r="L320" s="378"/>
      <c r="M320" s="378"/>
      <c r="N320" s="378"/>
      <c r="O320" s="378"/>
    </row>
    <row r="321" spans="1:15" x14ac:dyDescent="0.25">
      <c r="A321" s="373"/>
      <c r="B321" s="378"/>
      <c r="C321" s="378"/>
      <c r="D321" s="378"/>
      <c r="E321" s="378"/>
      <c r="F321" s="378"/>
      <c r="G321" s="378"/>
      <c r="H321" s="378"/>
      <c r="I321" s="378"/>
      <c r="J321" s="378"/>
      <c r="K321" s="378"/>
      <c r="L321" s="378"/>
      <c r="M321" s="378"/>
      <c r="N321" s="378"/>
      <c r="O321" s="378"/>
    </row>
    <row r="322" spans="1:15" x14ac:dyDescent="0.25">
      <c r="A322" s="373"/>
      <c r="B322" s="378"/>
      <c r="C322" s="378"/>
      <c r="D322" s="378"/>
      <c r="E322" s="378"/>
      <c r="F322" s="378"/>
      <c r="G322" s="378"/>
      <c r="H322" s="378"/>
      <c r="I322" s="378"/>
      <c r="J322" s="378"/>
      <c r="K322" s="378"/>
      <c r="L322" s="378"/>
      <c r="M322" s="378"/>
      <c r="N322" s="378"/>
      <c r="O322" s="378"/>
    </row>
    <row r="323" spans="1:15" x14ac:dyDescent="0.25">
      <c r="A323" s="373"/>
      <c r="B323" s="378"/>
      <c r="C323" s="378"/>
      <c r="D323" s="378"/>
      <c r="E323" s="378"/>
      <c r="F323" s="378"/>
      <c r="G323" s="378"/>
      <c r="H323" s="378"/>
      <c r="I323" s="378"/>
      <c r="J323" s="378"/>
      <c r="K323" s="378"/>
      <c r="L323" s="378"/>
      <c r="M323" s="378"/>
      <c r="N323" s="378"/>
      <c r="O323" s="378"/>
    </row>
    <row r="324" spans="1:15" x14ac:dyDescent="0.25">
      <c r="A324" s="373"/>
      <c r="B324" s="378"/>
      <c r="C324" s="378"/>
      <c r="D324" s="378"/>
      <c r="E324" s="378"/>
      <c r="F324" s="378"/>
      <c r="G324" s="378"/>
      <c r="H324" s="378"/>
      <c r="I324" s="378"/>
      <c r="J324" s="378"/>
      <c r="K324" s="378"/>
      <c r="L324" s="378"/>
      <c r="M324" s="378"/>
      <c r="N324" s="378"/>
      <c r="O324" s="378"/>
    </row>
    <row r="325" spans="1:15" x14ac:dyDescent="0.25">
      <c r="A325" s="373"/>
      <c r="B325" s="378"/>
      <c r="C325" s="378"/>
      <c r="D325" s="378"/>
      <c r="E325" s="378"/>
      <c r="F325" s="378"/>
      <c r="G325" s="378"/>
      <c r="H325" s="378"/>
      <c r="I325" s="378"/>
      <c r="J325" s="378"/>
      <c r="K325" s="378"/>
      <c r="L325" s="378"/>
      <c r="M325" s="378"/>
      <c r="N325" s="378"/>
      <c r="O325" s="378"/>
    </row>
    <row r="326" spans="1:15" x14ac:dyDescent="0.25">
      <c r="A326" s="373"/>
      <c r="B326" s="378"/>
      <c r="C326" s="378"/>
      <c r="D326" s="378"/>
      <c r="E326" s="378"/>
      <c r="F326" s="378"/>
      <c r="G326" s="378"/>
      <c r="H326" s="378"/>
      <c r="I326" s="378"/>
      <c r="J326" s="378"/>
      <c r="K326" s="378"/>
      <c r="L326" s="378"/>
      <c r="M326" s="378"/>
      <c r="N326" s="378"/>
      <c r="O326" s="378"/>
    </row>
    <row r="327" spans="1:15" x14ac:dyDescent="0.25">
      <c r="A327" s="373"/>
      <c r="B327" s="378"/>
      <c r="C327" s="378"/>
      <c r="D327" s="378"/>
      <c r="E327" s="378"/>
      <c r="F327" s="378"/>
      <c r="G327" s="378"/>
      <c r="H327" s="378"/>
      <c r="I327" s="378"/>
      <c r="J327" s="378"/>
      <c r="K327" s="378"/>
      <c r="L327" s="378"/>
      <c r="M327" s="378"/>
      <c r="N327" s="378"/>
      <c r="O327" s="378"/>
    </row>
    <row r="328" spans="1:15" x14ac:dyDescent="0.25">
      <c r="A328" s="373"/>
      <c r="B328" s="378"/>
      <c r="C328" s="378"/>
      <c r="D328" s="378"/>
      <c r="E328" s="378"/>
      <c r="F328" s="378"/>
      <c r="G328" s="378"/>
      <c r="H328" s="378"/>
      <c r="I328" s="378"/>
      <c r="J328" s="378"/>
      <c r="K328" s="378"/>
      <c r="L328" s="378"/>
      <c r="M328" s="378"/>
      <c r="N328" s="378"/>
      <c r="O328" s="378"/>
    </row>
    <row r="329" spans="1:15" x14ac:dyDescent="0.25">
      <c r="A329" s="373"/>
      <c r="B329" s="378"/>
      <c r="C329" s="378"/>
      <c r="D329" s="378"/>
      <c r="E329" s="378"/>
      <c r="F329" s="378"/>
      <c r="G329" s="378"/>
      <c r="H329" s="378"/>
      <c r="I329" s="378"/>
      <c r="J329" s="378"/>
      <c r="K329" s="378"/>
      <c r="L329" s="378"/>
      <c r="M329" s="378"/>
      <c r="N329" s="378"/>
      <c r="O329" s="378"/>
    </row>
    <row r="330" spans="1:15" x14ac:dyDescent="0.25">
      <c r="A330" s="373"/>
      <c r="B330" s="378"/>
      <c r="C330" s="378"/>
      <c r="D330" s="378"/>
      <c r="E330" s="378"/>
      <c r="F330" s="378"/>
      <c r="G330" s="378"/>
      <c r="H330" s="378"/>
      <c r="I330" s="378"/>
      <c r="J330" s="378"/>
      <c r="K330" s="378"/>
      <c r="L330" s="378"/>
      <c r="M330" s="378"/>
      <c r="N330" s="378"/>
      <c r="O330" s="378"/>
    </row>
    <row r="331" spans="1:15" x14ac:dyDescent="0.25">
      <c r="A331" s="373"/>
      <c r="B331" s="378"/>
      <c r="C331" s="378"/>
      <c r="D331" s="378"/>
      <c r="E331" s="378"/>
      <c r="F331" s="378"/>
      <c r="G331" s="378"/>
      <c r="H331" s="378"/>
      <c r="I331" s="378"/>
      <c r="J331" s="378"/>
      <c r="K331" s="378"/>
      <c r="L331" s="378"/>
      <c r="M331" s="378"/>
      <c r="N331" s="378"/>
      <c r="O331" s="378"/>
    </row>
    <row r="332" spans="1:15" x14ac:dyDescent="0.25">
      <c r="A332" s="373"/>
      <c r="B332" s="378"/>
      <c r="C332" s="378"/>
      <c r="D332" s="378"/>
      <c r="E332" s="378"/>
      <c r="F332" s="378"/>
      <c r="G332" s="378"/>
      <c r="H332" s="378"/>
      <c r="I332" s="378"/>
      <c r="J332" s="378"/>
      <c r="K332" s="378"/>
      <c r="L332" s="378"/>
      <c r="M332" s="378"/>
      <c r="N332" s="378"/>
      <c r="O332" s="378"/>
    </row>
    <row r="333" spans="1:15" x14ac:dyDescent="0.25">
      <c r="A333" s="373"/>
      <c r="B333" s="378"/>
      <c r="C333" s="378"/>
      <c r="D333" s="378"/>
      <c r="E333" s="378"/>
      <c r="F333" s="378"/>
      <c r="G333" s="378"/>
      <c r="H333" s="378"/>
      <c r="I333" s="378"/>
      <c r="J333" s="378"/>
      <c r="K333" s="378"/>
      <c r="L333" s="378"/>
      <c r="M333" s="378"/>
      <c r="N333" s="378"/>
      <c r="O333" s="378"/>
    </row>
    <row r="334" spans="1:15" x14ac:dyDescent="0.25">
      <c r="A334" s="373"/>
      <c r="B334" s="378"/>
      <c r="C334" s="378"/>
      <c r="D334" s="378"/>
      <c r="E334" s="378"/>
      <c r="F334" s="378"/>
      <c r="G334" s="378"/>
      <c r="H334" s="378"/>
      <c r="I334" s="378"/>
      <c r="J334" s="378"/>
      <c r="K334" s="378"/>
      <c r="L334" s="378"/>
      <c r="M334" s="378"/>
      <c r="N334" s="378"/>
      <c r="O334" s="378"/>
    </row>
    <row r="335" spans="1:15" x14ac:dyDescent="0.25">
      <c r="A335" s="373"/>
      <c r="B335" s="378"/>
      <c r="C335" s="378"/>
      <c r="D335" s="378"/>
      <c r="E335" s="378"/>
      <c r="F335" s="378"/>
      <c r="G335" s="378"/>
      <c r="H335" s="378"/>
      <c r="I335" s="378"/>
      <c r="J335" s="378"/>
      <c r="K335" s="378"/>
      <c r="L335" s="378"/>
      <c r="M335" s="378"/>
      <c r="N335" s="378"/>
      <c r="O335" s="378"/>
    </row>
    <row r="336" spans="1:15" x14ac:dyDescent="0.25">
      <c r="A336" s="373"/>
      <c r="B336" s="378"/>
      <c r="C336" s="378"/>
      <c r="D336" s="378"/>
      <c r="E336" s="378"/>
      <c r="F336" s="378"/>
      <c r="G336" s="378"/>
      <c r="H336" s="378"/>
      <c r="I336" s="378"/>
      <c r="J336" s="378"/>
      <c r="K336" s="378"/>
      <c r="L336" s="378"/>
      <c r="M336" s="378"/>
      <c r="N336" s="378"/>
      <c r="O336" s="378"/>
    </row>
    <row r="337" spans="1:15" x14ac:dyDescent="0.25">
      <c r="A337" s="373"/>
      <c r="B337" s="378"/>
      <c r="C337" s="378"/>
      <c r="D337" s="378"/>
      <c r="E337" s="378"/>
      <c r="F337" s="378"/>
      <c r="G337" s="378"/>
      <c r="H337" s="378"/>
      <c r="I337" s="378"/>
      <c r="J337" s="378"/>
      <c r="K337" s="378"/>
      <c r="L337" s="378"/>
      <c r="M337" s="378"/>
      <c r="N337" s="378"/>
      <c r="O337" s="378"/>
    </row>
    <row r="338" spans="1:15" x14ac:dyDescent="0.25">
      <c r="A338" s="373"/>
      <c r="B338" s="378"/>
      <c r="C338" s="378"/>
      <c r="D338" s="378"/>
      <c r="E338" s="378"/>
      <c r="F338" s="378"/>
      <c r="G338" s="378"/>
      <c r="H338" s="378"/>
      <c r="I338" s="378"/>
      <c r="J338" s="378"/>
      <c r="K338" s="378"/>
      <c r="L338" s="378"/>
      <c r="M338" s="378"/>
      <c r="N338" s="378"/>
      <c r="O338" s="378"/>
    </row>
    <row r="339" spans="1:15" x14ac:dyDescent="0.25">
      <c r="A339" s="373"/>
      <c r="B339" s="378"/>
      <c r="C339" s="378"/>
      <c r="D339" s="378"/>
      <c r="E339" s="378"/>
      <c r="F339" s="378"/>
      <c r="G339" s="378"/>
      <c r="H339" s="378"/>
      <c r="I339" s="378"/>
      <c r="J339" s="378"/>
      <c r="K339" s="378"/>
      <c r="L339" s="378"/>
      <c r="M339" s="378"/>
      <c r="N339" s="378"/>
      <c r="O339" s="378"/>
    </row>
    <row r="340" spans="1:15" x14ac:dyDescent="0.25">
      <c r="A340" s="373"/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</row>
    <row r="341" spans="1:15" x14ac:dyDescent="0.25">
      <c r="A341" s="373"/>
      <c r="B341" s="378"/>
      <c r="C341" s="378"/>
      <c r="D341" s="378"/>
      <c r="E341" s="378"/>
      <c r="F341" s="378"/>
      <c r="G341" s="378"/>
      <c r="H341" s="378"/>
      <c r="I341" s="378"/>
      <c r="J341" s="378"/>
      <c r="K341" s="378"/>
      <c r="L341" s="378"/>
      <c r="M341" s="378"/>
      <c r="N341" s="378"/>
      <c r="O341" s="378"/>
    </row>
    <row r="342" spans="1:15" x14ac:dyDescent="0.25">
      <c r="A342" s="373"/>
      <c r="B342" s="378"/>
      <c r="C342" s="378"/>
      <c r="D342" s="378"/>
      <c r="E342" s="378"/>
      <c r="F342" s="378"/>
      <c r="G342" s="378"/>
      <c r="H342" s="378"/>
      <c r="I342" s="378"/>
      <c r="J342" s="378"/>
      <c r="K342" s="378"/>
      <c r="L342" s="378"/>
      <c r="M342" s="378"/>
      <c r="N342" s="378"/>
      <c r="O342" s="378"/>
    </row>
    <row r="343" spans="1:15" x14ac:dyDescent="0.25">
      <c r="A343" s="373"/>
      <c r="B343" s="378"/>
      <c r="C343" s="378"/>
      <c r="D343" s="378"/>
      <c r="E343" s="378"/>
      <c r="F343" s="378"/>
      <c r="G343" s="378"/>
      <c r="H343" s="378"/>
      <c r="I343" s="378"/>
      <c r="J343" s="378"/>
      <c r="K343" s="378"/>
      <c r="L343" s="378"/>
      <c r="M343" s="378"/>
      <c r="N343" s="378"/>
      <c r="O343" s="378"/>
    </row>
    <row r="344" spans="1:15" x14ac:dyDescent="0.25">
      <c r="A344" s="373"/>
      <c r="B344" s="378"/>
      <c r="C344" s="378"/>
      <c r="D344" s="378"/>
      <c r="E344" s="378"/>
      <c r="F344" s="378"/>
      <c r="G344" s="378"/>
      <c r="H344" s="378"/>
      <c r="I344" s="378"/>
      <c r="J344" s="378"/>
      <c r="K344" s="378"/>
      <c r="L344" s="378"/>
      <c r="M344" s="378"/>
      <c r="N344" s="378"/>
      <c r="O344" s="378"/>
    </row>
    <row r="345" spans="1:15" x14ac:dyDescent="0.25">
      <c r="A345" s="373"/>
      <c r="B345" s="378"/>
      <c r="C345" s="378"/>
      <c r="D345" s="378"/>
      <c r="E345" s="378"/>
      <c r="F345" s="378"/>
      <c r="G345" s="378"/>
      <c r="H345" s="378"/>
      <c r="I345" s="378"/>
      <c r="J345" s="378"/>
      <c r="K345" s="378"/>
      <c r="L345" s="378"/>
      <c r="M345" s="378"/>
      <c r="N345" s="378"/>
      <c r="O345" s="378"/>
    </row>
  </sheetData>
  <pageMargins left="0.7" right="0.7" top="0.75" bottom="0.75" header="0.3" footer="0.3"/>
  <pageSetup scale="59" orientation="landscape" r:id="rId1"/>
  <rowBreaks count="5" manualBreakCount="5">
    <brk id="43" max="16383" man="1"/>
    <brk id="84" max="16383" man="1"/>
    <brk id="124" max="16383" man="1"/>
    <brk id="167" max="16383" man="1"/>
    <brk id="20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AB77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A2" sqref="A2"/>
    </sheetView>
  </sheetViews>
  <sheetFormatPr defaultColWidth="8.81640625" defaultRowHeight="12.5" outlineLevelCol="1" x14ac:dyDescent="0.25"/>
  <cols>
    <col min="1" max="1" width="5.81640625" style="1" customWidth="1"/>
    <col min="2" max="2" width="32.81640625" customWidth="1"/>
    <col min="3" max="3" width="8.1796875" hidden="1" customWidth="1" outlineLevel="1"/>
    <col min="4" max="4" width="9.1796875" hidden="1" customWidth="1" outlineLevel="1"/>
    <col min="5" max="5" width="9.81640625" hidden="1" customWidth="1" outlineLevel="1"/>
    <col min="6" max="8" width="9.1796875" hidden="1" customWidth="1" outlineLevel="1"/>
    <col min="9" max="9" width="9.81640625" hidden="1" customWidth="1" outlineLevel="1"/>
    <col min="10" max="10" width="9.81640625" bestFit="1" customWidth="1" collapsed="1"/>
    <col min="11" max="13" width="9.81640625" bestFit="1" customWidth="1"/>
    <col min="14" max="17" width="9.1796875" bestFit="1" customWidth="1"/>
  </cols>
  <sheetData>
    <row r="1" spans="1:28" ht="20.149999999999999" customHeight="1" x14ac:dyDescent="0.35">
      <c r="A1" s="42" t="str">
        <f>Index!B34</f>
        <v>Table 4a    Employment by institutional sector, numbers, FY2004-FY2022</v>
      </c>
    </row>
    <row r="2" spans="1:28" s="31" customFormat="1" ht="20.149999999999999" customHeight="1" x14ac:dyDescent="0.25">
      <c r="A2" s="17"/>
      <c r="B2" s="17" t="s">
        <v>573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</row>
    <row r="3" spans="1:28" ht="20.149999999999999" customHeight="1" x14ac:dyDescent="0.25">
      <c r="A3" s="1">
        <v>11</v>
      </c>
      <c r="B3" t="s">
        <v>31</v>
      </c>
      <c r="C3" s="221">
        <v>2451.139892578125</v>
      </c>
      <c r="D3" s="221">
        <v>2643.02001953125</v>
      </c>
      <c r="E3" s="221">
        <v>2603.8798828125</v>
      </c>
      <c r="F3" s="221">
        <v>3115.27001953125</v>
      </c>
      <c r="G3" s="221">
        <v>3466.280029296875</v>
      </c>
      <c r="H3" s="221">
        <v>3742.280029296875</v>
      </c>
      <c r="I3" s="221">
        <v>3802.260009765625</v>
      </c>
      <c r="J3" s="221">
        <v>3995.02001953125</v>
      </c>
      <c r="K3" s="221">
        <v>3426.889892578125</v>
      </c>
      <c r="L3" s="221">
        <v>3666.030029296875</v>
      </c>
      <c r="M3" s="221">
        <v>3909.77001953125</v>
      </c>
      <c r="N3" s="221">
        <v>4007.77001953125</v>
      </c>
      <c r="O3" s="221">
        <v>4084.139892578125</v>
      </c>
      <c r="P3" s="221">
        <v>4668.259765625</v>
      </c>
      <c r="Q3" s="221">
        <v>4311.64013671875</v>
      </c>
      <c r="R3" s="221">
        <v>4285.14013671875</v>
      </c>
      <c r="S3" s="221">
        <v>4369.39013671875</v>
      </c>
      <c r="T3" s="221">
        <v>4270.52001953125</v>
      </c>
      <c r="U3" s="221">
        <v>3985.75</v>
      </c>
      <c r="V3" s="221">
        <v>4070.760009765625</v>
      </c>
      <c r="W3" s="221">
        <v>4116.27001953125</v>
      </c>
      <c r="X3" s="221">
        <v>4142.52001953125</v>
      </c>
      <c r="Y3" s="221">
        <v>4094.39990234375</v>
      </c>
      <c r="Z3" s="221">
        <v>3806.510009765625</v>
      </c>
      <c r="AA3" s="221">
        <v>3732.010009765625</v>
      </c>
      <c r="AB3" s="221">
        <v>3672.260009765625</v>
      </c>
    </row>
    <row r="4" spans="1:28" x14ac:dyDescent="0.25">
      <c r="A4" s="1">
        <v>12</v>
      </c>
      <c r="B4" t="s">
        <v>32</v>
      </c>
      <c r="C4" s="221">
        <v>671.5</v>
      </c>
      <c r="D4" s="221">
        <v>682.25</v>
      </c>
      <c r="E4" s="221">
        <v>600</v>
      </c>
      <c r="F4" s="221">
        <v>587.5</v>
      </c>
      <c r="G4" s="221">
        <v>583.3800048828125</v>
      </c>
      <c r="H4" s="221">
        <v>633</v>
      </c>
      <c r="I4" s="221">
        <v>657.6300048828125</v>
      </c>
      <c r="J4" s="221">
        <v>690</v>
      </c>
      <c r="K4" s="221">
        <v>701.6300048828125</v>
      </c>
      <c r="L4" s="221">
        <v>704.25</v>
      </c>
      <c r="M4" s="221">
        <v>794.75</v>
      </c>
      <c r="N4" s="221">
        <v>813.5</v>
      </c>
      <c r="O4" s="221">
        <v>864.75</v>
      </c>
      <c r="P4" s="221">
        <v>814.75</v>
      </c>
      <c r="Q4" s="221">
        <v>874.25</v>
      </c>
      <c r="R4" s="221">
        <v>846.75</v>
      </c>
      <c r="S4" s="221">
        <v>843.75</v>
      </c>
      <c r="T4" s="221">
        <v>884</v>
      </c>
      <c r="U4" s="221">
        <v>930</v>
      </c>
      <c r="V4" s="221">
        <v>970.75</v>
      </c>
      <c r="W4" s="221">
        <v>1015.5</v>
      </c>
      <c r="X4" s="221">
        <v>986.25</v>
      </c>
      <c r="Y4" s="221">
        <v>991.75</v>
      </c>
      <c r="Z4" s="221">
        <v>1013</v>
      </c>
      <c r="AA4" s="221">
        <v>1027.75</v>
      </c>
      <c r="AB4" s="221">
        <v>1012.75</v>
      </c>
    </row>
    <row r="5" spans="1:28" x14ac:dyDescent="0.25">
      <c r="A5" s="1">
        <v>21</v>
      </c>
      <c r="B5" t="s">
        <v>914</v>
      </c>
      <c r="C5" s="221">
        <v>82.25</v>
      </c>
      <c r="D5" s="221">
        <v>91.75</v>
      </c>
      <c r="E5" s="221">
        <v>100.25</v>
      </c>
      <c r="F5" s="221">
        <v>101</v>
      </c>
      <c r="G5" s="221">
        <v>126.5</v>
      </c>
      <c r="H5" s="221">
        <v>111.5</v>
      </c>
      <c r="I5" s="221">
        <v>106.25</v>
      </c>
      <c r="J5" s="221">
        <v>110.75</v>
      </c>
      <c r="K5" s="221">
        <v>112</v>
      </c>
      <c r="L5" s="221">
        <v>124.75</v>
      </c>
      <c r="M5" s="221">
        <v>128.5</v>
      </c>
      <c r="N5" s="221">
        <v>140</v>
      </c>
      <c r="O5" s="221">
        <v>134.5</v>
      </c>
      <c r="P5" s="221">
        <v>143.75</v>
      </c>
      <c r="Q5" s="221">
        <v>148.75</v>
      </c>
      <c r="R5" s="221">
        <v>151</v>
      </c>
      <c r="S5" s="221">
        <v>144.5</v>
      </c>
      <c r="T5" s="221">
        <v>145.75</v>
      </c>
      <c r="U5" s="221">
        <v>159</v>
      </c>
      <c r="V5" s="221">
        <v>153</v>
      </c>
      <c r="W5" s="221">
        <v>159</v>
      </c>
      <c r="X5" s="221">
        <v>153.25</v>
      </c>
      <c r="Y5" s="221">
        <v>148.5</v>
      </c>
      <c r="Z5" s="221">
        <v>181.75</v>
      </c>
      <c r="AA5" s="221">
        <v>152</v>
      </c>
      <c r="AB5" s="221">
        <v>134.5</v>
      </c>
    </row>
    <row r="6" spans="1:28" x14ac:dyDescent="0.25">
      <c r="A6" s="1">
        <v>22</v>
      </c>
      <c r="B6" t="s">
        <v>915</v>
      </c>
      <c r="C6" s="221">
        <v>21</v>
      </c>
      <c r="D6" s="221">
        <v>23.5</v>
      </c>
      <c r="E6" s="221">
        <v>22.5</v>
      </c>
      <c r="F6" s="221">
        <v>22.5</v>
      </c>
      <c r="G6" s="221">
        <v>22</v>
      </c>
      <c r="H6" s="221">
        <v>29</v>
      </c>
      <c r="I6" s="221">
        <v>30.5</v>
      </c>
      <c r="J6" s="221">
        <v>42.5</v>
      </c>
      <c r="K6" s="221">
        <v>46.25</v>
      </c>
      <c r="L6" s="221">
        <v>49.75</v>
      </c>
      <c r="M6" s="221">
        <v>55.25</v>
      </c>
      <c r="N6" s="221">
        <v>50.75</v>
      </c>
      <c r="O6" s="221">
        <v>51.75</v>
      </c>
      <c r="P6" s="221">
        <v>58.5</v>
      </c>
      <c r="Q6" s="221">
        <v>53.5</v>
      </c>
      <c r="R6" s="221">
        <v>62.75</v>
      </c>
      <c r="S6" s="221">
        <v>63.5</v>
      </c>
      <c r="T6" s="221">
        <v>57.75</v>
      </c>
      <c r="U6" s="221">
        <v>60.25</v>
      </c>
      <c r="V6" s="221">
        <v>61.75</v>
      </c>
      <c r="W6" s="221">
        <v>64</v>
      </c>
      <c r="X6" s="221">
        <v>65.5</v>
      </c>
      <c r="Y6" s="221">
        <v>65.25</v>
      </c>
      <c r="Z6" s="221">
        <v>70</v>
      </c>
      <c r="AA6" s="221">
        <v>79.5</v>
      </c>
      <c r="AB6" s="221">
        <v>82.5</v>
      </c>
    </row>
    <row r="7" spans="1:28" x14ac:dyDescent="0.25">
      <c r="A7" s="1">
        <v>23</v>
      </c>
      <c r="B7" t="s">
        <v>916</v>
      </c>
      <c r="C7" s="221">
        <v>19.5</v>
      </c>
      <c r="D7" s="221">
        <v>22.379999160766602</v>
      </c>
      <c r="E7" s="221">
        <v>26.5</v>
      </c>
      <c r="F7" s="221">
        <v>31.129999160766602</v>
      </c>
      <c r="G7" s="221">
        <v>36</v>
      </c>
      <c r="H7" s="221">
        <v>31.25</v>
      </c>
      <c r="I7" s="221">
        <v>27.5</v>
      </c>
      <c r="J7" s="221">
        <v>28.25</v>
      </c>
      <c r="K7" s="221">
        <v>28.5</v>
      </c>
      <c r="L7" s="221">
        <v>29.75</v>
      </c>
      <c r="M7" s="221">
        <v>31.5</v>
      </c>
      <c r="N7" s="221">
        <v>31</v>
      </c>
      <c r="O7" s="221">
        <v>33.5</v>
      </c>
      <c r="P7" s="221">
        <v>33</v>
      </c>
      <c r="Q7" s="221">
        <v>34.25</v>
      </c>
      <c r="R7" s="221">
        <v>35.5</v>
      </c>
      <c r="S7" s="221">
        <v>36.75</v>
      </c>
      <c r="T7" s="221">
        <v>38.25</v>
      </c>
      <c r="U7" s="221">
        <v>43.25</v>
      </c>
      <c r="V7" s="221">
        <v>46.75</v>
      </c>
      <c r="W7" s="221">
        <v>53.5</v>
      </c>
      <c r="X7" s="221">
        <v>60</v>
      </c>
      <c r="Y7" s="221">
        <v>65.25</v>
      </c>
      <c r="Z7" s="221">
        <v>70.75</v>
      </c>
      <c r="AA7" s="221">
        <v>78.25</v>
      </c>
      <c r="AB7" s="221">
        <v>97.75</v>
      </c>
    </row>
    <row r="8" spans="1:28" x14ac:dyDescent="0.25">
      <c r="A8" s="1">
        <v>31</v>
      </c>
      <c r="B8" t="s">
        <v>33</v>
      </c>
      <c r="C8" s="221">
        <v>1855.25</v>
      </c>
      <c r="D8" s="221">
        <v>1690.5</v>
      </c>
      <c r="E8" s="221">
        <v>1529.5</v>
      </c>
      <c r="F8" s="221">
        <v>1485.5</v>
      </c>
      <c r="G8" s="221">
        <v>1524.5</v>
      </c>
      <c r="H8" s="221">
        <v>1776</v>
      </c>
      <c r="I8" s="221">
        <v>1909</v>
      </c>
      <c r="J8" s="221">
        <v>2012.5</v>
      </c>
      <c r="K8" s="221">
        <v>2120.5</v>
      </c>
      <c r="L8" s="221">
        <v>2436.25</v>
      </c>
      <c r="M8" s="221">
        <v>2424.75</v>
      </c>
      <c r="N8" s="221">
        <v>2428.25</v>
      </c>
      <c r="O8" s="221">
        <v>2368.75</v>
      </c>
      <c r="P8" s="221">
        <v>2419.75</v>
      </c>
      <c r="Q8" s="221">
        <v>2419</v>
      </c>
      <c r="R8" s="221">
        <v>2466.5</v>
      </c>
      <c r="S8" s="221">
        <v>2511.75</v>
      </c>
      <c r="T8" s="221">
        <v>2476</v>
      </c>
      <c r="U8" s="221">
        <v>2465.75</v>
      </c>
      <c r="V8" s="221">
        <v>2488.75</v>
      </c>
      <c r="W8" s="221">
        <v>2520.5</v>
      </c>
      <c r="X8" s="221">
        <v>2615.75</v>
      </c>
      <c r="Y8" s="221">
        <v>2689.8798828125</v>
      </c>
      <c r="Z8" s="221">
        <v>2762.75</v>
      </c>
      <c r="AA8" s="221">
        <v>2958.1298828125</v>
      </c>
      <c r="AB8" s="221">
        <v>3320.25</v>
      </c>
    </row>
    <row r="9" spans="1:28" x14ac:dyDescent="0.25">
      <c r="A9" s="1">
        <v>32</v>
      </c>
      <c r="B9" t="s">
        <v>34</v>
      </c>
      <c r="C9" s="221">
        <v>360.5</v>
      </c>
      <c r="D9" s="221">
        <v>319.260009765625</v>
      </c>
      <c r="E9" s="221">
        <v>436.8800048828125</v>
      </c>
      <c r="F9" s="221">
        <v>507.25</v>
      </c>
      <c r="G9" s="221">
        <v>578</v>
      </c>
      <c r="H9" s="221">
        <v>565.510009765625</v>
      </c>
      <c r="I9" s="221">
        <v>571.1300048828125</v>
      </c>
      <c r="J9" s="221">
        <v>527.6300048828125</v>
      </c>
      <c r="K9" s="221">
        <v>540.75</v>
      </c>
      <c r="L9" s="221">
        <v>328.75</v>
      </c>
      <c r="M9" s="221">
        <v>415.25</v>
      </c>
      <c r="N9" s="221">
        <v>385</v>
      </c>
      <c r="O9" s="221">
        <v>387.75</v>
      </c>
      <c r="P9" s="221">
        <v>420.5</v>
      </c>
      <c r="Q9" s="221">
        <v>466.25</v>
      </c>
      <c r="R9" s="221">
        <v>511.25</v>
      </c>
      <c r="S9" s="221">
        <v>494.5</v>
      </c>
      <c r="T9" s="221">
        <v>508.75</v>
      </c>
      <c r="U9" s="221">
        <v>568.5</v>
      </c>
      <c r="V9" s="221">
        <v>567.75</v>
      </c>
      <c r="W9" s="221">
        <v>573.25</v>
      </c>
      <c r="X9" s="221">
        <v>574.75</v>
      </c>
      <c r="Y9" s="221">
        <v>623.75</v>
      </c>
      <c r="Z9" s="221">
        <v>614.5</v>
      </c>
      <c r="AA9" s="221">
        <v>582.5</v>
      </c>
      <c r="AB9" s="221">
        <v>636.75</v>
      </c>
    </row>
    <row r="10" spans="1:28" x14ac:dyDescent="0.25">
      <c r="A10" s="1">
        <v>33</v>
      </c>
      <c r="B10" t="s">
        <v>35</v>
      </c>
      <c r="C10" s="221">
        <v>974.75</v>
      </c>
      <c r="D10" s="221">
        <v>1056.75</v>
      </c>
      <c r="E10" s="221">
        <v>1129.75</v>
      </c>
      <c r="F10" s="221">
        <v>1137.5</v>
      </c>
      <c r="G10" s="221">
        <v>1196.1300048828125</v>
      </c>
      <c r="H10" s="221">
        <v>1100.510009765625</v>
      </c>
      <c r="I10" s="221">
        <v>1044.8800048828125</v>
      </c>
      <c r="J10" s="221">
        <v>1136.5</v>
      </c>
      <c r="K10" s="221">
        <v>1164.75</v>
      </c>
      <c r="L10" s="221">
        <v>1183.1300048828125</v>
      </c>
      <c r="M10" s="221">
        <v>1100.8800048828125</v>
      </c>
      <c r="N10" s="221">
        <v>1029.25</v>
      </c>
      <c r="O10" s="221">
        <v>981</v>
      </c>
      <c r="P10" s="221">
        <v>935.25</v>
      </c>
      <c r="Q10" s="221">
        <v>942</v>
      </c>
      <c r="R10" s="221">
        <v>1015.25</v>
      </c>
      <c r="S10" s="221">
        <v>1017</v>
      </c>
      <c r="T10" s="221">
        <v>1014</v>
      </c>
      <c r="U10" s="221">
        <v>1048</v>
      </c>
      <c r="V10" s="221">
        <v>1088.5</v>
      </c>
      <c r="W10" s="221">
        <v>1133.75</v>
      </c>
      <c r="X10" s="221">
        <v>1128.75</v>
      </c>
      <c r="Y10" s="221">
        <v>1145.25</v>
      </c>
      <c r="Z10" s="221">
        <v>1141.5</v>
      </c>
      <c r="AA10" s="221">
        <v>1153</v>
      </c>
      <c r="AB10" s="221">
        <v>1109</v>
      </c>
    </row>
    <row r="11" spans="1:28" x14ac:dyDescent="0.25">
      <c r="A11" s="1">
        <v>34</v>
      </c>
      <c r="B11" t="s">
        <v>917</v>
      </c>
      <c r="C11" s="221">
        <v>29.25</v>
      </c>
      <c r="D11" s="221">
        <v>30.25</v>
      </c>
      <c r="E11" s="221">
        <v>34.75</v>
      </c>
      <c r="F11" s="221">
        <v>36.25</v>
      </c>
      <c r="G11" s="221">
        <v>40.5</v>
      </c>
      <c r="H11" s="221">
        <v>34.75</v>
      </c>
      <c r="I11" s="221">
        <v>28.75</v>
      </c>
      <c r="J11" s="221">
        <v>25.75</v>
      </c>
      <c r="K11" s="221">
        <v>28.75</v>
      </c>
      <c r="L11" s="221">
        <v>30.25</v>
      </c>
      <c r="M11" s="221">
        <v>32.5</v>
      </c>
      <c r="N11" s="221">
        <v>32.75</v>
      </c>
      <c r="O11" s="221">
        <v>33</v>
      </c>
      <c r="P11" s="221">
        <v>32</v>
      </c>
      <c r="Q11" s="221">
        <v>30.75</v>
      </c>
      <c r="R11" s="221">
        <v>29</v>
      </c>
      <c r="S11" s="221">
        <v>29.5</v>
      </c>
      <c r="T11" s="221">
        <v>31</v>
      </c>
      <c r="U11" s="221">
        <v>30.5</v>
      </c>
      <c r="V11" s="221">
        <v>29.5</v>
      </c>
      <c r="W11" s="221">
        <v>30</v>
      </c>
      <c r="X11" s="221">
        <v>29.75</v>
      </c>
      <c r="Y11" s="221">
        <v>28.5</v>
      </c>
      <c r="Z11" s="221">
        <v>37.5</v>
      </c>
      <c r="AA11" s="221">
        <v>30.25</v>
      </c>
      <c r="AB11" s="221">
        <v>27.75</v>
      </c>
    </row>
    <row r="12" spans="1:28" x14ac:dyDescent="0.25">
      <c r="A12" s="1">
        <v>41</v>
      </c>
      <c r="B12" t="s">
        <v>36</v>
      </c>
      <c r="C12" s="221">
        <v>350.010009765625</v>
      </c>
      <c r="D12" s="221">
        <v>359.010009765625</v>
      </c>
      <c r="E12" s="221">
        <v>351.8800048828125</v>
      </c>
      <c r="F12" s="221">
        <v>357.5</v>
      </c>
      <c r="G12" s="221">
        <v>377.25</v>
      </c>
      <c r="H12" s="221">
        <v>401.010009765625</v>
      </c>
      <c r="I12" s="221">
        <v>400.1300048828125</v>
      </c>
      <c r="J12" s="221">
        <v>405.75</v>
      </c>
      <c r="K12" s="221">
        <v>442</v>
      </c>
      <c r="L12" s="221">
        <v>421</v>
      </c>
      <c r="M12" s="221">
        <v>436.25</v>
      </c>
      <c r="N12" s="221">
        <v>441</v>
      </c>
      <c r="O12" s="221">
        <v>445.3900146484375</v>
      </c>
      <c r="P12" s="221">
        <v>425.8900146484375</v>
      </c>
      <c r="Q12" s="221">
        <v>428.3800048828125</v>
      </c>
      <c r="R12" s="221">
        <v>451.1300048828125</v>
      </c>
      <c r="S12" s="221">
        <v>450.25</v>
      </c>
      <c r="T12" s="221">
        <v>494.260009765625</v>
      </c>
      <c r="U12" s="221">
        <v>472.3800048828125</v>
      </c>
      <c r="V12" s="221">
        <v>547.8800048828125</v>
      </c>
      <c r="W12" s="221">
        <v>553.6300048828125</v>
      </c>
      <c r="X12" s="221">
        <v>539.010009765625</v>
      </c>
      <c r="Y12" s="221">
        <v>510.760009765625</v>
      </c>
      <c r="Z12" s="221">
        <v>479.1300048828125</v>
      </c>
      <c r="AA12" s="221">
        <v>464.5</v>
      </c>
      <c r="AB12" s="221">
        <v>472.1300048828125</v>
      </c>
    </row>
    <row r="13" spans="1:28" x14ac:dyDescent="0.25">
      <c r="A13" s="1">
        <v>51</v>
      </c>
      <c r="B13" t="s">
        <v>37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0</v>
      </c>
    </row>
    <row r="14" spans="1:28" x14ac:dyDescent="0.25">
      <c r="A14" s="1">
        <v>61</v>
      </c>
      <c r="B14" t="s">
        <v>38</v>
      </c>
      <c r="C14" s="221">
        <v>12</v>
      </c>
      <c r="D14" s="221">
        <v>11.75</v>
      </c>
      <c r="E14" s="221">
        <v>13.25</v>
      </c>
      <c r="F14" s="221">
        <v>13.5</v>
      </c>
      <c r="G14" s="221">
        <v>15.25</v>
      </c>
      <c r="H14" s="221">
        <v>13</v>
      </c>
      <c r="I14" s="221">
        <v>13.75</v>
      </c>
      <c r="J14" s="221">
        <v>14</v>
      </c>
      <c r="K14" s="221">
        <v>14.5</v>
      </c>
      <c r="L14" s="221">
        <v>15.5</v>
      </c>
      <c r="M14" s="221">
        <v>16.5</v>
      </c>
      <c r="N14" s="221">
        <v>15.75</v>
      </c>
      <c r="O14" s="221">
        <v>15.75</v>
      </c>
      <c r="P14" s="221">
        <v>28.75</v>
      </c>
      <c r="Q14" s="221">
        <v>39.25</v>
      </c>
      <c r="R14" s="221">
        <v>40</v>
      </c>
      <c r="S14" s="221">
        <v>41.25</v>
      </c>
      <c r="T14" s="221">
        <v>40.75</v>
      </c>
      <c r="U14" s="221">
        <v>41.25</v>
      </c>
      <c r="V14" s="221">
        <v>44.25</v>
      </c>
      <c r="W14" s="221">
        <v>46</v>
      </c>
      <c r="X14" s="221">
        <v>48.25</v>
      </c>
      <c r="Y14" s="221">
        <v>46.5</v>
      </c>
      <c r="Z14" s="221">
        <v>49</v>
      </c>
      <c r="AA14" s="221">
        <v>51</v>
      </c>
      <c r="AB14" s="221">
        <v>61</v>
      </c>
    </row>
    <row r="15" spans="1:28" x14ac:dyDescent="0.25">
      <c r="A15" s="1">
        <v>62</v>
      </c>
      <c r="B15" t="s">
        <v>39</v>
      </c>
      <c r="C15" s="221">
        <v>1150.5</v>
      </c>
      <c r="D15" s="221">
        <v>1120.75</v>
      </c>
      <c r="E15" s="221">
        <v>1168.25</v>
      </c>
      <c r="F15" s="221">
        <v>1257.25</v>
      </c>
      <c r="G15" s="221">
        <v>1296</v>
      </c>
      <c r="H15" s="221">
        <v>1176.25</v>
      </c>
      <c r="I15" s="221">
        <v>1458.5</v>
      </c>
      <c r="J15" s="221">
        <v>1230.25</v>
      </c>
      <c r="K15" s="221">
        <v>1208.5</v>
      </c>
      <c r="L15" s="221">
        <v>1225.1300048828125</v>
      </c>
      <c r="M15" s="221">
        <v>1191.3800048828125</v>
      </c>
      <c r="N15" s="221">
        <v>1097.75</v>
      </c>
      <c r="O15" s="221">
        <v>1029.25</v>
      </c>
      <c r="P15" s="221">
        <v>990.5</v>
      </c>
      <c r="Q15" s="221">
        <v>936.25</v>
      </c>
      <c r="R15" s="221">
        <v>893.25</v>
      </c>
      <c r="S15" s="221">
        <v>907.25</v>
      </c>
      <c r="T15" s="221">
        <v>881</v>
      </c>
      <c r="U15" s="221">
        <v>937.75</v>
      </c>
      <c r="V15" s="221">
        <v>987.75</v>
      </c>
      <c r="W15" s="221">
        <v>1015.5</v>
      </c>
      <c r="X15" s="221">
        <v>1069</v>
      </c>
      <c r="Y15" s="221">
        <v>1020.5</v>
      </c>
      <c r="Z15" s="221">
        <v>1019.5</v>
      </c>
      <c r="AA15" s="221">
        <v>1064.6300048828125</v>
      </c>
      <c r="AB15" s="221">
        <v>1017.5</v>
      </c>
    </row>
    <row r="16" spans="1:28" s="130" customFormat="1" ht="20.149999999999999" customHeight="1" x14ac:dyDescent="0.25">
      <c r="A16" s="553" t="s">
        <v>908</v>
      </c>
      <c r="B16" s="554" t="s">
        <v>5</v>
      </c>
      <c r="C16" s="555">
        <v>7977.64990234375</v>
      </c>
      <c r="D16" s="555">
        <v>8051.169921875</v>
      </c>
      <c r="E16" s="555">
        <v>8017.39013671875</v>
      </c>
      <c r="F16" s="555">
        <v>8652.150390625</v>
      </c>
      <c r="G16" s="555">
        <v>9261.7900390625</v>
      </c>
      <c r="H16" s="555">
        <v>9614.0595703125</v>
      </c>
      <c r="I16" s="555">
        <v>10050.2802734375</v>
      </c>
      <c r="J16" s="555">
        <v>10218.900390625</v>
      </c>
      <c r="K16" s="555">
        <v>9835.01953125</v>
      </c>
      <c r="L16" s="555">
        <v>10214.5400390625</v>
      </c>
      <c r="M16" s="555">
        <v>10537.2802734375</v>
      </c>
      <c r="N16" s="555">
        <v>10472.76953125</v>
      </c>
      <c r="O16" s="555">
        <v>10429.5302734375</v>
      </c>
      <c r="P16" s="555">
        <v>10970.900390625</v>
      </c>
      <c r="Q16" s="555">
        <v>10684.26953125</v>
      </c>
      <c r="R16" s="555">
        <v>10787.51953125</v>
      </c>
      <c r="S16" s="555">
        <v>10909.3896484375</v>
      </c>
      <c r="T16" s="555">
        <v>10842.0302734375</v>
      </c>
      <c r="U16" s="555">
        <v>10742.3798828125</v>
      </c>
      <c r="V16" s="555">
        <v>11057.3896484375</v>
      </c>
      <c r="W16" s="555">
        <v>11280.900390625</v>
      </c>
      <c r="X16" s="555">
        <v>11412.7802734375</v>
      </c>
      <c r="Y16" s="555">
        <v>11430.2900390625</v>
      </c>
      <c r="Z16" s="555">
        <v>11245.8896484375</v>
      </c>
      <c r="AA16" s="555">
        <v>11373.51953125</v>
      </c>
      <c r="AB16" s="555">
        <v>11644.1396484375</v>
      </c>
    </row>
    <row r="17" spans="1:28" s="559" customFormat="1" ht="20.149999999999999" customHeight="1" x14ac:dyDescent="0.25">
      <c r="A17" s="556"/>
      <c r="B17" s="557" t="s">
        <v>3048</v>
      </c>
      <c r="C17" s="558">
        <v>3912.25</v>
      </c>
      <c r="D17" s="558">
        <v>3802.510009765625</v>
      </c>
      <c r="E17" s="558">
        <v>3753.3798828125</v>
      </c>
      <c r="F17" s="558">
        <v>3776.5</v>
      </c>
      <c r="G17" s="558">
        <v>3944.510009765625</v>
      </c>
      <c r="H17" s="558">
        <v>4138.77001953125</v>
      </c>
      <c r="I17" s="558">
        <v>4241.89013671875</v>
      </c>
      <c r="J17" s="558">
        <v>4434.8798828125</v>
      </c>
      <c r="K17" s="558">
        <v>4602.6298828125</v>
      </c>
      <c r="L17" s="558">
        <v>4732.3798828125</v>
      </c>
      <c r="M17" s="558">
        <v>4823.3798828125</v>
      </c>
      <c r="N17" s="558">
        <v>4739.5</v>
      </c>
      <c r="O17" s="558">
        <v>4687</v>
      </c>
      <c r="P17" s="558">
        <v>4680.75</v>
      </c>
      <c r="Q17" s="558">
        <v>4785.75</v>
      </c>
      <c r="R17" s="558">
        <v>4931.5</v>
      </c>
      <c r="S17" s="558">
        <v>4960</v>
      </c>
      <c r="T17" s="558">
        <v>4971.5</v>
      </c>
      <c r="U17" s="558">
        <v>5103</v>
      </c>
      <c r="V17" s="558">
        <v>5207</v>
      </c>
      <c r="W17" s="558">
        <v>5337</v>
      </c>
      <c r="X17" s="558">
        <v>5400.75</v>
      </c>
      <c r="Y17" s="558">
        <v>5544.3798828125</v>
      </c>
      <c r="Z17" s="558">
        <v>5639.25</v>
      </c>
      <c r="AA17" s="558">
        <v>5831.1298828125</v>
      </c>
      <c r="AB17" s="558">
        <v>6189</v>
      </c>
    </row>
    <row r="18" spans="1:28" s="4" customFormat="1" ht="18" customHeight="1" x14ac:dyDescent="0.25">
      <c r="A18" s="191" t="s">
        <v>630</v>
      </c>
      <c r="B18" s="7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</row>
    <row r="19" spans="1:28" ht="20.149999999999999" customHeight="1" x14ac:dyDescent="0.35">
      <c r="A19" s="42" t="str">
        <f>Index!B35</f>
        <v>Table 4b    Employment by institutional sector, wage costs, FY2004-FY2022</v>
      </c>
    </row>
    <row r="20" spans="1:28" s="31" customFormat="1" ht="20.149999999999999" customHeight="1" x14ac:dyDescent="0.25">
      <c r="A20" s="17"/>
      <c r="B20" s="165" t="s">
        <v>344</v>
      </c>
      <c r="C20" s="46" t="str">
        <f>C2</f>
        <v>FY1997</v>
      </c>
      <c r="D20" s="46" t="str">
        <f t="shared" ref="D20:X20" si="0">D2</f>
        <v>FY1998</v>
      </c>
      <c r="E20" s="46" t="str">
        <f t="shared" si="0"/>
        <v>FY1999</v>
      </c>
      <c r="F20" s="46" t="str">
        <f t="shared" si="0"/>
        <v>FY2000</v>
      </c>
      <c r="G20" s="46" t="str">
        <f t="shared" si="0"/>
        <v>FY2001</v>
      </c>
      <c r="H20" s="46" t="str">
        <f t="shared" si="0"/>
        <v>FY2002</v>
      </c>
      <c r="I20" s="46" t="str">
        <f t="shared" si="0"/>
        <v>FY2003</v>
      </c>
      <c r="J20" s="46" t="str">
        <f t="shared" si="0"/>
        <v>FY2004</v>
      </c>
      <c r="K20" s="46" t="str">
        <f t="shared" si="0"/>
        <v>FY2005</v>
      </c>
      <c r="L20" s="46" t="str">
        <f t="shared" si="0"/>
        <v>FY2006</v>
      </c>
      <c r="M20" s="46" t="str">
        <f t="shared" si="0"/>
        <v>FY2007</v>
      </c>
      <c r="N20" s="46" t="str">
        <f t="shared" si="0"/>
        <v>FY2008</v>
      </c>
      <c r="O20" s="46" t="str">
        <f t="shared" si="0"/>
        <v>FY2009</v>
      </c>
      <c r="P20" s="46" t="str">
        <f t="shared" si="0"/>
        <v>FY2010</v>
      </c>
      <c r="Q20" s="46" t="str">
        <f t="shared" si="0"/>
        <v>FY2011</v>
      </c>
      <c r="R20" s="46" t="str">
        <f t="shared" si="0"/>
        <v>FY2012</v>
      </c>
      <c r="S20" s="46" t="str">
        <f t="shared" si="0"/>
        <v>FY2013</v>
      </c>
      <c r="T20" s="46" t="str">
        <f t="shared" si="0"/>
        <v>FY2014</v>
      </c>
      <c r="U20" s="46" t="str">
        <f t="shared" si="0"/>
        <v>FY2015</v>
      </c>
      <c r="V20" s="46" t="str">
        <f t="shared" si="0"/>
        <v>FY2016</v>
      </c>
      <c r="W20" s="46" t="str">
        <f t="shared" si="0"/>
        <v>FY2017</v>
      </c>
      <c r="X20" s="46" t="str">
        <f t="shared" si="0"/>
        <v>FY2018</v>
      </c>
      <c r="Y20" s="46" t="str">
        <f>Y2</f>
        <v>FY2019</v>
      </c>
      <c r="Z20" s="46" t="str">
        <f>Z2</f>
        <v>FY2020</v>
      </c>
      <c r="AA20" s="46" t="str">
        <f>AA2</f>
        <v>FY2021</v>
      </c>
      <c r="AB20" s="46" t="str">
        <f>AB2</f>
        <v>FY2022</v>
      </c>
    </row>
    <row r="21" spans="1:28" ht="20.149999999999999" customHeight="1" x14ac:dyDescent="0.25">
      <c r="A21" s="1">
        <v>11</v>
      </c>
      <c r="B21" t="s">
        <v>31</v>
      </c>
      <c r="C21" s="221">
        <v>14071.1796875</v>
      </c>
      <c r="D21" s="221">
        <v>14351.759765625</v>
      </c>
      <c r="E21" s="221">
        <v>14787.150390625</v>
      </c>
      <c r="F21" s="221">
        <v>15735.0595703125</v>
      </c>
      <c r="G21" s="221">
        <v>17261.51953125</v>
      </c>
      <c r="H21" s="221">
        <v>17737.01953125</v>
      </c>
      <c r="I21" s="221">
        <v>16545.630859375</v>
      </c>
      <c r="J21" s="221">
        <v>16556.80078125</v>
      </c>
      <c r="K21" s="221">
        <v>15922.08984375</v>
      </c>
      <c r="L21" s="221">
        <v>17088.810546875</v>
      </c>
      <c r="M21" s="221">
        <v>18585.470703125</v>
      </c>
      <c r="N21" s="221">
        <v>19502.119140625</v>
      </c>
      <c r="O21" s="221">
        <v>19963.689453125</v>
      </c>
      <c r="P21" s="221">
        <v>20772.80078125</v>
      </c>
      <c r="Q21" s="221">
        <v>21107.509765625</v>
      </c>
      <c r="R21" s="221">
        <v>20597.7109375</v>
      </c>
      <c r="S21" s="221">
        <v>21222.400390625</v>
      </c>
      <c r="T21" s="221">
        <v>21866.419921875</v>
      </c>
      <c r="U21" s="221">
        <v>21254.369140625</v>
      </c>
      <c r="V21" s="221">
        <v>22576.599609375</v>
      </c>
      <c r="W21" s="221">
        <v>24117.640625</v>
      </c>
      <c r="X21" s="221">
        <v>26121.669921875</v>
      </c>
      <c r="Y21" s="221">
        <v>28563.009765625</v>
      </c>
      <c r="Z21" s="221">
        <v>28042.810546875</v>
      </c>
      <c r="AA21" s="221">
        <v>27829.669921875</v>
      </c>
      <c r="AB21" s="221">
        <v>30078.75</v>
      </c>
    </row>
    <row r="22" spans="1:28" x14ac:dyDescent="0.25">
      <c r="A22" s="1">
        <v>12</v>
      </c>
      <c r="B22" t="s">
        <v>32</v>
      </c>
      <c r="C22" s="221">
        <v>6807.22998046875</v>
      </c>
      <c r="D22" s="221">
        <v>6975.669921875</v>
      </c>
      <c r="E22" s="221">
        <v>6265.31005859375</v>
      </c>
      <c r="F22" s="221">
        <v>6393.52978515625</v>
      </c>
      <c r="G22" s="221">
        <v>6343.25</v>
      </c>
      <c r="H22" s="221">
        <v>6789.7099609375</v>
      </c>
      <c r="I22" s="221">
        <v>7540.669921875</v>
      </c>
      <c r="J22" s="221">
        <v>7829.830078125</v>
      </c>
      <c r="K22" s="221">
        <v>8139.52001953125</v>
      </c>
      <c r="L22" s="221">
        <v>8207.759765625</v>
      </c>
      <c r="M22" s="221">
        <v>8664.7001953125</v>
      </c>
      <c r="N22" s="221">
        <v>9430.509765625</v>
      </c>
      <c r="O22" s="221">
        <v>10146.580078125</v>
      </c>
      <c r="P22" s="221">
        <v>10608.0498046875</v>
      </c>
      <c r="Q22" s="221">
        <v>10989.3603515625</v>
      </c>
      <c r="R22" s="221">
        <v>10604.3798828125</v>
      </c>
      <c r="S22" s="221">
        <v>10562.4501953125</v>
      </c>
      <c r="T22" s="221">
        <v>10971.66015625</v>
      </c>
      <c r="U22" s="221">
        <v>11403.5703125</v>
      </c>
      <c r="V22" s="221">
        <v>12064.5498046875</v>
      </c>
      <c r="W22" s="221">
        <v>12487.2900390625</v>
      </c>
      <c r="X22" s="221">
        <v>12963.41015625</v>
      </c>
      <c r="Y22" s="221">
        <v>13660.3603515625</v>
      </c>
      <c r="Z22" s="221">
        <v>13825.9599609375</v>
      </c>
      <c r="AA22" s="221">
        <v>14380.1298828125</v>
      </c>
      <c r="AB22" s="221">
        <v>15604.6796875</v>
      </c>
    </row>
    <row r="23" spans="1:28" x14ac:dyDescent="0.25">
      <c r="A23" s="1">
        <v>21</v>
      </c>
      <c r="B23" t="s">
        <v>914</v>
      </c>
      <c r="C23" s="221">
        <v>1100.0899658203125</v>
      </c>
      <c r="D23" s="221">
        <v>1302.7900390625</v>
      </c>
      <c r="E23" s="221">
        <v>1250.1800537109375</v>
      </c>
      <c r="F23" s="221">
        <v>1215.989990234375</v>
      </c>
      <c r="G23" s="221">
        <v>1340.6199951171875</v>
      </c>
      <c r="H23" s="221">
        <v>1524.06005859375</v>
      </c>
      <c r="I23" s="221">
        <v>1578.0699462890625</v>
      </c>
      <c r="J23" s="221">
        <v>1677.3800048828125</v>
      </c>
      <c r="K23" s="221">
        <v>1984.719970703125</v>
      </c>
      <c r="L23" s="221">
        <v>2236.860107421875</v>
      </c>
      <c r="M23" s="221">
        <v>2465.2900390625</v>
      </c>
      <c r="N23" s="221">
        <v>2437.590087890625</v>
      </c>
      <c r="O23" s="221">
        <v>2484.469970703125</v>
      </c>
      <c r="P23" s="221">
        <v>2618.179931640625</v>
      </c>
      <c r="Q23" s="221">
        <v>2711.889892578125</v>
      </c>
      <c r="R23" s="221">
        <v>2697.110107421875</v>
      </c>
      <c r="S23" s="221">
        <v>2720.7099609375</v>
      </c>
      <c r="T23" s="221">
        <v>2768.010009765625</v>
      </c>
      <c r="U23" s="221">
        <v>2865.719970703125</v>
      </c>
      <c r="V23" s="221">
        <v>2844.530029296875</v>
      </c>
      <c r="W23" s="221">
        <v>2689.22998046875</v>
      </c>
      <c r="X23" s="221">
        <v>2668.320068359375</v>
      </c>
      <c r="Y23" s="221">
        <v>2802.0400390625</v>
      </c>
      <c r="Z23" s="221">
        <v>2924.02001953125</v>
      </c>
      <c r="AA23" s="221">
        <v>2765.5400390625</v>
      </c>
      <c r="AB23" s="221">
        <v>2613.52001953125</v>
      </c>
    </row>
    <row r="24" spans="1:28" x14ac:dyDescent="0.25">
      <c r="A24" s="1">
        <v>22</v>
      </c>
      <c r="B24" t="s">
        <v>915</v>
      </c>
      <c r="C24" s="221">
        <v>288.10000610351563</v>
      </c>
      <c r="D24" s="221">
        <v>296.76998901367188</v>
      </c>
      <c r="E24" s="221">
        <v>319.20001220703125</v>
      </c>
      <c r="F24" s="221">
        <v>318.17001342773438</v>
      </c>
      <c r="G24" s="221">
        <v>342.52999877929688</v>
      </c>
      <c r="H24" s="221">
        <v>427.72000122070313</v>
      </c>
      <c r="I24" s="221">
        <v>441.42001342773438</v>
      </c>
      <c r="J24" s="221">
        <v>594.34002685546875</v>
      </c>
      <c r="K24" s="221">
        <v>680.15997314453125</v>
      </c>
      <c r="L24" s="221">
        <v>737.6400146484375</v>
      </c>
      <c r="M24" s="221">
        <v>751.92999267578125</v>
      </c>
      <c r="N24" s="221">
        <v>718.71002197265625</v>
      </c>
      <c r="O24" s="221">
        <v>776.08001708984375</v>
      </c>
      <c r="P24" s="221">
        <v>825.03997802734375</v>
      </c>
      <c r="Q24" s="221">
        <v>812.45001220703125</v>
      </c>
      <c r="R24" s="221">
        <v>815.21002197265625</v>
      </c>
      <c r="S24" s="221">
        <v>797.780029296875</v>
      </c>
      <c r="T24" s="221">
        <v>887.04998779296875</v>
      </c>
      <c r="U24" s="221">
        <v>937.09002685546875</v>
      </c>
      <c r="V24" s="221">
        <v>1043.9200439453125</v>
      </c>
      <c r="W24" s="221">
        <v>1111.6199951171875</v>
      </c>
      <c r="X24" s="221">
        <v>1206.050048828125</v>
      </c>
      <c r="Y24" s="221">
        <v>1231.5799560546875</v>
      </c>
      <c r="Z24" s="221">
        <v>1335.72998046875</v>
      </c>
      <c r="AA24" s="221">
        <v>1495.949951171875</v>
      </c>
      <c r="AB24" s="221">
        <v>1649.8499755859375</v>
      </c>
    </row>
    <row r="25" spans="1:28" x14ac:dyDescent="0.25">
      <c r="A25" s="1">
        <v>23</v>
      </c>
      <c r="B25" t="s">
        <v>916</v>
      </c>
      <c r="C25" s="221">
        <v>230.16999816894531</v>
      </c>
      <c r="D25" s="221">
        <v>243.77000427246094</v>
      </c>
      <c r="E25" s="221">
        <v>270.76998901367188</v>
      </c>
      <c r="F25" s="221">
        <v>276.89999389648438</v>
      </c>
      <c r="G25" s="221">
        <v>337.16000366210938</v>
      </c>
      <c r="H25" s="221">
        <v>286.70001220703125</v>
      </c>
      <c r="I25" s="221">
        <v>266.95001220703125</v>
      </c>
      <c r="J25" s="221">
        <v>277.44000244140625</v>
      </c>
      <c r="K25" s="221">
        <v>303.22000122070313</v>
      </c>
      <c r="L25" s="221">
        <v>324.92999267578125</v>
      </c>
      <c r="M25" s="221">
        <v>321.48001098632813</v>
      </c>
      <c r="N25" s="221">
        <v>337.57998657226563</v>
      </c>
      <c r="O25" s="221">
        <v>360.20001220703125</v>
      </c>
      <c r="P25" s="221">
        <v>369.32998657226563</v>
      </c>
      <c r="Q25" s="221">
        <v>453.48001098632813</v>
      </c>
      <c r="R25" s="221">
        <v>490.8699951171875</v>
      </c>
      <c r="S25" s="221">
        <v>472.6099853515625</v>
      </c>
      <c r="T25" s="221">
        <v>586.40997314453125</v>
      </c>
      <c r="U25" s="221">
        <v>659.67999267578125</v>
      </c>
      <c r="V25" s="221">
        <v>851.78997802734375</v>
      </c>
      <c r="W25" s="221">
        <v>1193.31005859375</v>
      </c>
      <c r="X25" s="221">
        <v>1579.3699951171875</v>
      </c>
      <c r="Y25" s="221">
        <v>1703.1500244140625</v>
      </c>
      <c r="Z25" s="221">
        <v>1952.72998046875</v>
      </c>
      <c r="AA25" s="221">
        <v>2192.669921875</v>
      </c>
      <c r="AB25" s="221">
        <v>2739.300048828125</v>
      </c>
    </row>
    <row r="26" spans="1:28" x14ac:dyDescent="0.25">
      <c r="A26" s="1">
        <v>31</v>
      </c>
      <c r="B26" t="s">
        <v>33</v>
      </c>
      <c r="C26" s="221">
        <v>17448.19921875</v>
      </c>
      <c r="D26" s="221">
        <v>15817.490234375</v>
      </c>
      <c r="E26" s="221">
        <v>15806.1396484375</v>
      </c>
      <c r="F26" s="221">
        <v>16608.400390625</v>
      </c>
      <c r="G26" s="221">
        <v>17926.41015625</v>
      </c>
      <c r="H26" s="221">
        <v>20650.779296875</v>
      </c>
      <c r="I26" s="221">
        <v>21998.189453125</v>
      </c>
      <c r="J26" s="221">
        <v>26636.810546875</v>
      </c>
      <c r="K26" s="221">
        <v>27535.3203125</v>
      </c>
      <c r="L26" s="221">
        <v>30496.130859375</v>
      </c>
      <c r="M26" s="221">
        <v>30432.25</v>
      </c>
      <c r="N26" s="221">
        <v>30691.169921875</v>
      </c>
      <c r="O26" s="221">
        <v>30898.30078125</v>
      </c>
      <c r="P26" s="221">
        <v>31448.9296875</v>
      </c>
      <c r="Q26" s="221">
        <v>31874.939453125</v>
      </c>
      <c r="R26" s="221">
        <v>32408.720703125</v>
      </c>
      <c r="S26" s="221">
        <v>34029.91015625</v>
      </c>
      <c r="T26" s="221">
        <v>33440.62109375</v>
      </c>
      <c r="U26" s="221">
        <v>34869.87890625</v>
      </c>
      <c r="V26" s="221">
        <v>36920.1484375</v>
      </c>
      <c r="W26" s="221">
        <v>37868.9296875</v>
      </c>
      <c r="X26" s="221">
        <v>39735.80078125</v>
      </c>
      <c r="Y26" s="221">
        <v>42628.51171875</v>
      </c>
      <c r="Z26" s="221">
        <v>44522.30859375</v>
      </c>
      <c r="AA26" s="221">
        <v>47571.01171875</v>
      </c>
      <c r="AB26" s="221">
        <v>49422.4296875</v>
      </c>
    </row>
    <row r="27" spans="1:28" x14ac:dyDescent="0.25">
      <c r="A27" s="1">
        <v>32</v>
      </c>
      <c r="B27" t="s">
        <v>34</v>
      </c>
      <c r="C27" s="221">
        <v>3432.419921875</v>
      </c>
      <c r="D27" s="221">
        <v>3450.419921875</v>
      </c>
      <c r="E27" s="221">
        <v>4817.85986328125</v>
      </c>
      <c r="F27" s="221">
        <v>5978.72998046875</v>
      </c>
      <c r="G27" s="221">
        <v>6215.56005859375</v>
      </c>
      <c r="H27" s="221">
        <v>6657.509765625</v>
      </c>
      <c r="I27" s="221">
        <v>7177.33984375</v>
      </c>
      <c r="J27" s="221">
        <v>6795.85986328125</v>
      </c>
      <c r="K27" s="221">
        <v>7206.5</v>
      </c>
      <c r="L27" s="221">
        <v>5365.5498046875</v>
      </c>
      <c r="M27" s="221">
        <v>5669.68994140625</v>
      </c>
      <c r="N27" s="221">
        <v>5700.2900390625</v>
      </c>
      <c r="O27" s="221">
        <v>5969.47021484375</v>
      </c>
      <c r="P27" s="221">
        <v>6528.990234375</v>
      </c>
      <c r="Q27" s="221">
        <v>7241.22021484375</v>
      </c>
      <c r="R27" s="221">
        <v>7436.52978515625</v>
      </c>
      <c r="S27" s="221">
        <v>7226.169921875</v>
      </c>
      <c r="T27" s="221">
        <v>7480.85986328125</v>
      </c>
      <c r="U27" s="221">
        <v>8136.7900390625</v>
      </c>
      <c r="V27" s="221">
        <v>8283.9697265625</v>
      </c>
      <c r="W27" s="221">
        <v>8406.98046875</v>
      </c>
      <c r="X27" s="221">
        <v>8498.849609375</v>
      </c>
      <c r="Y27" s="221">
        <v>9153.6396484375</v>
      </c>
      <c r="Z27" s="221">
        <v>9331.75</v>
      </c>
      <c r="AA27" s="221">
        <v>9414.169921875</v>
      </c>
      <c r="AB27" s="221">
        <v>10580.5</v>
      </c>
    </row>
    <row r="28" spans="1:28" x14ac:dyDescent="0.25">
      <c r="A28" s="1">
        <v>33</v>
      </c>
      <c r="B28" t="s">
        <v>35</v>
      </c>
      <c r="C28" s="221">
        <v>6484.18017578125</v>
      </c>
      <c r="D28" s="221">
        <v>6670.33984375</v>
      </c>
      <c r="E28" s="221">
        <v>6950.5498046875</v>
      </c>
      <c r="F28" s="221">
        <v>7242.47021484375</v>
      </c>
      <c r="G28" s="221">
        <v>7626.9501953125</v>
      </c>
      <c r="H28" s="221">
        <v>7434.0400390625</v>
      </c>
      <c r="I28" s="221">
        <v>7019.91015625</v>
      </c>
      <c r="J28" s="221">
        <v>7521.6298828125</v>
      </c>
      <c r="K28" s="221">
        <v>7914.08984375</v>
      </c>
      <c r="L28" s="221">
        <v>8226.599609375</v>
      </c>
      <c r="M28" s="221">
        <v>8273.0400390625</v>
      </c>
      <c r="N28" s="221">
        <v>8278.4697265625</v>
      </c>
      <c r="O28" s="221">
        <v>7412.4599609375</v>
      </c>
      <c r="P28" s="221">
        <v>6875.14990234375</v>
      </c>
      <c r="Q28" s="221">
        <v>7079.25</v>
      </c>
      <c r="R28" s="221">
        <v>7486.85986328125</v>
      </c>
      <c r="S28" s="221">
        <v>7448.4501953125</v>
      </c>
      <c r="T28" s="221">
        <v>7319.990234375</v>
      </c>
      <c r="U28" s="221">
        <v>7429.31005859375</v>
      </c>
      <c r="V28" s="221">
        <v>7924.009765625</v>
      </c>
      <c r="W28" s="221">
        <v>8507.4501953125</v>
      </c>
      <c r="X28" s="221">
        <v>8335.5400390625</v>
      </c>
      <c r="Y28" s="221">
        <v>8789.0595703125</v>
      </c>
      <c r="Z28" s="221">
        <v>9000.6396484375</v>
      </c>
      <c r="AA28" s="221">
        <v>8845.8896484375</v>
      </c>
      <c r="AB28" s="221">
        <v>8778.8603515625</v>
      </c>
    </row>
    <row r="29" spans="1:28" x14ac:dyDescent="0.25">
      <c r="A29" s="1">
        <v>34</v>
      </c>
      <c r="B29" t="s">
        <v>917</v>
      </c>
      <c r="C29" s="221">
        <v>475.72000122070313</v>
      </c>
      <c r="D29" s="221">
        <v>452.69000244140625</v>
      </c>
      <c r="E29" s="221">
        <v>483.6300048828125</v>
      </c>
      <c r="F29" s="221">
        <v>518.3800048828125</v>
      </c>
      <c r="G29" s="221">
        <v>582.57000732421875</v>
      </c>
      <c r="H29" s="221">
        <v>554.42999267578125</v>
      </c>
      <c r="I29" s="221">
        <v>444.14999389648438</v>
      </c>
      <c r="J29" s="221">
        <v>381.42001342773438</v>
      </c>
      <c r="K29" s="221">
        <v>423.6400146484375</v>
      </c>
      <c r="L29" s="221">
        <v>453.1400146484375</v>
      </c>
      <c r="M29" s="221">
        <v>484.66000366210938</v>
      </c>
      <c r="N29" s="221">
        <v>528.45001220703125</v>
      </c>
      <c r="O29" s="221">
        <v>521.780029296875</v>
      </c>
      <c r="P29" s="221">
        <v>518.8599853515625</v>
      </c>
      <c r="Q29" s="221">
        <v>504.8599853515625</v>
      </c>
      <c r="R29" s="221">
        <v>455.3599853515625</v>
      </c>
      <c r="S29" s="221">
        <v>469.85000610351563</v>
      </c>
      <c r="T29" s="221">
        <v>479.70999145507813</v>
      </c>
      <c r="U29" s="221">
        <v>521.96002197265625</v>
      </c>
      <c r="V29" s="221">
        <v>544.3699951171875</v>
      </c>
      <c r="W29" s="221">
        <v>515.92999267578125</v>
      </c>
      <c r="X29" s="221">
        <v>560.21002197265625</v>
      </c>
      <c r="Y29" s="221">
        <v>570.70001220703125</v>
      </c>
      <c r="Z29" s="221">
        <v>652.8800048828125</v>
      </c>
      <c r="AA29" s="221">
        <v>625.530029296875</v>
      </c>
      <c r="AB29" s="221">
        <v>617.1300048828125</v>
      </c>
    </row>
    <row r="30" spans="1:28" x14ac:dyDescent="0.25">
      <c r="A30" s="1">
        <v>41</v>
      </c>
      <c r="B30" t="s">
        <v>36</v>
      </c>
      <c r="C30" s="221">
        <v>1747.449951171875</v>
      </c>
      <c r="D30" s="221">
        <v>1745.3699951171875</v>
      </c>
      <c r="E30" s="221">
        <v>1775.949951171875</v>
      </c>
      <c r="F30" s="221">
        <v>1799.989990234375</v>
      </c>
      <c r="G30" s="221">
        <v>1990.3399658203125</v>
      </c>
      <c r="H30" s="221">
        <v>2122.35009765625</v>
      </c>
      <c r="I30" s="221">
        <v>2239.989990234375</v>
      </c>
      <c r="J30" s="221">
        <v>2183.5</v>
      </c>
      <c r="K30" s="221">
        <v>2469.6298828125</v>
      </c>
      <c r="L30" s="221">
        <v>2473.389892578125</v>
      </c>
      <c r="M30" s="221">
        <v>2585.8701171875</v>
      </c>
      <c r="N30" s="221">
        <v>2489.800048828125</v>
      </c>
      <c r="O30" s="221">
        <v>2500.260009765625</v>
      </c>
      <c r="P30" s="221">
        <v>2676.580078125</v>
      </c>
      <c r="Q30" s="221">
        <v>2859.56005859375</v>
      </c>
      <c r="R30" s="221">
        <v>3334.52001953125</v>
      </c>
      <c r="S30" s="221">
        <v>3378.669921875</v>
      </c>
      <c r="T30" s="221">
        <v>3724.739990234375</v>
      </c>
      <c r="U30" s="221">
        <v>3600.610107421875</v>
      </c>
      <c r="V30" s="221">
        <v>4192.91015625</v>
      </c>
      <c r="W30" s="221">
        <v>4551.9599609375</v>
      </c>
      <c r="X30" s="221">
        <v>4781.2900390625</v>
      </c>
      <c r="Y30" s="221">
        <v>4885.169921875</v>
      </c>
      <c r="Z30" s="221">
        <v>5059.89990234375</v>
      </c>
      <c r="AA30" s="221">
        <v>4923.85009765625</v>
      </c>
      <c r="AB30" s="221">
        <v>5268.27001953125</v>
      </c>
    </row>
    <row r="31" spans="1:28" x14ac:dyDescent="0.25">
      <c r="A31" s="1">
        <v>51</v>
      </c>
      <c r="B31" t="s">
        <v>37</v>
      </c>
      <c r="C31" s="221">
        <v>0</v>
      </c>
      <c r="D31" s="221">
        <v>0</v>
      </c>
      <c r="E31" s="221">
        <v>0</v>
      </c>
      <c r="F31" s="221">
        <v>0</v>
      </c>
      <c r="G31" s="221">
        <v>0</v>
      </c>
      <c r="H31" s="221">
        <v>0</v>
      </c>
      <c r="I31" s="221">
        <v>0</v>
      </c>
      <c r="J31" s="221">
        <v>0</v>
      </c>
      <c r="K31" s="221">
        <v>0</v>
      </c>
      <c r="L31" s="221">
        <v>0</v>
      </c>
      <c r="M31" s="221">
        <v>0</v>
      </c>
      <c r="N31" s="221">
        <v>0</v>
      </c>
      <c r="O31" s="221">
        <v>0</v>
      </c>
      <c r="P31" s="221">
        <v>0</v>
      </c>
      <c r="Q31" s="221">
        <v>0</v>
      </c>
      <c r="R31" s="221">
        <v>0</v>
      </c>
      <c r="S31" s="221">
        <v>0</v>
      </c>
      <c r="T31" s="221">
        <v>0</v>
      </c>
      <c r="U31" s="221">
        <v>0</v>
      </c>
      <c r="V31" s="221">
        <v>0</v>
      </c>
      <c r="W31" s="221">
        <v>0</v>
      </c>
      <c r="X31" s="221">
        <v>0</v>
      </c>
      <c r="Y31" s="221">
        <v>0</v>
      </c>
      <c r="Z31" s="221">
        <v>0</v>
      </c>
      <c r="AA31" s="221">
        <v>0</v>
      </c>
      <c r="AB31" s="221">
        <v>0</v>
      </c>
    </row>
    <row r="32" spans="1:28" x14ac:dyDescent="0.25">
      <c r="A32" s="1">
        <v>61</v>
      </c>
      <c r="B32" t="s">
        <v>38</v>
      </c>
      <c r="C32" s="221">
        <v>105.63999938964844</v>
      </c>
      <c r="D32" s="221">
        <v>112.62999725341797</v>
      </c>
      <c r="E32" s="221">
        <v>139.66000366210938</v>
      </c>
      <c r="F32" s="221">
        <v>149.92999267578125</v>
      </c>
      <c r="G32" s="221">
        <v>164.58999633789063</v>
      </c>
      <c r="H32" s="221">
        <v>143.1300048828125</v>
      </c>
      <c r="I32" s="221">
        <v>147.30000305175781</v>
      </c>
      <c r="J32" s="221">
        <v>174.83999633789063</v>
      </c>
      <c r="K32" s="221">
        <v>181.58000183105469</v>
      </c>
      <c r="L32" s="221">
        <v>199.33000183105469</v>
      </c>
      <c r="M32" s="221">
        <v>220.97000122070313</v>
      </c>
      <c r="N32" s="221">
        <v>207.66999816894531</v>
      </c>
      <c r="O32" s="221">
        <v>199.03999328613281</v>
      </c>
      <c r="P32" s="221">
        <v>309.79000854492188</v>
      </c>
      <c r="Q32" s="221">
        <v>408.66000366210938</v>
      </c>
      <c r="R32" s="221">
        <v>440.08999633789063</v>
      </c>
      <c r="S32" s="221">
        <v>498.05999755859375</v>
      </c>
      <c r="T32" s="221">
        <v>486.1400146484375</v>
      </c>
      <c r="U32" s="221">
        <v>529.65997314453125</v>
      </c>
      <c r="V32" s="221">
        <v>544.760009765625</v>
      </c>
      <c r="W32" s="221">
        <v>596.65997314453125</v>
      </c>
      <c r="X32" s="221">
        <v>657.030029296875</v>
      </c>
      <c r="Y32" s="221">
        <v>695.489990234375</v>
      </c>
      <c r="Z32" s="221">
        <v>853.0999755859375</v>
      </c>
      <c r="AA32" s="221">
        <v>1025.77001953125</v>
      </c>
      <c r="AB32" s="221">
        <v>1136.22998046875</v>
      </c>
    </row>
    <row r="33" spans="1:28" x14ac:dyDescent="0.25">
      <c r="A33" s="1">
        <v>62</v>
      </c>
      <c r="B33" t="s">
        <v>39</v>
      </c>
      <c r="C33" s="221">
        <v>13379.91015625</v>
      </c>
      <c r="D33" s="221">
        <v>13533.3701171875</v>
      </c>
      <c r="E33" s="221">
        <v>14816.8896484375</v>
      </c>
      <c r="F33" s="221">
        <v>17134.2890625</v>
      </c>
      <c r="G33" s="221">
        <v>17844.08984375</v>
      </c>
      <c r="H33" s="221">
        <v>16102.1904296875</v>
      </c>
      <c r="I33" s="221">
        <v>18542.439453125</v>
      </c>
      <c r="J33" s="221">
        <v>17930.640625</v>
      </c>
      <c r="K33" s="221">
        <v>18450.080078125</v>
      </c>
      <c r="L33" s="221">
        <v>19642.080078125</v>
      </c>
      <c r="M33" s="221">
        <v>19196.400390625</v>
      </c>
      <c r="N33" s="221">
        <v>17106.029296875</v>
      </c>
      <c r="O33" s="221">
        <v>17335.0390625</v>
      </c>
      <c r="P33" s="221">
        <v>16394.5390625</v>
      </c>
      <c r="Q33" s="221">
        <v>16168.6796875</v>
      </c>
      <c r="R33" s="221">
        <v>15763.3798828125</v>
      </c>
      <c r="S33" s="221">
        <v>16202.25</v>
      </c>
      <c r="T33" s="221">
        <v>16249.8203125</v>
      </c>
      <c r="U33" s="221">
        <v>17175.169921875</v>
      </c>
      <c r="V33" s="221">
        <v>18810.650390625</v>
      </c>
      <c r="W33" s="221">
        <v>19834.279296875</v>
      </c>
      <c r="X33" s="221">
        <v>20093.58984375</v>
      </c>
      <c r="Y33" s="221">
        <v>21334.76953125</v>
      </c>
      <c r="Z33" s="221">
        <v>22437.740234375</v>
      </c>
      <c r="AA33" s="221">
        <v>23075.330078125</v>
      </c>
      <c r="AB33" s="221">
        <v>23000.9609375</v>
      </c>
    </row>
    <row r="34" spans="1:28" s="130" customFormat="1" ht="20.149999999999999" customHeight="1" x14ac:dyDescent="0.25">
      <c r="A34" s="553" t="s">
        <v>908</v>
      </c>
      <c r="B34" s="554" t="s">
        <v>5</v>
      </c>
      <c r="C34" s="555">
        <v>65570.2890625</v>
      </c>
      <c r="D34" s="555">
        <v>64953.0703125</v>
      </c>
      <c r="E34" s="555">
        <v>67683.2890625</v>
      </c>
      <c r="F34" s="555">
        <v>73371.84375</v>
      </c>
      <c r="G34" s="555">
        <v>77975.59375</v>
      </c>
      <c r="H34" s="555">
        <v>80429.640625</v>
      </c>
      <c r="I34" s="555">
        <v>83942.0625</v>
      </c>
      <c r="J34" s="555">
        <v>88560.4921875</v>
      </c>
      <c r="K34" s="555">
        <v>91210.546875</v>
      </c>
      <c r="L34" s="555">
        <v>95452.21875</v>
      </c>
      <c r="M34" s="555">
        <v>97651.75</v>
      </c>
      <c r="N34" s="555">
        <v>97428.390625</v>
      </c>
      <c r="O34" s="555">
        <v>98567.3671875</v>
      </c>
      <c r="P34" s="555">
        <v>99946.2421875</v>
      </c>
      <c r="Q34" s="555">
        <v>102211.859375</v>
      </c>
      <c r="R34" s="555">
        <v>102530.7421875</v>
      </c>
      <c r="S34" s="555">
        <v>105029.3125</v>
      </c>
      <c r="T34" s="555">
        <v>106261.4296875</v>
      </c>
      <c r="U34" s="555">
        <v>109383.8125</v>
      </c>
      <c r="V34" s="555">
        <v>116602.2109375</v>
      </c>
      <c r="W34" s="555">
        <v>121881.28125</v>
      </c>
      <c r="X34" s="555">
        <v>127201.1328125</v>
      </c>
      <c r="Y34" s="555">
        <v>136017.484375</v>
      </c>
      <c r="Z34" s="555">
        <v>139939.5625</v>
      </c>
      <c r="AA34" s="555">
        <v>144145.515625</v>
      </c>
      <c r="AB34" s="555">
        <v>151490.484375</v>
      </c>
    </row>
    <row r="35" spans="1:28" s="130" customFormat="1" ht="20.149999999999999" customHeight="1" x14ac:dyDescent="0.25">
      <c r="A35" s="552"/>
      <c r="B35" s="557" t="s">
        <v>3048</v>
      </c>
      <c r="C35" s="558">
        <v>34935.8515625</v>
      </c>
      <c r="D35" s="558">
        <v>33663.37890625</v>
      </c>
      <c r="E35" s="558">
        <v>34642.69140625</v>
      </c>
      <c r="F35" s="558">
        <v>37059.6796875</v>
      </c>
      <c r="G35" s="558">
        <v>39037.26953125</v>
      </c>
      <c r="H35" s="558">
        <v>42514.19140625</v>
      </c>
      <c r="I35" s="558">
        <v>44621.6796875</v>
      </c>
      <c r="J35" s="558">
        <v>49759.890625</v>
      </c>
      <c r="K35" s="558">
        <v>51899.23046875</v>
      </c>
      <c r="L35" s="558">
        <v>53486.8203125</v>
      </c>
      <c r="M35" s="558">
        <v>54276.26953125</v>
      </c>
      <c r="N35" s="558">
        <v>55347.6015625</v>
      </c>
      <c r="O35" s="558">
        <v>55724.671875</v>
      </c>
      <c r="P35" s="558">
        <v>56805.01953125</v>
      </c>
      <c r="Q35" s="558">
        <v>58502.078125</v>
      </c>
      <c r="R35" s="558">
        <v>59207.05859375</v>
      </c>
      <c r="S35" s="558">
        <v>60534.609375</v>
      </c>
      <c r="T35" s="558">
        <v>60579.890625</v>
      </c>
      <c r="U35" s="558">
        <v>63298.6015625</v>
      </c>
      <c r="V35" s="558">
        <v>66780.96875</v>
      </c>
      <c r="W35" s="558">
        <v>68898.203125</v>
      </c>
      <c r="X35" s="558">
        <v>71299.859375</v>
      </c>
      <c r="Y35" s="558">
        <v>76033.8515625</v>
      </c>
      <c r="Z35" s="558">
        <v>78669.2734375</v>
      </c>
      <c r="AA35" s="558">
        <v>82332.6796875</v>
      </c>
      <c r="AB35" s="558">
        <v>86653.453125</v>
      </c>
    </row>
    <row r="36" spans="1:28" s="4" customFormat="1" ht="18" customHeight="1" x14ac:dyDescent="0.25">
      <c r="A36" s="191" t="s">
        <v>631</v>
      </c>
      <c r="B36" s="7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</row>
    <row r="37" spans="1:28" ht="20.149999999999999" customHeight="1" x14ac:dyDescent="0.35">
      <c r="A37" s="42" t="str">
        <f>Index!B36</f>
        <v>Table 4c    Employment by institutional sector, average wage and salary rates, FY2004-FY2022</v>
      </c>
    </row>
    <row r="38" spans="1:28" s="31" customFormat="1" ht="20.149999999999999" customHeight="1" x14ac:dyDescent="0.25">
      <c r="A38" s="17"/>
      <c r="B38" s="16"/>
      <c r="C38" s="46" t="str">
        <f>C2</f>
        <v>FY1997</v>
      </c>
      <c r="D38" s="46" t="str">
        <f t="shared" ref="D38:X38" si="1">D2</f>
        <v>FY1998</v>
      </c>
      <c r="E38" s="46" t="str">
        <f t="shared" si="1"/>
        <v>FY1999</v>
      </c>
      <c r="F38" s="46" t="str">
        <f t="shared" si="1"/>
        <v>FY2000</v>
      </c>
      <c r="G38" s="46" t="str">
        <f t="shared" si="1"/>
        <v>FY2001</v>
      </c>
      <c r="H38" s="46" t="str">
        <f t="shared" si="1"/>
        <v>FY2002</v>
      </c>
      <c r="I38" s="46" t="str">
        <f t="shared" si="1"/>
        <v>FY2003</v>
      </c>
      <c r="J38" s="46" t="str">
        <f t="shared" si="1"/>
        <v>FY2004</v>
      </c>
      <c r="K38" s="46" t="str">
        <f t="shared" si="1"/>
        <v>FY2005</v>
      </c>
      <c r="L38" s="46" t="str">
        <f t="shared" si="1"/>
        <v>FY2006</v>
      </c>
      <c r="M38" s="46" t="str">
        <f t="shared" si="1"/>
        <v>FY2007</v>
      </c>
      <c r="N38" s="46" t="str">
        <f t="shared" si="1"/>
        <v>FY2008</v>
      </c>
      <c r="O38" s="46" t="str">
        <f t="shared" si="1"/>
        <v>FY2009</v>
      </c>
      <c r="P38" s="46" t="str">
        <f t="shared" si="1"/>
        <v>FY2010</v>
      </c>
      <c r="Q38" s="46" t="str">
        <f t="shared" si="1"/>
        <v>FY2011</v>
      </c>
      <c r="R38" s="46" t="str">
        <f t="shared" si="1"/>
        <v>FY2012</v>
      </c>
      <c r="S38" s="46" t="str">
        <f t="shared" si="1"/>
        <v>FY2013</v>
      </c>
      <c r="T38" s="46" t="str">
        <f t="shared" si="1"/>
        <v>FY2014</v>
      </c>
      <c r="U38" s="46" t="str">
        <f t="shared" si="1"/>
        <v>FY2015</v>
      </c>
      <c r="V38" s="46" t="str">
        <f t="shared" si="1"/>
        <v>FY2016</v>
      </c>
      <c r="W38" s="46" t="str">
        <f t="shared" si="1"/>
        <v>FY2017</v>
      </c>
      <c r="X38" s="46" t="str">
        <f t="shared" si="1"/>
        <v>FY2018</v>
      </c>
      <c r="Y38" s="46" t="str">
        <f>Y2</f>
        <v>FY2019</v>
      </c>
      <c r="Z38" s="46" t="str">
        <f>Z2</f>
        <v>FY2020</v>
      </c>
      <c r="AA38" s="46" t="str">
        <f>AA2</f>
        <v>FY2021</v>
      </c>
      <c r="AB38" s="46" t="str">
        <f>AB2</f>
        <v>FY2022</v>
      </c>
    </row>
    <row r="39" spans="1:28" ht="20.149999999999999" customHeight="1" x14ac:dyDescent="0.25">
      <c r="A39" s="1">
        <v>11</v>
      </c>
      <c r="B39" t="s">
        <v>31</v>
      </c>
      <c r="C39" s="221">
        <f t="shared" ref="C39:C53" si="2">IF(C3&gt;9,C21/C3*1000,"..")</f>
        <v>5740.6677318200063</v>
      </c>
      <c r="D39" s="221">
        <f t="shared" ref="D39:X51" si="3">IF(D3&gt;9,D21/D3*1000,"..")</f>
        <v>5430.0609377035071</v>
      </c>
      <c r="E39" s="221">
        <f t="shared" si="3"/>
        <v>5678.8911378865605</v>
      </c>
      <c r="F39" s="221">
        <f t="shared" si="3"/>
        <v>5050.9456553240061</v>
      </c>
      <c r="G39" s="221">
        <f t="shared" si="3"/>
        <v>4979.8398817626539</v>
      </c>
      <c r="H39" s="221">
        <f t="shared" si="3"/>
        <v>4739.6291545244276</v>
      </c>
      <c r="I39" s="221">
        <f t="shared" si="3"/>
        <v>4351.5253604118698</v>
      </c>
      <c r="J39" s="221">
        <f t="shared" si="3"/>
        <v>4144.3599031557969</v>
      </c>
      <c r="K39" s="221">
        <f t="shared" si="3"/>
        <v>4646.2216011765295</v>
      </c>
      <c r="L39" s="221">
        <f t="shared" si="3"/>
        <v>4661.3940448688963</v>
      </c>
      <c r="M39" s="221">
        <f t="shared" si="3"/>
        <v>4753.5969149799885</v>
      </c>
      <c r="N39" s="221">
        <f t="shared" si="3"/>
        <v>4866.077406034884</v>
      </c>
      <c r="O39" s="221">
        <f t="shared" si="3"/>
        <v>4888.1012840436433</v>
      </c>
      <c r="P39" s="221">
        <f t="shared" si="3"/>
        <v>4449.7953893251006</v>
      </c>
      <c r="Q39" s="221">
        <f t="shared" si="3"/>
        <v>4895.4711191848828</v>
      </c>
      <c r="R39" s="221">
        <f t="shared" si="3"/>
        <v>4806.7765067940663</v>
      </c>
      <c r="S39" s="221">
        <f t="shared" si="3"/>
        <v>4857.0623649007075</v>
      </c>
      <c r="T39" s="221">
        <f t="shared" si="3"/>
        <v>5120.3178586843733</v>
      </c>
      <c r="U39" s="221">
        <f t="shared" si="3"/>
        <v>5332.5896357335505</v>
      </c>
      <c r="V39" s="221">
        <f t="shared" si="3"/>
        <v>5546.0404335343883</v>
      </c>
      <c r="W39" s="221">
        <f t="shared" si="3"/>
        <v>5859.1007175341847</v>
      </c>
      <c r="X39" s="221">
        <f t="shared" si="3"/>
        <v>6305.7437981508692</v>
      </c>
      <c r="Y39" s="221">
        <f t="shared" ref="Y39:Z50" si="4">IF(Y3&gt;9,Y21/Y3*1000,"..")</f>
        <v>6976.1162678014734</v>
      </c>
      <c r="Z39" s="221">
        <f t="shared" si="4"/>
        <v>7367.06601977428</v>
      </c>
      <c r="AA39" s="221">
        <f t="shared" ref="AA39:AB53" si="5">IF(AA3&gt;9,AA21/AA3*1000,"..")</f>
        <v>7457.0190993734068</v>
      </c>
      <c r="AB39" s="221">
        <f t="shared" si="5"/>
        <v>8190.8007385129886</v>
      </c>
    </row>
    <row r="40" spans="1:28" x14ac:dyDescent="0.25">
      <c r="A40" s="1">
        <v>12</v>
      </c>
      <c r="B40" t="s">
        <v>32</v>
      </c>
      <c r="C40" s="221">
        <f t="shared" si="2"/>
        <v>10137.349189082279</v>
      </c>
      <c r="D40" s="221">
        <f t="shared" ref="D40:R40" si="6">IF(D4&gt;9,D22/D4*1000,"..")</f>
        <v>10224.507030963723</v>
      </c>
      <c r="E40" s="221">
        <f t="shared" si="6"/>
        <v>10442.183430989584</v>
      </c>
      <c r="F40" s="221">
        <f t="shared" si="6"/>
        <v>10882.60388962766</v>
      </c>
      <c r="G40" s="221">
        <f t="shared" si="6"/>
        <v>10873.272904295394</v>
      </c>
      <c r="H40" s="221">
        <f t="shared" si="6"/>
        <v>10726.240064672196</v>
      </c>
      <c r="I40" s="221">
        <f t="shared" si="6"/>
        <v>11466.432288500466</v>
      </c>
      <c r="J40" s="221">
        <f t="shared" si="6"/>
        <v>11347.579823369566</v>
      </c>
      <c r="K40" s="221">
        <f t="shared" si="6"/>
        <v>11600.872201710825</v>
      </c>
      <c r="L40" s="221">
        <f t="shared" si="6"/>
        <v>11654.610955804048</v>
      </c>
      <c r="M40" s="221">
        <f t="shared" si="6"/>
        <v>10902.422391082102</v>
      </c>
      <c r="N40" s="221">
        <f t="shared" si="6"/>
        <v>11592.51354102643</v>
      </c>
      <c r="O40" s="221">
        <f t="shared" si="6"/>
        <v>11733.541576322637</v>
      </c>
      <c r="P40" s="221">
        <f t="shared" si="6"/>
        <v>13020.005897131021</v>
      </c>
      <c r="Q40" s="221">
        <f t="shared" si="6"/>
        <v>12570.043296039463</v>
      </c>
      <c r="R40" s="221">
        <f t="shared" si="6"/>
        <v>12523.625489002066</v>
      </c>
      <c r="S40" s="221">
        <f t="shared" si="3"/>
        <v>12518.459490740741</v>
      </c>
      <c r="T40" s="221">
        <f t="shared" si="3"/>
        <v>12411.38026725113</v>
      </c>
      <c r="U40" s="221">
        <f t="shared" si="3"/>
        <v>12261.903561827958</v>
      </c>
      <c r="V40" s="221">
        <f t="shared" si="3"/>
        <v>12428.070877865053</v>
      </c>
      <c r="W40" s="221">
        <f t="shared" si="3"/>
        <v>12296.691323547513</v>
      </c>
      <c r="X40" s="221">
        <f t="shared" si="3"/>
        <v>13144.142110266159</v>
      </c>
      <c r="Y40" s="221">
        <f t="shared" si="4"/>
        <v>13773.995817053188</v>
      </c>
      <c r="Z40" s="221">
        <f t="shared" si="4"/>
        <v>13648.529082860316</v>
      </c>
      <c r="AA40" s="221">
        <f t="shared" si="5"/>
        <v>13991.855882084652</v>
      </c>
      <c r="AB40" s="221">
        <f t="shared" si="5"/>
        <v>15408.224821031845</v>
      </c>
    </row>
    <row r="41" spans="1:28" x14ac:dyDescent="0.25">
      <c r="A41" s="1">
        <v>21</v>
      </c>
      <c r="B41" t="s">
        <v>914</v>
      </c>
      <c r="C41" s="221">
        <f t="shared" si="2"/>
        <v>13374.953991736324</v>
      </c>
      <c r="D41" s="221">
        <f t="shared" si="3"/>
        <v>14199.346474795639</v>
      </c>
      <c r="E41" s="221">
        <f t="shared" si="3"/>
        <v>12470.623977166459</v>
      </c>
      <c r="F41" s="221">
        <f t="shared" si="3"/>
        <v>12039.504853805694</v>
      </c>
      <c r="G41" s="221">
        <f t="shared" si="3"/>
        <v>10597.786522665514</v>
      </c>
      <c r="H41" s="221">
        <f t="shared" si="3"/>
        <v>13668.700077073991</v>
      </c>
      <c r="I41" s="221">
        <f t="shared" si="3"/>
        <v>14852.423023897058</v>
      </c>
      <c r="J41" s="221">
        <f t="shared" si="3"/>
        <v>15145.643384946387</v>
      </c>
      <c r="K41" s="221">
        <f t="shared" si="3"/>
        <v>17720.714024135046</v>
      </c>
      <c r="L41" s="221">
        <f t="shared" si="3"/>
        <v>17930.742344063128</v>
      </c>
      <c r="M41" s="221">
        <f t="shared" si="3"/>
        <v>19185.136490758756</v>
      </c>
      <c r="N41" s="221">
        <f t="shared" si="3"/>
        <v>17411.357770647322</v>
      </c>
      <c r="O41" s="221">
        <f t="shared" si="3"/>
        <v>18471.895692960035</v>
      </c>
      <c r="P41" s="221">
        <f t="shared" si="3"/>
        <v>18213.425611413044</v>
      </c>
      <c r="Q41" s="221">
        <f t="shared" si="3"/>
        <v>18231.192555147056</v>
      </c>
      <c r="R41" s="221">
        <f t="shared" si="3"/>
        <v>17861.656340542217</v>
      </c>
      <c r="S41" s="221">
        <f t="shared" si="3"/>
        <v>18828.442636245676</v>
      </c>
      <c r="T41" s="221">
        <f t="shared" si="3"/>
        <v>18991.492348306176</v>
      </c>
      <c r="U41" s="221">
        <f t="shared" si="3"/>
        <v>18023.39604215802</v>
      </c>
      <c r="V41" s="221">
        <f t="shared" si="3"/>
        <v>18591.699537888071</v>
      </c>
      <c r="W41" s="221">
        <f t="shared" si="3"/>
        <v>16913.396103577041</v>
      </c>
      <c r="X41" s="221">
        <f t="shared" si="3"/>
        <v>17411.550201366234</v>
      </c>
      <c r="Y41" s="221">
        <f t="shared" si="4"/>
        <v>18868.956492003366</v>
      </c>
      <c r="Z41" s="221">
        <f t="shared" si="4"/>
        <v>16088.143161107289</v>
      </c>
      <c r="AA41" s="221">
        <f t="shared" si="5"/>
        <v>18194.34236225329</v>
      </c>
      <c r="AB41" s="221">
        <f t="shared" si="5"/>
        <v>19431.375609897772</v>
      </c>
    </row>
    <row r="42" spans="1:28" x14ac:dyDescent="0.25">
      <c r="A42" s="1">
        <v>22</v>
      </c>
      <c r="B42" t="s">
        <v>915</v>
      </c>
      <c r="C42" s="221">
        <f t="shared" si="2"/>
        <v>13719.04790969122</v>
      </c>
      <c r="D42" s="221">
        <f t="shared" si="3"/>
        <v>12628.510170794549</v>
      </c>
      <c r="E42" s="221">
        <f t="shared" si="3"/>
        <v>14186.667209201389</v>
      </c>
      <c r="F42" s="221">
        <f t="shared" si="3"/>
        <v>14140.889485677084</v>
      </c>
      <c r="G42" s="221">
        <f t="shared" si="3"/>
        <v>15569.545399058949</v>
      </c>
      <c r="H42" s="221">
        <f t="shared" si="3"/>
        <v>14748.965559334591</v>
      </c>
      <c r="I42" s="221">
        <f t="shared" si="3"/>
        <v>14472.787325499487</v>
      </c>
      <c r="J42" s="221">
        <f t="shared" si="3"/>
        <v>13984.471220128677</v>
      </c>
      <c r="K42" s="221">
        <f t="shared" si="3"/>
        <v>14706.161581503378</v>
      </c>
      <c r="L42" s="221">
        <f t="shared" si="3"/>
        <v>14826.934967807789</v>
      </c>
      <c r="M42" s="221">
        <f t="shared" si="3"/>
        <v>13609.59262761595</v>
      </c>
      <c r="N42" s="221">
        <f t="shared" si="3"/>
        <v>14161.773831973522</v>
      </c>
      <c r="O42" s="221">
        <f t="shared" si="3"/>
        <v>14996.715306083937</v>
      </c>
      <c r="P42" s="221">
        <f t="shared" si="3"/>
        <v>14103.247487646902</v>
      </c>
      <c r="Q42" s="221">
        <f t="shared" si="3"/>
        <v>15185.981536580022</v>
      </c>
      <c r="R42" s="221">
        <f t="shared" si="3"/>
        <v>12991.394772472609</v>
      </c>
      <c r="S42" s="221">
        <f t="shared" si="3"/>
        <v>12563.465028297245</v>
      </c>
      <c r="T42" s="221">
        <f t="shared" si="3"/>
        <v>15360.172948795995</v>
      </c>
      <c r="U42" s="221">
        <f t="shared" si="3"/>
        <v>15553.361441584544</v>
      </c>
      <c r="V42" s="221">
        <f t="shared" si="3"/>
        <v>16905.587756199391</v>
      </c>
      <c r="W42" s="221">
        <f t="shared" si="3"/>
        <v>17369.062423706055</v>
      </c>
      <c r="X42" s="221">
        <f t="shared" si="3"/>
        <v>18412.977844704197</v>
      </c>
      <c r="Y42" s="221">
        <f t="shared" si="4"/>
        <v>18874.788598539271</v>
      </c>
      <c r="Z42" s="221">
        <f t="shared" si="4"/>
        <v>19081.856863839286</v>
      </c>
      <c r="AA42" s="221">
        <f t="shared" si="5"/>
        <v>18816.980517885218</v>
      </c>
      <c r="AB42" s="221">
        <f t="shared" si="5"/>
        <v>19998.181522253788</v>
      </c>
    </row>
    <row r="43" spans="1:28" x14ac:dyDescent="0.25">
      <c r="A43" s="1">
        <v>23</v>
      </c>
      <c r="B43" t="s">
        <v>916</v>
      </c>
      <c r="C43" s="221">
        <f t="shared" si="2"/>
        <v>11803.589649689502</v>
      </c>
      <c r="D43" s="221">
        <f t="shared" si="3"/>
        <v>10892.315165936354</v>
      </c>
      <c r="E43" s="221">
        <f t="shared" si="3"/>
        <v>10217.735434478185</v>
      </c>
      <c r="F43" s="221">
        <f t="shared" si="3"/>
        <v>8894.9566772062026</v>
      </c>
      <c r="G43" s="221">
        <f t="shared" si="3"/>
        <v>9365.5556572808146</v>
      </c>
      <c r="H43" s="221">
        <f t="shared" si="3"/>
        <v>9174.400390625</v>
      </c>
      <c r="I43" s="221">
        <f t="shared" si="3"/>
        <v>9707.2731711647721</v>
      </c>
      <c r="J43" s="221">
        <f t="shared" si="3"/>
        <v>9820.8850421736734</v>
      </c>
      <c r="K43" s="221">
        <f t="shared" si="3"/>
        <v>10639.298288445725</v>
      </c>
      <c r="L43" s="221">
        <f t="shared" si="3"/>
        <v>10922.016560530463</v>
      </c>
      <c r="M43" s="221">
        <f t="shared" si="3"/>
        <v>10205.714634486607</v>
      </c>
      <c r="N43" s="221">
        <f t="shared" si="3"/>
        <v>10889.676986202117</v>
      </c>
      <c r="O43" s="221">
        <f t="shared" si="3"/>
        <v>10752.239170359142</v>
      </c>
      <c r="P43" s="221">
        <f t="shared" si="3"/>
        <v>11191.817774917141</v>
      </c>
      <c r="Q43" s="221">
        <f t="shared" si="3"/>
        <v>13240.292291571624</v>
      </c>
      <c r="R43" s="221">
        <f t="shared" si="3"/>
        <v>13827.323806117958</v>
      </c>
      <c r="S43" s="221">
        <f t="shared" si="3"/>
        <v>12860.13565582483</v>
      </c>
      <c r="T43" s="221">
        <f t="shared" si="3"/>
        <v>15330.979690053106</v>
      </c>
      <c r="U43" s="221">
        <f t="shared" si="3"/>
        <v>15252.716593659683</v>
      </c>
      <c r="V43" s="221">
        <f t="shared" si="3"/>
        <v>18220.106481868319</v>
      </c>
      <c r="W43" s="221">
        <f t="shared" si="3"/>
        <v>22304.860908294395</v>
      </c>
      <c r="X43" s="221">
        <f t="shared" si="3"/>
        <v>26322.833251953125</v>
      </c>
      <c r="Y43" s="221">
        <f t="shared" si="4"/>
        <v>26101.916082974138</v>
      </c>
      <c r="Z43" s="221">
        <f t="shared" si="4"/>
        <v>27600.42375220848</v>
      </c>
      <c r="AA43" s="221">
        <f t="shared" si="5"/>
        <v>28021.340854632588</v>
      </c>
      <c r="AB43" s="221">
        <f t="shared" si="5"/>
        <v>28023.529911285168</v>
      </c>
    </row>
    <row r="44" spans="1:28" x14ac:dyDescent="0.25">
      <c r="A44" s="1">
        <v>31</v>
      </c>
      <c r="B44" t="s">
        <v>33</v>
      </c>
      <c r="C44" s="221">
        <f t="shared" si="2"/>
        <v>9404.7698254952174</v>
      </c>
      <c r="D44" s="221">
        <f t="shared" si="3"/>
        <v>9356.6934246524688</v>
      </c>
      <c r="E44" s="221">
        <f t="shared" si="3"/>
        <v>10334.187413166066</v>
      </c>
      <c r="F44" s="221">
        <f t="shared" si="3"/>
        <v>11180.343581706496</v>
      </c>
      <c r="G44" s="221">
        <f t="shared" si="3"/>
        <v>11758.878423253525</v>
      </c>
      <c r="H44" s="221">
        <f t="shared" si="3"/>
        <v>11627.691045537726</v>
      </c>
      <c r="I44" s="221">
        <f t="shared" si="3"/>
        <v>11523.40987591671</v>
      </c>
      <c r="J44" s="221">
        <f t="shared" si="3"/>
        <v>13235.682259316769</v>
      </c>
      <c r="K44" s="221">
        <f t="shared" si="3"/>
        <v>12985.296068144306</v>
      </c>
      <c r="L44" s="221">
        <f t="shared" si="3"/>
        <v>12517.652482042073</v>
      </c>
      <c r="M44" s="221">
        <f t="shared" si="3"/>
        <v>12550.675327353336</v>
      </c>
      <c r="N44" s="221">
        <f t="shared" si="3"/>
        <v>12639.213393132915</v>
      </c>
      <c r="O44" s="221">
        <f t="shared" si="3"/>
        <v>13044.137532981531</v>
      </c>
      <c r="P44" s="221">
        <f t="shared" si="3"/>
        <v>12996.768132038433</v>
      </c>
      <c r="Q44" s="221">
        <f t="shared" si="3"/>
        <v>13176.907587071104</v>
      </c>
      <c r="R44" s="221">
        <f t="shared" si="3"/>
        <v>13139.558363318467</v>
      </c>
      <c r="S44" s="221">
        <f t="shared" si="3"/>
        <v>13548.287113068576</v>
      </c>
      <c r="T44" s="221">
        <f t="shared" si="3"/>
        <v>13505.905126716478</v>
      </c>
      <c r="U44" s="221">
        <f t="shared" si="3"/>
        <v>14141.692753219102</v>
      </c>
      <c r="V44" s="221">
        <f t="shared" si="3"/>
        <v>14834.816047212456</v>
      </c>
      <c r="W44" s="221">
        <f t="shared" si="3"/>
        <v>15024.37202439992</v>
      </c>
      <c r="X44" s="221">
        <f t="shared" si="3"/>
        <v>15190.978029723788</v>
      </c>
      <c r="Y44" s="221">
        <f t="shared" si="4"/>
        <v>15847.738031401699</v>
      </c>
      <c r="Z44" s="221">
        <f t="shared" si="4"/>
        <v>16115.214403673875</v>
      </c>
      <c r="AA44" s="221">
        <f t="shared" si="5"/>
        <v>16081.447942887798</v>
      </c>
      <c r="AB44" s="221">
        <f t="shared" si="5"/>
        <v>14885.153132294254</v>
      </c>
    </row>
    <row r="45" spans="1:28" x14ac:dyDescent="0.25">
      <c r="A45" s="1">
        <v>32</v>
      </c>
      <c r="B45" t="s">
        <v>34</v>
      </c>
      <c r="C45" s="221">
        <f t="shared" si="2"/>
        <v>9521.2757888349515</v>
      </c>
      <c r="D45" s="221">
        <f t="shared" si="3"/>
        <v>10807.554395578765</v>
      </c>
      <c r="E45" s="221">
        <f t="shared" si="3"/>
        <v>11027.87907305023</v>
      </c>
      <c r="F45" s="221">
        <f t="shared" si="3"/>
        <v>11786.554914674716</v>
      </c>
      <c r="G45" s="221">
        <f t="shared" si="3"/>
        <v>10753.5641152141</v>
      </c>
      <c r="H45" s="221">
        <f t="shared" si="3"/>
        <v>11772.576348178518</v>
      </c>
      <c r="I45" s="221">
        <f t="shared" si="3"/>
        <v>12566.910830087951</v>
      </c>
      <c r="J45" s="221">
        <f t="shared" si="3"/>
        <v>12879.972329834845</v>
      </c>
      <c r="K45" s="221">
        <f t="shared" si="3"/>
        <v>13326.860841423948</v>
      </c>
      <c r="L45" s="221">
        <f t="shared" si="3"/>
        <v>16321.064044676807</v>
      </c>
      <c r="M45" s="221">
        <f t="shared" si="3"/>
        <v>13653.678365818785</v>
      </c>
      <c r="N45" s="221">
        <f t="shared" si="3"/>
        <v>14805.94815340909</v>
      </c>
      <c r="O45" s="221">
        <f t="shared" si="3"/>
        <v>15395.152069229531</v>
      </c>
      <c r="P45" s="221">
        <f t="shared" si="3"/>
        <v>15526.73064060642</v>
      </c>
      <c r="Q45" s="221">
        <f t="shared" si="3"/>
        <v>15530.767216823057</v>
      </c>
      <c r="R45" s="221">
        <f t="shared" si="3"/>
        <v>14545.779530867971</v>
      </c>
      <c r="S45" s="221">
        <f t="shared" si="3"/>
        <v>14613.083765166833</v>
      </c>
      <c r="T45" s="221">
        <f t="shared" si="3"/>
        <v>14704.392851658478</v>
      </c>
      <c r="U45" s="221">
        <f t="shared" si="3"/>
        <v>14312.735336961301</v>
      </c>
      <c r="V45" s="221">
        <f t="shared" si="3"/>
        <v>14590.875784346103</v>
      </c>
      <c r="W45" s="221">
        <f t="shared" si="3"/>
        <v>14665.469635848234</v>
      </c>
      <c r="X45" s="221">
        <f t="shared" si="3"/>
        <v>14787.037162896911</v>
      </c>
      <c r="Y45" s="221">
        <f t="shared" si="4"/>
        <v>14675.173785070139</v>
      </c>
      <c r="Z45" s="221">
        <f t="shared" si="4"/>
        <v>15185.923515052888</v>
      </c>
      <c r="AA45" s="221">
        <f t="shared" si="5"/>
        <v>16161.66510193133</v>
      </c>
      <c r="AB45" s="221">
        <f t="shared" si="5"/>
        <v>16616.411464468001</v>
      </c>
    </row>
    <row r="46" spans="1:28" x14ac:dyDescent="0.25">
      <c r="A46" s="1">
        <v>33</v>
      </c>
      <c r="B46" t="s">
        <v>35</v>
      </c>
      <c r="C46" s="221">
        <f t="shared" si="2"/>
        <v>6652.1468846178514</v>
      </c>
      <c r="D46" s="221">
        <f t="shared" si="3"/>
        <v>6312.1266560208178</v>
      </c>
      <c r="E46" s="221">
        <f t="shared" si="3"/>
        <v>6152.2901568377956</v>
      </c>
      <c r="F46" s="221">
        <f t="shared" si="3"/>
        <v>6367.0067822802202</v>
      </c>
      <c r="G46" s="221">
        <f t="shared" si="3"/>
        <v>6376.3555501307983</v>
      </c>
      <c r="H46" s="221">
        <f t="shared" si="3"/>
        <v>6755.0862537322337</v>
      </c>
      <c r="I46" s="221">
        <f t="shared" si="3"/>
        <v>6718.388832636635</v>
      </c>
      <c r="J46" s="221">
        <f t="shared" si="3"/>
        <v>6618.240108062032</v>
      </c>
      <c r="K46" s="221">
        <f t="shared" si="3"/>
        <v>6794.668249624383</v>
      </c>
      <c r="L46" s="221">
        <f t="shared" si="3"/>
        <v>6953.250763165147</v>
      </c>
      <c r="M46" s="221">
        <f t="shared" si="3"/>
        <v>7514.933509890714</v>
      </c>
      <c r="N46" s="221">
        <f t="shared" si="3"/>
        <v>8043.2059524532424</v>
      </c>
      <c r="O46" s="221">
        <f t="shared" si="3"/>
        <v>7556.0244250127425</v>
      </c>
      <c r="P46" s="221">
        <f t="shared" si="3"/>
        <v>7351.1359554597702</v>
      </c>
      <c r="Q46" s="221">
        <f t="shared" si="3"/>
        <v>7515.127388535032</v>
      </c>
      <c r="R46" s="221">
        <f t="shared" si="3"/>
        <v>7374.4002593265204</v>
      </c>
      <c r="S46" s="221">
        <f t="shared" si="3"/>
        <v>7323.9431615658796</v>
      </c>
      <c r="T46" s="221">
        <f t="shared" si="3"/>
        <v>7218.9252804487178</v>
      </c>
      <c r="U46" s="221">
        <f t="shared" si="3"/>
        <v>7089.036315452051</v>
      </c>
      <c r="V46" s="221">
        <f t="shared" si="3"/>
        <v>7279.7517369085899</v>
      </c>
      <c r="W46" s="221">
        <f t="shared" si="3"/>
        <v>7503.8149462513775</v>
      </c>
      <c r="X46" s="221">
        <f t="shared" si="3"/>
        <v>7384.7530800110744</v>
      </c>
      <c r="Y46" s="221">
        <f t="shared" si="4"/>
        <v>7674.3589350032744</v>
      </c>
      <c r="Z46" s="221">
        <f t="shared" si="4"/>
        <v>7884.9230384910206</v>
      </c>
      <c r="AA46" s="221">
        <f t="shared" si="5"/>
        <v>7672.0638754878582</v>
      </c>
      <c r="AB46" s="221">
        <f t="shared" si="5"/>
        <v>7916.0147444206495</v>
      </c>
    </row>
    <row r="47" spans="1:28" x14ac:dyDescent="0.25">
      <c r="A47" s="1">
        <v>34</v>
      </c>
      <c r="B47" t="s">
        <v>917</v>
      </c>
      <c r="C47" s="221">
        <f t="shared" si="2"/>
        <v>16263.931665665066</v>
      </c>
      <c r="D47" s="221">
        <f t="shared" si="3"/>
        <v>14964.958758393594</v>
      </c>
      <c r="E47" s="221">
        <f t="shared" si="3"/>
        <v>13917.410212455035</v>
      </c>
      <c r="F47" s="221">
        <f t="shared" si="3"/>
        <v>14300.138065732759</v>
      </c>
      <c r="G47" s="221">
        <f t="shared" si="3"/>
        <v>14384.44462528935</v>
      </c>
      <c r="H47" s="221">
        <f t="shared" si="3"/>
        <v>15954.819933116007</v>
      </c>
      <c r="I47" s="221">
        <f t="shared" si="3"/>
        <v>15448.695439877718</v>
      </c>
      <c r="J47" s="221">
        <f t="shared" si="3"/>
        <v>14812.427705931432</v>
      </c>
      <c r="K47" s="221">
        <f t="shared" si="3"/>
        <v>14735.304857336956</v>
      </c>
      <c r="L47" s="221">
        <f t="shared" si="3"/>
        <v>14979.83519498967</v>
      </c>
      <c r="M47" s="221">
        <f t="shared" si="3"/>
        <v>14912.615497295674</v>
      </c>
      <c r="N47" s="221">
        <f t="shared" si="3"/>
        <v>16135.878235329197</v>
      </c>
      <c r="O47" s="221">
        <f t="shared" si="3"/>
        <v>15811.516039299242</v>
      </c>
      <c r="P47" s="221">
        <f t="shared" si="3"/>
        <v>16214.374542236328</v>
      </c>
      <c r="Q47" s="221">
        <f t="shared" si="3"/>
        <v>16418.210905741867</v>
      </c>
      <c r="R47" s="221">
        <f t="shared" si="3"/>
        <v>15702.068460398707</v>
      </c>
      <c r="S47" s="221">
        <f t="shared" si="3"/>
        <v>15927.11885096663</v>
      </c>
      <c r="T47" s="221">
        <f t="shared" si="3"/>
        <v>15474.515853389617</v>
      </c>
      <c r="U47" s="221">
        <f t="shared" si="3"/>
        <v>17113.44334336578</v>
      </c>
      <c r="V47" s="221">
        <f t="shared" si="3"/>
        <v>18453.220173463982</v>
      </c>
      <c r="W47" s="221">
        <f t="shared" si="3"/>
        <v>17197.666422526039</v>
      </c>
      <c r="X47" s="221">
        <f t="shared" si="3"/>
        <v>18830.588973870799</v>
      </c>
      <c r="Y47" s="221">
        <f t="shared" si="4"/>
        <v>20024.561831825657</v>
      </c>
      <c r="Z47" s="221">
        <f t="shared" si="4"/>
        <v>17410.133463541664</v>
      </c>
      <c r="AA47" s="221">
        <f t="shared" si="5"/>
        <v>20678.678654442148</v>
      </c>
      <c r="AB47" s="221">
        <f t="shared" si="5"/>
        <v>22238.919094876128</v>
      </c>
    </row>
    <row r="48" spans="1:28" x14ac:dyDescent="0.25">
      <c r="A48" s="1">
        <v>41</v>
      </c>
      <c r="B48" t="s">
        <v>36</v>
      </c>
      <c r="C48" s="221">
        <f t="shared" si="2"/>
        <v>4992.5713620076431</v>
      </c>
      <c r="D48" s="221">
        <f t="shared" si="3"/>
        <v>4861.6193076528134</v>
      </c>
      <c r="E48" s="221">
        <f t="shared" si="3"/>
        <v>5047.0328706609071</v>
      </c>
      <c r="F48" s="221">
        <f t="shared" si="3"/>
        <v>5034.9370356206291</v>
      </c>
      <c r="G48" s="221">
        <f t="shared" si="3"/>
        <v>5275.9177357728631</v>
      </c>
      <c r="H48" s="221">
        <f t="shared" si="3"/>
        <v>5292.5115233325041</v>
      </c>
      <c r="I48" s="221">
        <f t="shared" si="3"/>
        <v>5598.1555067093977</v>
      </c>
      <c r="J48" s="221">
        <f t="shared" si="3"/>
        <v>5381.3924830560691</v>
      </c>
      <c r="K48" s="221">
        <f t="shared" si="3"/>
        <v>5587.397924915158</v>
      </c>
      <c r="L48" s="221">
        <f t="shared" si="3"/>
        <v>5875.0353742948337</v>
      </c>
      <c r="M48" s="221">
        <f t="shared" si="3"/>
        <v>5927.4959706303725</v>
      </c>
      <c r="N48" s="221">
        <f t="shared" si="3"/>
        <v>5645.8050993835031</v>
      </c>
      <c r="O48" s="221">
        <f t="shared" si="3"/>
        <v>5613.6418139934522</v>
      </c>
      <c r="P48" s="221">
        <f t="shared" si="3"/>
        <v>6284.674413732042</v>
      </c>
      <c r="Q48" s="221">
        <f t="shared" si="3"/>
        <v>6675.2883561313984</v>
      </c>
      <c r="R48" s="221">
        <f t="shared" si="3"/>
        <v>7391.4835711214546</v>
      </c>
      <c r="S48" s="221">
        <f t="shared" si="3"/>
        <v>7503.9865005552474</v>
      </c>
      <c r="T48" s="221">
        <f t="shared" si="3"/>
        <v>7535.9930333037128</v>
      </c>
      <c r="U48" s="221">
        <f t="shared" si="3"/>
        <v>7622.2745886865177</v>
      </c>
      <c r="V48" s="221">
        <f t="shared" si="3"/>
        <v>7652.9716705884039</v>
      </c>
      <c r="W48" s="221">
        <f t="shared" si="3"/>
        <v>8222.0253974511706</v>
      </c>
      <c r="X48" s="221">
        <f t="shared" si="3"/>
        <v>8870.5032419370546</v>
      </c>
      <c r="Y48" s="221">
        <f t="shared" si="4"/>
        <v>9564.5113722131118</v>
      </c>
      <c r="Z48" s="221">
        <f t="shared" si="4"/>
        <v>10560.599108338707</v>
      </c>
      <c r="AA48" s="221">
        <f t="shared" si="5"/>
        <v>10600.323138118945</v>
      </c>
      <c r="AB48" s="221">
        <f t="shared" si="5"/>
        <v>11158.515589024868</v>
      </c>
    </row>
    <row r="49" spans="1:28" x14ac:dyDescent="0.25">
      <c r="A49" s="1">
        <v>51</v>
      </c>
      <c r="B49" t="s">
        <v>37</v>
      </c>
      <c r="C49" s="221" t="str">
        <f t="shared" si="2"/>
        <v>..</v>
      </c>
      <c r="D49" s="221" t="str">
        <f t="shared" si="3"/>
        <v>..</v>
      </c>
      <c r="E49" s="221" t="str">
        <f t="shared" si="3"/>
        <v>..</v>
      </c>
      <c r="F49" s="221" t="str">
        <f t="shared" si="3"/>
        <v>..</v>
      </c>
      <c r="G49" s="221" t="str">
        <f t="shared" si="3"/>
        <v>..</v>
      </c>
      <c r="H49" s="221" t="str">
        <f t="shared" si="3"/>
        <v>..</v>
      </c>
      <c r="I49" s="221" t="str">
        <f t="shared" si="3"/>
        <v>..</v>
      </c>
      <c r="J49" s="221" t="str">
        <f t="shared" si="3"/>
        <v>..</v>
      </c>
      <c r="K49" s="221" t="str">
        <f t="shared" si="3"/>
        <v>..</v>
      </c>
      <c r="L49" s="221" t="str">
        <f t="shared" si="3"/>
        <v>..</v>
      </c>
      <c r="M49" s="221" t="str">
        <f t="shared" si="3"/>
        <v>..</v>
      </c>
      <c r="N49" s="221" t="str">
        <f t="shared" si="3"/>
        <v>..</v>
      </c>
      <c r="O49" s="221" t="str">
        <f t="shared" si="3"/>
        <v>..</v>
      </c>
      <c r="P49" s="221" t="str">
        <f t="shared" si="3"/>
        <v>..</v>
      </c>
      <c r="Q49" s="221" t="str">
        <f t="shared" si="3"/>
        <v>..</v>
      </c>
      <c r="R49" s="221" t="str">
        <f t="shared" si="3"/>
        <v>..</v>
      </c>
      <c r="S49" s="221" t="str">
        <f t="shared" si="3"/>
        <v>..</v>
      </c>
      <c r="T49" s="221" t="str">
        <f t="shared" si="3"/>
        <v>..</v>
      </c>
      <c r="U49" s="221" t="str">
        <f t="shared" si="3"/>
        <v>..</v>
      </c>
      <c r="V49" s="221" t="str">
        <f t="shared" si="3"/>
        <v>..</v>
      </c>
      <c r="W49" s="221" t="str">
        <f t="shared" si="3"/>
        <v>..</v>
      </c>
      <c r="X49" s="221" t="str">
        <f t="shared" si="3"/>
        <v>..</v>
      </c>
      <c r="Y49" s="221" t="str">
        <f t="shared" si="4"/>
        <v>..</v>
      </c>
      <c r="Z49" s="221" t="str">
        <f t="shared" si="4"/>
        <v>..</v>
      </c>
      <c r="AA49" s="221" t="str">
        <f t="shared" si="5"/>
        <v>..</v>
      </c>
      <c r="AB49" s="221" t="str">
        <f t="shared" si="5"/>
        <v>..</v>
      </c>
    </row>
    <row r="50" spans="1:28" x14ac:dyDescent="0.25">
      <c r="A50" s="1">
        <v>61</v>
      </c>
      <c r="B50" t="s">
        <v>38</v>
      </c>
      <c r="C50" s="221">
        <f t="shared" si="2"/>
        <v>8803.3332824707031</v>
      </c>
      <c r="D50" s="221">
        <f t="shared" si="3"/>
        <v>9585.5316811419543</v>
      </c>
      <c r="E50" s="221">
        <f t="shared" si="3"/>
        <v>10540.37763487618</v>
      </c>
      <c r="F50" s="221">
        <f t="shared" si="3"/>
        <v>11105.925383391204</v>
      </c>
      <c r="G50" s="221">
        <f t="shared" si="3"/>
        <v>10792.786645107581</v>
      </c>
      <c r="H50" s="221">
        <f t="shared" si="3"/>
        <v>11010.000375600961</v>
      </c>
      <c r="I50" s="221">
        <f t="shared" si="3"/>
        <v>10712.727494673296</v>
      </c>
      <c r="J50" s="221">
        <f t="shared" si="3"/>
        <v>12488.571166992188</v>
      </c>
      <c r="K50" s="221">
        <f t="shared" si="3"/>
        <v>12522.75874696929</v>
      </c>
      <c r="L50" s="221">
        <f t="shared" si="3"/>
        <v>12860.000118132561</v>
      </c>
      <c r="M50" s="221">
        <f t="shared" si="3"/>
        <v>13392.121286103218</v>
      </c>
      <c r="N50" s="221">
        <f t="shared" si="3"/>
        <v>13185.396709139384</v>
      </c>
      <c r="O50" s="221">
        <f t="shared" si="3"/>
        <v>12637.459891183036</v>
      </c>
      <c r="P50" s="221">
        <f t="shared" si="3"/>
        <v>10775.30464504076</v>
      </c>
      <c r="Q50" s="221">
        <f t="shared" si="3"/>
        <v>10411.719838525079</v>
      </c>
      <c r="R50" s="221">
        <f t="shared" si="3"/>
        <v>11002.249908447266</v>
      </c>
      <c r="S50" s="221">
        <f t="shared" si="3"/>
        <v>12074.181758996212</v>
      </c>
      <c r="T50" s="221">
        <f t="shared" si="3"/>
        <v>11929.816310391103</v>
      </c>
      <c r="U50" s="221">
        <f t="shared" si="3"/>
        <v>12840.241773200758</v>
      </c>
      <c r="V50" s="221">
        <f t="shared" si="3"/>
        <v>12310.960672669491</v>
      </c>
      <c r="W50" s="221">
        <f t="shared" si="3"/>
        <v>12970.868981402853</v>
      </c>
      <c r="X50" s="221">
        <f t="shared" si="3"/>
        <v>13617.20267972798</v>
      </c>
      <c r="Y50" s="221">
        <f t="shared" si="4"/>
        <v>14956.773983534946</v>
      </c>
      <c r="Z50" s="221">
        <f t="shared" si="4"/>
        <v>17410.203583386479</v>
      </c>
      <c r="AA50" s="221">
        <f t="shared" si="5"/>
        <v>20113.137637867647</v>
      </c>
      <c r="AB50" s="221">
        <f t="shared" si="5"/>
        <v>18626.720991290986</v>
      </c>
    </row>
    <row r="51" spans="1:28" x14ac:dyDescent="0.25">
      <c r="A51" s="1">
        <v>62</v>
      </c>
      <c r="B51" t="s">
        <v>39</v>
      </c>
      <c r="C51" s="221">
        <f t="shared" si="2"/>
        <v>11629.648114950023</v>
      </c>
      <c r="D51" s="221">
        <f t="shared" si="3"/>
        <v>12075.280051026099</v>
      </c>
      <c r="E51" s="221">
        <f t="shared" si="3"/>
        <v>12682.978513535203</v>
      </c>
      <c r="F51" s="221">
        <f t="shared" si="3"/>
        <v>13628.386607675482</v>
      </c>
      <c r="G51" s="221">
        <f t="shared" si="3"/>
        <v>13768.587842399691</v>
      </c>
      <c r="H51" s="221">
        <f t="shared" si="3"/>
        <v>13689.428633103082</v>
      </c>
      <c r="I51" s="221">
        <f t="shared" si="3"/>
        <v>12713.362669266371</v>
      </c>
      <c r="J51" s="221">
        <f t="shared" si="3"/>
        <v>14574.794249136356</v>
      </c>
      <c r="K51" s="221">
        <f t="shared" si="3"/>
        <v>15266.926005895739</v>
      </c>
      <c r="L51" s="221">
        <f t="shared" si="3"/>
        <v>16032.649596239238</v>
      </c>
      <c r="M51" s="221">
        <f t="shared" si="3"/>
        <v>16112.743467197281</v>
      </c>
      <c r="N51" s="221">
        <f t="shared" si="3"/>
        <v>15582.809653268048</v>
      </c>
      <c r="O51" s="221">
        <f t="shared" si="3"/>
        <v>16842.398894826332</v>
      </c>
      <c r="P51" s="221">
        <f t="shared" si="3"/>
        <v>16551.78098182736</v>
      </c>
      <c r="Q51" s="221">
        <f t="shared" si="3"/>
        <v>17269.61782376502</v>
      </c>
      <c r="R51" s="221">
        <f t="shared" si="3"/>
        <v>17647.220691645674</v>
      </c>
      <c r="S51" s="221">
        <f t="shared" si="3"/>
        <v>17858.638743455496</v>
      </c>
      <c r="T51" s="221">
        <f t="shared" si="3"/>
        <v>18444.744963110104</v>
      </c>
      <c r="U51" s="221">
        <f t="shared" si="3"/>
        <v>18315.297170754468</v>
      </c>
      <c r="V51" s="221">
        <f t="shared" ref="D51:X53" si="7">IF(V15&gt;9,V33/V15*1000,"..")</f>
        <v>19043.938638952164</v>
      </c>
      <c r="W51" s="221">
        <f t="shared" si="7"/>
        <v>19531.54042035943</v>
      </c>
      <c r="X51" s="221">
        <f t="shared" si="7"/>
        <v>18796.622865996258</v>
      </c>
      <c r="Y51" s="221">
        <f t="shared" ref="Y51:Z53" si="8">IF(Y15&gt;9,Y33/Y15*1000,"..")</f>
        <v>20906.192583292504</v>
      </c>
      <c r="Z51" s="221">
        <f t="shared" si="8"/>
        <v>22008.573059710641</v>
      </c>
      <c r="AA51" s="221">
        <f t="shared" si="5"/>
        <v>21674.506610082797</v>
      </c>
      <c r="AB51" s="221">
        <f t="shared" si="5"/>
        <v>22605.367014742016</v>
      </c>
    </row>
    <row r="52" spans="1:28" s="130" customFormat="1" ht="20.149999999999999" customHeight="1" x14ac:dyDescent="0.25">
      <c r="A52" s="553" t="s">
        <v>908</v>
      </c>
      <c r="B52" s="554" t="s">
        <v>5</v>
      </c>
      <c r="C52" s="555">
        <f t="shared" si="2"/>
        <v>8219.2487593666065</v>
      </c>
      <c r="D52" s="555">
        <f t="shared" si="7"/>
        <v>8067.5319168240057</v>
      </c>
      <c r="E52" s="555">
        <f t="shared" si="7"/>
        <v>8442.0600604825395</v>
      </c>
      <c r="F52" s="555">
        <f t="shared" si="7"/>
        <v>8480.1859003169593</v>
      </c>
      <c r="G52" s="555">
        <f t="shared" si="7"/>
        <v>8419.0629911853284</v>
      </c>
      <c r="H52" s="555">
        <f t="shared" si="7"/>
        <v>8365.8354763434927</v>
      </c>
      <c r="I52" s="555">
        <f t="shared" si="7"/>
        <v>8352.2111041873741</v>
      </c>
      <c r="J52" s="555">
        <f t="shared" si="7"/>
        <v>8666.3426398350039</v>
      </c>
      <c r="K52" s="555">
        <f t="shared" si="7"/>
        <v>9274.0585400146556</v>
      </c>
      <c r="L52" s="555">
        <f t="shared" si="7"/>
        <v>9344.7397910205545</v>
      </c>
      <c r="M52" s="555">
        <f t="shared" si="7"/>
        <v>9267.2632278901874</v>
      </c>
      <c r="N52" s="555">
        <f t="shared" si="7"/>
        <v>9303.0205939585139</v>
      </c>
      <c r="O52" s="555">
        <f t="shared" si="7"/>
        <v>9450.7964024551311</v>
      </c>
      <c r="P52" s="555">
        <f t="shared" si="7"/>
        <v>9110.1221074714522</v>
      </c>
      <c r="Q52" s="555">
        <f t="shared" si="7"/>
        <v>9566.5743994986788</v>
      </c>
      <c r="R52" s="555">
        <f t="shared" si="7"/>
        <v>9504.5707115970599</v>
      </c>
      <c r="S52" s="555">
        <f t="shared" si="7"/>
        <v>9627.4233375689219</v>
      </c>
      <c r="T52" s="555">
        <f t="shared" si="7"/>
        <v>9800.8792640835782</v>
      </c>
      <c r="U52" s="555">
        <f t="shared" si="7"/>
        <v>10182.456186921016</v>
      </c>
      <c r="V52" s="555">
        <f t="shared" si="7"/>
        <v>10545.184229261276</v>
      </c>
      <c r="W52" s="555">
        <f t="shared" si="7"/>
        <v>10804.215712363663</v>
      </c>
      <c r="X52" s="555">
        <f t="shared" si="7"/>
        <v>11145.499147876555</v>
      </c>
      <c r="Y52" s="555">
        <f t="shared" si="8"/>
        <v>11899.740418674101</v>
      </c>
      <c r="Z52" s="555">
        <f t="shared" si="8"/>
        <v>12443.618679776318</v>
      </c>
      <c r="AA52" s="555">
        <f t="shared" si="5"/>
        <v>12673.782748510193</v>
      </c>
      <c r="AB52" s="555">
        <f t="shared" si="5"/>
        <v>13010.019541918509</v>
      </c>
    </row>
    <row r="53" spans="1:28" s="130" customFormat="1" ht="20.149999999999999" customHeight="1" x14ac:dyDescent="0.25">
      <c r="A53" s="552"/>
      <c r="B53" s="557" t="s">
        <v>3048</v>
      </c>
      <c r="C53" s="558">
        <f t="shared" si="2"/>
        <v>8929.8617323790659</v>
      </c>
      <c r="D53" s="558">
        <f t="shared" si="7"/>
        <v>8852.9363025463554</v>
      </c>
      <c r="E53" s="558">
        <f t="shared" si="7"/>
        <v>9229.7322647478395</v>
      </c>
      <c r="F53" s="558">
        <f t="shared" si="7"/>
        <v>9813.2343936184297</v>
      </c>
      <c r="G53" s="558">
        <f t="shared" si="7"/>
        <v>9896.6080538782862</v>
      </c>
      <c r="H53" s="558">
        <f t="shared" si="7"/>
        <v>10272.180190158304</v>
      </c>
      <c r="I53" s="558">
        <f t="shared" si="7"/>
        <v>10519.29169528573</v>
      </c>
      <c r="J53" s="558">
        <f t="shared" si="7"/>
        <v>11220.121387694362</v>
      </c>
      <c r="K53" s="558">
        <f t="shared" si="7"/>
        <v>11275.994766069756</v>
      </c>
      <c r="L53" s="558">
        <f t="shared" si="7"/>
        <v>11302.309120778415</v>
      </c>
      <c r="M53" s="558">
        <f t="shared" si="7"/>
        <v>11252.746175903865</v>
      </c>
      <c r="N53" s="558">
        <f t="shared" si="7"/>
        <v>11677.941040721596</v>
      </c>
      <c r="O53" s="558">
        <f t="shared" si="7"/>
        <v>11889.198181139322</v>
      </c>
      <c r="P53" s="558">
        <f t="shared" si="7"/>
        <v>12135.87983362709</v>
      </c>
      <c r="Q53" s="558">
        <f t="shared" si="7"/>
        <v>12224.22360654025</v>
      </c>
      <c r="R53" s="558">
        <f t="shared" si="7"/>
        <v>12005.892445249923</v>
      </c>
      <c r="S53" s="558">
        <f t="shared" si="7"/>
        <v>12204.558341733869</v>
      </c>
      <c r="T53" s="558">
        <f t="shared" si="7"/>
        <v>12185.435105099066</v>
      </c>
      <c r="U53" s="558">
        <f t="shared" si="7"/>
        <v>12404.193917793455</v>
      </c>
      <c r="V53" s="558">
        <f t="shared" si="7"/>
        <v>12825.229258690226</v>
      </c>
      <c r="W53" s="558">
        <f t="shared" si="7"/>
        <v>12909.537778714634</v>
      </c>
      <c r="X53" s="558">
        <f t="shared" si="7"/>
        <v>13201.844072582511</v>
      </c>
      <c r="Y53" s="558">
        <f t="shared" si="8"/>
        <v>13713.680009229505</v>
      </c>
      <c r="Z53" s="558">
        <f t="shared" si="8"/>
        <v>13950.30783127189</v>
      </c>
      <c r="AA53" s="558">
        <f t="shared" si="5"/>
        <v>14119.50708389793</v>
      </c>
      <c r="AB53" s="558">
        <f t="shared" si="5"/>
        <v>14001.204253514299</v>
      </c>
    </row>
    <row r="54" spans="1:28" s="4" customFormat="1" ht="18" customHeight="1" x14ac:dyDescent="0.25">
      <c r="A54" s="191" t="s">
        <v>630</v>
      </c>
      <c r="B54" s="70"/>
      <c r="C54" s="110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</row>
    <row r="55" spans="1:28" ht="20.149999999999999" customHeight="1" x14ac:dyDescent="0.35">
      <c r="A55" s="42" t="str">
        <f>Index!B37</f>
        <v>Table 4d    Employment by institutional sector, average real wage and salary rates, FY2004-FY2022</v>
      </c>
    </row>
    <row r="56" spans="1:28" s="31" customFormat="1" ht="20.149999999999999" customHeight="1" x14ac:dyDescent="0.25">
      <c r="A56" s="17"/>
      <c r="B56" s="167" t="s">
        <v>795</v>
      </c>
      <c r="C56" s="46" t="str">
        <f>C20</f>
        <v>FY1997</v>
      </c>
      <c r="D56" s="46" t="str">
        <f t="shared" ref="D56:U56" si="9">D20</f>
        <v>FY1998</v>
      </c>
      <c r="E56" s="46" t="str">
        <f t="shared" si="9"/>
        <v>FY1999</v>
      </c>
      <c r="F56" s="46" t="str">
        <f t="shared" si="9"/>
        <v>FY2000</v>
      </c>
      <c r="G56" s="46" t="str">
        <f t="shared" si="9"/>
        <v>FY2001</v>
      </c>
      <c r="H56" s="46" t="str">
        <f t="shared" si="9"/>
        <v>FY2002</v>
      </c>
      <c r="I56" s="46" t="str">
        <f t="shared" si="9"/>
        <v>FY2003</v>
      </c>
      <c r="J56" s="46" t="str">
        <f t="shared" si="9"/>
        <v>FY2004</v>
      </c>
      <c r="K56" s="46" t="str">
        <f t="shared" si="9"/>
        <v>FY2005</v>
      </c>
      <c r="L56" s="46" t="str">
        <f t="shared" si="9"/>
        <v>FY2006</v>
      </c>
      <c r="M56" s="46" t="str">
        <f t="shared" si="9"/>
        <v>FY2007</v>
      </c>
      <c r="N56" s="46" t="str">
        <f t="shared" si="9"/>
        <v>FY2008</v>
      </c>
      <c r="O56" s="46" t="str">
        <f t="shared" si="9"/>
        <v>FY2009</v>
      </c>
      <c r="P56" s="46" t="str">
        <f t="shared" si="9"/>
        <v>FY2010</v>
      </c>
      <c r="Q56" s="46" t="str">
        <f t="shared" si="9"/>
        <v>FY2011</v>
      </c>
      <c r="R56" s="46" t="str">
        <f t="shared" si="9"/>
        <v>FY2012</v>
      </c>
      <c r="S56" s="46" t="str">
        <f t="shared" si="9"/>
        <v>FY2013</v>
      </c>
      <c r="T56" s="46" t="str">
        <f t="shared" si="9"/>
        <v>FY2014</v>
      </c>
      <c r="U56" s="46" t="str">
        <f t="shared" si="9"/>
        <v>FY2015</v>
      </c>
      <c r="V56" s="46" t="str">
        <f t="shared" ref="V56:AB56" si="10">V20</f>
        <v>FY2016</v>
      </c>
      <c r="W56" s="46" t="str">
        <f t="shared" si="10"/>
        <v>FY2017</v>
      </c>
      <c r="X56" s="46" t="str">
        <f t="shared" si="10"/>
        <v>FY2018</v>
      </c>
      <c r="Y56" s="46" t="str">
        <f t="shared" si="10"/>
        <v>FY2019</v>
      </c>
      <c r="Z56" s="46" t="str">
        <f t="shared" si="10"/>
        <v>FY2020</v>
      </c>
      <c r="AA56" s="46" t="str">
        <f t="shared" si="10"/>
        <v>FY2021</v>
      </c>
      <c r="AB56" s="46" t="str">
        <f t="shared" si="10"/>
        <v>FY2022</v>
      </c>
    </row>
    <row r="57" spans="1:28" ht="20.149999999999999" customHeight="1" x14ac:dyDescent="0.25">
      <c r="A57" s="1">
        <v>11</v>
      </c>
      <c r="B57" t="s">
        <v>31</v>
      </c>
      <c r="C57" s="221"/>
      <c r="D57" s="221"/>
      <c r="E57" s="221"/>
      <c r="F57" s="221"/>
      <c r="G57" s="221"/>
      <c r="H57" s="221"/>
      <c r="I57" s="221">
        <f t="shared" ref="I57:I63" si="11">I39/I$75*100</f>
        <v>4439.182864172948</v>
      </c>
      <c r="J57" s="221">
        <f t="shared" ref="J57:U57" si="12">J39/J$75*100</f>
        <v>4144.3599031557969</v>
      </c>
      <c r="K57" s="221">
        <f t="shared" si="12"/>
        <v>4489.5957181799813</v>
      </c>
      <c r="L57" s="221">
        <f t="shared" si="12"/>
        <v>4279.1737679360758</v>
      </c>
      <c r="M57" s="221">
        <f t="shared" si="12"/>
        <v>4252.1001384528072</v>
      </c>
      <c r="N57" s="221">
        <f t="shared" si="12"/>
        <v>3795.9081998575293</v>
      </c>
      <c r="O57" s="221">
        <f t="shared" si="12"/>
        <v>3794.8608119640385</v>
      </c>
      <c r="P57" s="221">
        <f t="shared" si="12"/>
        <v>3394.5157093332609</v>
      </c>
      <c r="Q57" s="221">
        <f t="shared" si="12"/>
        <v>3544.7888386260261</v>
      </c>
      <c r="R57" s="221">
        <f t="shared" si="12"/>
        <v>3335.791239538557</v>
      </c>
      <c r="S57" s="221">
        <f t="shared" si="12"/>
        <v>3309.4419840105784</v>
      </c>
      <c r="T57" s="221">
        <f t="shared" si="12"/>
        <v>3450.9189877252488</v>
      </c>
      <c r="U57" s="221">
        <f t="shared" si="12"/>
        <v>3676.2055738837089</v>
      </c>
      <c r="V57" s="221">
        <f t="shared" ref="V57:AB63" si="13">V39/V$75*100</f>
        <v>3881.8524266239569</v>
      </c>
      <c r="W57" s="221">
        <f t="shared" si="13"/>
        <v>4098.9219488324943</v>
      </c>
      <c r="X57" s="221">
        <f t="shared" si="13"/>
        <v>4376.3066425718052</v>
      </c>
      <c r="Y57" s="221">
        <f t="shared" si="13"/>
        <v>4846.8652879281399</v>
      </c>
      <c r="Z57" s="221">
        <f t="shared" si="13"/>
        <v>5152.4156309657492</v>
      </c>
      <c r="AA57" s="221">
        <f t="shared" si="13"/>
        <v>5100.7241778083499</v>
      </c>
      <c r="AB57" s="221">
        <f t="shared" si="13"/>
        <v>5427.1073737284905</v>
      </c>
    </row>
    <row r="58" spans="1:28" x14ac:dyDescent="0.25">
      <c r="A58" s="1">
        <v>12</v>
      </c>
      <c r="B58" t="s">
        <v>32</v>
      </c>
      <c r="C58" s="221"/>
      <c r="D58" s="221"/>
      <c r="E58" s="221"/>
      <c r="F58" s="221"/>
      <c r="G58" s="221"/>
      <c r="H58" s="221"/>
      <c r="I58" s="221">
        <f t="shared" si="11"/>
        <v>11697.413093668116</v>
      </c>
      <c r="J58" s="221">
        <f t="shared" ref="J58:U58" si="14">J40/J$75*100</f>
        <v>11347.579823369566</v>
      </c>
      <c r="K58" s="221">
        <f t="shared" si="14"/>
        <v>11209.802423277752</v>
      </c>
      <c r="L58" s="221">
        <f t="shared" si="14"/>
        <v>10698.967947683932</v>
      </c>
      <c r="M58" s="221">
        <f t="shared" si="14"/>
        <v>9752.2344842708117</v>
      </c>
      <c r="N58" s="221">
        <f t="shared" si="14"/>
        <v>9043.0368314256557</v>
      </c>
      <c r="O58" s="221">
        <f t="shared" si="14"/>
        <v>9109.2951078752576</v>
      </c>
      <c r="P58" s="221">
        <f t="shared" si="14"/>
        <v>9932.2801806683165</v>
      </c>
      <c r="Q58" s="221">
        <f t="shared" si="14"/>
        <v>9101.9123782034931</v>
      </c>
      <c r="R58" s="221">
        <f t="shared" si="14"/>
        <v>8691.1051792041762</v>
      </c>
      <c r="S58" s="221">
        <f t="shared" si="14"/>
        <v>8529.6651146953154</v>
      </c>
      <c r="T58" s="221">
        <f t="shared" si="14"/>
        <v>8364.8455057320243</v>
      </c>
      <c r="U58" s="221">
        <f t="shared" si="14"/>
        <v>8453.1684040254513</v>
      </c>
      <c r="V58" s="221">
        <f t="shared" si="13"/>
        <v>8698.8073155373713</v>
      </c>
      <c r="W58" s="221">
        <f t="shared" si="13"/>
        <v>8602.5450651954798</v>
      </c>
      <c r="X58" s="221">
        <f t="shared" si="13"/>
        <v>9122.2856921230887</v>
      </c>
      <c r="Y58" s="221">
        <f t="shared" si="13"/>
        <v>9569.8952882822541</v>
      </c>
      <c r="Z58" s="221">
        <f t="shared" si="13"/>
        <v>9545.5768140889741</v>
      </c>
      <c r="AA58" s="221">
        <f t="shared" si="13"/>
        <v>9570.6604259812175</v>
      </c>
      <c r="AB58" s="221">
        <f t="shared" si="13"/>
        <v>10209.269302462555</v>
      </c>
    </row>
    <row r="59" spans="1:28" x14ac:dyDescent="0.25">
      <c r="A59" s="1">
        <v>21</v>
      </c>
      <c r="B59" t="s">
        <v>914</v>
      </c>
      <c r="C59" s="221"/>
      <c r="D59" s="221"/>
      <c r="E59" s="221"/>
      <c r="F59" s="221"/>
      <c r="G59" s="221"/>
      <c r="H59" s="221"/>
      <c r="I59" s="221">
        <f t="shared" si="11"/>
        <v>15151.611519711125</v>
      </c>
      <c r="J59" s="221">
        <f t="shared" ref="J59:U59" si="15">J41/J$75*100</f>
        <v>15145.643384946388</v>
      </c>
      <c r="K59" s="221">
        <f t="shared" si="15"/>
        <v>17123.34206911322</v>
      </c>
      <c r="L59" s="221">
        <f t="shared" si="15"/>
        <v>16460.475458580029</v>
      </c>
      <c r="M59" s="221">
        <f t="shared" si="15"/>
        <v>17161.135659508211</v>
      </c>
      <c r="N59" s="221">
        <f t="shared" si="15"/>
        <v>13582.175172611605</v>
      </c>
      <c r="O59" s="221">
        <f t="shared" si="15"/>
        <v>14340.593415427984</v>
      </c>
      <c r="P59" s="221">
        <f t="shared" si="15"/>
        <v>13894.067917601807</v>
      </c>
      <c r="Q59" s="221">
        <f t="shared" si="15"/>
        <v>13201.125348501217</v>
      </c>
      <c r="R59" s="221">
        <f t="shared" si="15"/>
        <v>12395.574593537414</v>
      </c>
      <c r="S59" s="221">
        <f t="shared" si="15"/>
        <v>12829.079363735962</v>
      </c>
      <c r="T59" s="221">
        <f t="shared" si="15"/>
        <v>12799.615836124689</v>
      </c>
      <c r="U59" s="221">
        <f t="shared" si="15"/>
        <v>12425.053026113923</v>
      </c>
      <c r="V59" s="221">
        <f t="shared" si="13"/>
        <v>13012.929644333943</v>
      </c>
      <c r="W59" s="221">
        <f t="shared" si="13"/>
        <v>11832.309062511935</v>
      </c>
      <c r="X59" s="221">
        <f t="shared" si="13"/>
        <v>12083.948419543513</v>
      </c>
      <c r="Y59" s="221">
        <f t="shared" si="13"/>
        <v>13109.771501749872</v>
      </c>
      <c r="Z59" s="221">
        <f t="shared" si="13"/>
        <v>11251.806360090644</v>
      </c>
      <c r="AA59" s="221">
        <f t="shared" si="13"/>
        <v>12445.230560595739</v>
      </c>
      <c r="AB59" s="221">
        <f t="shared" si="13"/>
        <v>12874.951451121413</v>
      </c>
    </row>
    <row r="60" spans="1:28" x14ac:dyDescent="0.25">
      <c r="A60" s="1">
        <v>22</v>
      </c>
      <c r="B60" t="s">
        <v>915</v>
      </c>
      <c r="C60" s="221"/>
      <c r="D60" s="221"/>
      <c r="E60" s="221"/>
      <c r="F60" s="221"/>
      <c r="G60" s="221"/>
      <c r="H60" s="221"/>
      <c r="I60" s="221">
        <f t="shared" si="11"/>
        <v>14764.328406923445</v>
      </c>
      <c r="J60" s="221">
        <f t="shared" ref="J60:U60" si="16">J42/J$75*100</f>
        <v>13984.471220128677</v>
      </c>
      <c r="K60" s="221">
        <f t="shared" si="16"/>
        <v>14210.411326584497</v>
      </c>
      <c r="L60" s="221">
        <f t="shared" si="16"/>
        <v>13611.170942087065</v>
      </c>
      <c r="M60" s="221">
        <f t="shared" si="16"/>
        <v>12173.802644857971</v>
      </c>
      <c r="N60" s="221">
        <f t="shared" si="16"/>
        <v>11047.254066827458</v>
      </c>
      <c r="O60" s="221">
        <f t="shared" si="16"/>
        <v>11642.648937945183</v>
      </c>
      <c r="P60" s="221">
        <f t="shared" si="16"/>
        <v>10758.628422394326</v>
      </c>
      <c r="Q60" s="221">
        <f t="shared" si="16"/>
        <v>10996.101609810514</v>
      </c>
      <c r="R60" s="221">
        <f t="shared" si="16"/>
        <v>9015.7261961623753</v>
      </c>
      <c r="S60" s="221">
        <f t="shared" si="16"/>
        <v>8560.3304025406578</v>
      </c>
      <c r="T60" s="221">
        <f t="shared" si="16"/>
        <v>10352.23084712235</v>
      </c>
      <c r="U60" s="221">
        <f t="shared" si="16"/>
        <v>10722.249025321025</v>
      </c>
      <c r="V60" s="221">
        <f t="shared" si="13"/>
        <v>11832.765671541503</v>
      </c>
      <c r="W60" s="221">
        <f t="shared" si="13"/>
        <v>12151.085060905523</v>
      </c>
      <c r="X60" s="221">
        <f t="shared" si="13"/>
        <v>12778.958332391561</v>
      </c>
      <c r="Y60" s="221">
        <f t="shared" si="13"/>
        <v>13113.823532082975</v>
      </c>
      <c r="Z60" s="221">
        <f t="shared" si="13"/>
        <v>13345.564884201889</v>
      </c>
      <c r="AA60" s="221">
        <f t="shared" si="13"/>
        <v>12871.125338674643</v>
      </c>
      <c r="AB60" s="221">
        <f t="shared" si="13"/>
        <v>13250.508938676496</v>
      </c>
    </row>
    <row r="61" spans="1:28" x14ac:dyDescent="0.25">
      <c r="A61" s="1">
        <v>23</v>
      </c>
      <c r="B61" t="s">
        <v>916</v>
      </c>
      <c r="C61" s="221"/>
      <c r="D61" s="221"/>
      <c r="E61" s="221"/>
      <c r="F61" s="221"/>
      <c r="G61" s="221"/>
      <c r="H61" s="221"/>
      <c r="I61" s="221">
        <f t="shared" si="11"/>
        <v>9902.8173227058433</v>
      </c>
      <c r="J61" s="221">
        <f t="shared" ref="J61:U61" si="17">J43/J$75*100</f>
        <v>9820.8850421736734</v>
      </c>
      <c r="K61" s="221">
        <f t="shared" si="17"/>
        <v>10280.64352938957</v>
      </c>
      <c r="L61" s="221">
        <f t="shared" si="17"/>
        <v>10026.444087092805</v>
      </c>
      <c r="M61" s="221">
        <f t="shared" si="17"/>
        <v>9129.0282677434425</v>
      </c>
      <c r="N61" s="221">
        <f t="shared" si="17"/>
        <v>8494.7711917733759</v>
      </c>
      <c r="O61" s="221">
        <f t="shared" si="17"/>
        <v>8347.464321505724</v>
      </c>
      <c r="P61" s="221">
        <f t="shared" si="17"/>
        <v>8537.6512691100415</v>
      </c>
      <c r="Q61" s="221">
        <f t="shared" si="17"/>
        <v>9587.2366913532169</v>
      </c>
      <c r="R61" s="221">
        <f t="shared" si="17"/>
        <v>9595.841527792365</v>
      </c>
      <c r="S61" s="221">
        <f t="shared" si="17"/>
        <v>8762.4719762741097</v>
      </c>
      <c r="T61" s="221">
        <f t="shared" si="17"/>
        <v>10332.555589903983</v>
      </c>
      <c r="U61" s="221">
        <f t="shared" si="17"/>
        <v>10514.989074490633</v>
      </c>
      <c r="V61" s="221">
        <f t="shared" si="13"/>
        <v>12752.839689434781</v>
      </c>
      <c r="W61" s="221">
        <f t="shared" si="13"/>
        <v>15604.081300234171</v>
      </c>
      <c r="X61" s="221">
        <f t="shared" si="13"/>
        <v>18268.549071976788</v>
      </c>
      <c r="Y61" s="221">
        <f t="shared" si="13"/>
        <v>18135.08636530381</v>
      </c>
      <c r="Z61" s="221">
        <f t="shared" si="13"/>
        <v>19303.322975584582</v>
      </c>
      <c r="AA61" s="221">
        <f t="shared" si="13"/>
        <v>19167.059771087788</v>
      </c>
      <c r="AB61" s="221">
        <f t="shared" si="13"/>
        <v>18567.989952963679</v>
      </c>
    </row>
    <row r="62" spans="1:28" x14ac:dyDescent="0.25">
      <c r="A62" s="1">
        <v>31</v>
      </c>
      <c r="B62" t="s">
        <v>33</v>
      </c>
      <c r="C62" s="221"/>
      <c r="D62" s="221"/>
      <c r="E62" s="221"/>
      <c r="F62" s="221"/>
      <c r="G62" s="221"/>
      <c r="H62" s="221"/>
      <c r="I62" s="221">
        <f t="shared" si="11"/>
        <v>11755.538442540303</v>
      </c>
      <c r="J62" s="221">
        <f t="shared" ref="J62:U62" si="18">J44/J$75*100</f>
        <v>13235.682259316769</v>
      </c>
      <c r="K62" s="221">
        <f t="shared" si="18"/>
        <v>12547.556838889788</v>
      </c>
      <c r="L62" s="221">
        <f t="shared" si="18"/>
        <v>11491.242667256827</v>
      </c>
      <c r="M62" s="221">
        <f t="shared" si="18"/>
        <v>11226.59940495607</v>
      </c>
      <c r="N62" s="221">
        <f t="shared" si="18"/>
        <v>9859.5418353273944</v>
      </c>
      <c r="O62" s="221">
        <f t="shared" si="18"/>
        <v>10126.771822704915</v>
      </c>
      <c r="P62" s="221">
        <f t="shared" si="18"/>
        <v>9914.5533074629057</v>
      </c>
      <c r="Q62" s="221">
        <f t="shared" si="18"/>
        <v>9541.3401090666757</v>
      </c>
      <c r="R62" s="221">
        <f t="shared" si="18"/>
        <v>9118.5482865307549</v>
      </c>
      <c r="S62" s="221">
        <f t="shared" si="18"/>
        <v>9231.3556662217616</v>
      </c>
      <c r="T62" s="221">
        <f t="shared" si="18"/>
        <v>9102.5177995838712</v>
      </c>
      <c r="U62" s="221">
        <f t="shared" si="18"/>
        <v>9749.06626513433</v>
      </c>
      <c r="V62" s="221">
        <f t="shared" si="13"/>
        <v>10383.36581954792</v>
      </c>
      <c r="W62" s="221">
        <f t="shared" si="13"/>
        <v>10510.781641616048</v>
      </c>
      <c r="X62" s="221">
        <f t="shared" si="13"/>
        <v>10542.828917048237</v>
      </c>
      <c r="Y62" s="221">
        <f t="shared" si="13"/>
        <v>11010.689674297362</v>
      </c>
      <c r="Z62" s="221">
        <f t="shared" si="13"/>
        <v>11270.739581671034</v>
      </c>
      <c r="AA62" s="221">
        <f t="shared" si="13"/>
        <v>10999.975894301604</v>
      </c>
      <c r="AB62" s="221">
        <f t="shared" si="13"/>
        <v>9862.6894857190491</v>
      </c>
    </row>
    <row r="63" spans="1:28" x14ac:dyDescent="0.25">
      <c r="A63" s="1">
        <v>32</v>
      </c>
      <c r="B63" t="s">
        <v>34</v>
      </c>
      <c r="C63" s="221"/>
      <c r="D63" s="221"/>
      <c r="E63" s="221"/>
      <c r="F63" s="221"/>
      <c r="G63" s="221"/>
      <c r="H63" s="221"/>
      <c r="I63" s="221">
        <f t="shared" si="11"/>
        <v>12820.059770313663</v>
      </c>
      <c r="J63" s="221">
        <f t="shared" ref="J63:U63" si="19">J45/J$75*100</f>
        <v>12879.972329834845</v>
      </c>
      <c r="K63" s="221">
        <f t="shared" si="19"/>
        <v>12877.607334804377</v>
      </c>
      <c r="L63" s="221">
        <f t="shared" si="19"/>
        <v>14982.785933247564</v>
      </c>
      <c r="M63" s="221">
        <f t="shared" si="19"/>
        <v>12213.237409073115</v>
      </c>
      <c r="N63" s="221">
        <f t="shared" si="19"/>
        <v>11549.758730202188</v>
      </c>
      <c r="O63" s="221">
        <f t="shared" si="19"/>
        <v>11951.973964299017</v>
      </c>
      <c r="P63" s="221">
        <f t="shared" si="19"/>
        <v>11844.529121622927</v>
      </c>
      <c r="Q63" s="221">
        <f t="shared" si="19"/>
        <v>11245.759385597186</v>
      </c>
      <c r="R63" s="221">
        <f t="shared" si="19"/>
        <v>10094.433111825854</v>
      </c>
      <c r="S63" s="221">
        <f t="shared" si="19"/>
        <v>9956.8729604515065</v>
      </c>
      <c r="T63" s="221">
        <f t="shared" si="19"/>
        <v>9910.257506513055</v>
      </c>
      <c r="U63" s="221">
        <f t="shared" si="19"/>
        <v>9866.980401168923</v>
      </c>
      <c r="V63" s="221">
        <f t="shared" si="13"/>
        <v>10212.624168327109</v>
      </c>
      <c r="W63" s="221">
        <f t="shared" si="13"/>
        <v>10259.699957097399</v>
      </c>
      <c r="X63" s="221">
        <f t="shared" si="13"/>
        <v>10262.486239754709</v>
      </c>
      <c r="Y63" s="221">
        <f t="shared" si="13"/>
        <v>10196.015617094306</v>
      </c>
      <c r="Z63" s="221">
        <f t="shared" si="13"/>
        <v>10620.807453006395</v>
      </c>
      <c r="AA63" s="221">
        <f t="shared" si="13"/>
        <v>11054.845755456021</v>
      </c>
      <c r="AB63" s="221">
        <f t="shared" si="13"/>
        <v>11009.796485427943</v>
      </c>
    </row>
    <row r="64" spans="1:28" x14ac:dyDescent="0.25">
      <c r="A64" s="1">
        <v>33</v>
      </c>
      <c r="B64" t="s">
        <v>35</v>
      </c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</row>
    <row r="65" spans="1:28" x14ac:dyDescent="0.25">
      <c r="A65" s="1">
        <v>34</v>
      </c>
      <c r="B65" t="s">
        <v>917</v>
      </c>
      <c r="C65" s="221"/>
      <c r="D65" s="221"/>
      <c r="E65" s="221"/>
      <c r="F65" s="221"/>
      <c r="G65" s="221"/>
      <c r="H65" s="221"/>
      <c r="I65" s="221">
        <f>I47/I$75*100</f>
        <v>15759.895298884552</v>
      </c>
      <c r="J65" s="221">
        <f t="shared" ref="J65:U65" si="20">J47/J$75*100</f>
        <v>14812.427705931432</v>
      </c>
      <c r="K65" s="221">
        <f t="shared" si="20"/>
        <v>14238.572171595211</v>
      </c>
      <c r="L65" s="221">
        <f t="shared" si="20"/>
        <v>13751.533810999294</v>
      </c>
      <c r="M65" s="221">
        <f t="shared" si="20"/>
        <v>13339.358711909495</v>
      </c>
      <c r="N65" s="221">
        <f t="shared" si="20"/>
        <v>12587.204722519708</v>
      </c>
      <c r="O65" s="221">
        <f t="shared" si="20"/>
        <v>12275.216716794572</v>
      </c>
      <c r="P65" s="221">
        <f t="shared" si="20"/>
        <v>12369.09661794189</v>
      </c>
      <c r="Q65" s="221">
        <f t="shared" si="20"/>
        <v>11888.353409093805</v>
      </c>
      <c r="R65" s="221">
        <f t="shared" si="20"/>
        <v>10896.87076958927</v>
      </c>
      <c r="S65" s="221">
        <f t="shared" si="20"/>
        <v>10852.213097081127</v>
      </c>
      <c r="T65" s="221">
        <f t="shared" si="20"/>
        <v>10429.294051295219</v>
      </c>
      <c r="U65" s="221">
        <f t="shared" si="20"/>
        <v>11797.745580430379</v>
      </c>
      <c r="V65" s="221">
        <f t="shared" ref="V65:AB66" si="21">V47/V$75*100</f>
        <v>12916.003474525183</v>
      </c>
      <c r="W65" s="221">
        <f t="shared" si="21"/>
        <v>12031.179487499618</v>
      </c>
      <c r="X65" s="221">
        <f t="shared" si="21"/>
        <v>13068.788432865933</v>
      </c>
      <c r="Y65" s="221">
        <f t="shared" si="21"/>
        <v>13912.66285176664</v>
      </c>
      <c r="Z65" s="221">
        <f t="shared" si="21"/>
        <v>12176.386576959219</v>
      </c>
      <c r="AA65" s="221">
        <f t="shared" si="21"/>
        <v>14144.55760032925</v>
      </c>
      <c r="AB65" s="221">
        <f t="shared" si="21"/>
        <v>14735.189593376062</v>
      </c>
    </row>
    <row r="66" spans="1:28" x14ac:dyDescent="0.25">
      <c r="A66" s="1">
        <v>41</v>
      </c>
      <c r="B66" t="s">
        <v>36</v>
      </c>
      <c r="C66" s="221"/>
      <c r="D66" s="221"/>
      <c r="E66" s="221"/>
      <c r="F66" s="221"/>
      <c r="G66" s="221"/>
      <c r="H66" s="221"/>
      <c r="I66" s="221">
        <f>I48/I$75*100</f>
        <v>5710.9252361125227</v>
      </c>
      <c r="J66" s="221">
        <f t="shared" ref="J66:U66" si="22">J48/J$75*100</f>
        <v>5381.3924830560691</v>
      </c>
      <c r="K66" s="221">
        <f t="shared" si="22"/>
        <v>5399.0446329797687</v>
      </c>
      <c r="L66" s="221">
        <f t="shared" si="22"/>
        <v>5393.3001624380022</v>
      </c>
      <c r="M66" s="221">
        <f t="shared" si="22"/>
        <v>5302.1547447512103</v>
      </c>
      <c r="N66" s="221">
        <f t="shared" si="22"/>
        <v>4404.1547397023996</v>
      </c>
      <c r="O66" s="221">
        <f t="shared" si="22"/>
        <v>4358.1317354995026</v>
      </c>
      <c r="P66" s="221">
        <f t="shared" si="22"/>
        <v>4794.2487595354032</v>
      </c>
      <c r="Q66" s="221">
        <f t="shared" si="22"/>
        <v>4833.5465746481123</v>
      </c>
      <c r="R66" s="221">
        <f t="shared" si="22"/>
        <v>5129.5179022552493</v>
      </c>
      <c r="S66" s="221">
        <f t="shared" si="22"/>
        <v>5112.9687260859027</v>
      </c>
      <c r="T66" s="221">
        <f t="shared" si="22"/>
        <v>5079.0013760346983</v>
      </c>
      <c r="U66" s="221">
        <f t="shared" si="22"/>
        <v>5254.6792914334128</v>
      </c>
      <c r="V66" s="221">
        <f t="shared" si="21"/>
        <v>5356.5614975918643</v>
      </c>
      <c r="W66" s="221">
        <f t="shared" si="21"/>
        <v>5751.9817443339907</v>
      </c>
      <c r="X66" s="221">
        <f t="shared" si="21"/>
        <v>6156.2986862910075</v>
      </c>
      <c r="Y66" s="221">
        <f t="shared" si="21"/>
        <v>6645.2301519027569</v>
      </c>
      <c r="Z66" s="221">
        <f t="shared" si="21"/>
        <v>7385.924840651076</v>
      </c>
      <c r="AA66" s="221">
        <f t="shared" si="21"/>
        <v>7250.7960356072954</v>
      </c>
      <c r="AB66" s="221">
        <f t="shared" si="21"/>
        <v>7393.4727710218167</v>
      </c>
    </row>
    <row r="67" spans="1:28" x14ac:dyDescent="0.25">
      <c r="A67" s="1">
        <v>51</v>
      </c>
      <c r="B67" t="s">
        <v>37</v>
      </c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</row>
    <row r="68" spans="1:28" x14ac:dyDescent="0.25">
      <c r="A68" s="1">
        <v>61</v>
      </c>
      <c r="B68" t="s">
        <v>38</v>
      </c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</row>
    <row r="69" spans="1:28" x14ac:dyDescent="0.25">
      <c r="A69" s="1">
        <v>62</v>
      </c>
      <c r="B69" t="s">
        <v>39</v>
      </c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</row>
    <row r="70" spans="1:28" s="130" customFormat="1" ht="20.149999999999999" customHeight="1" x14ac:dyDescent="0.25">
      <c r="A70" s="553" t="s">
        <v>908</v>
      </c>
      <c r="B70" s="554" t="s">
        <v>5</v>
      </c>
      <c r="C70" s="129"/>
      <c r="D70" s="129"/>
      <c r="E70" s="129"/>
      <c r="F70" s="129"/>
      <c r="G70" s="129"/>
      <c r="H70" s="129"/>
      <c r="I70" s="129">
        <f>I52/I$75*100</f>
        <v>8520.4587680845543</v>
      </c>
      <c r="J70" s="129">
        <f t="shared" ref="J70:U70" si="23">J52/J$75*100</f>
        <v>8666.3426398350039</v>
      </c>
      <c r="K70" s="129">
        <f t="shared" si="23"/>
        <v>8961.4265279247356</v>
      </c>
      <c r="L70" s="129">
        <f t="shared" si="23"/>
        <v>8578.4992637429514</v>
      </c>
      <c r="M70" s="129">
        <f t="shared" si="23"/>
        <v>8289.5819648091383</v>
      </c>
      <c r="N70" s="129">
        <f t="shared" si="23"/>
        <v>7257.0592716538131</v>
      </c>
      <c r="O70" s="129">
        <f t="shared" si="23"/>
        <v>7337.0936536444078</v>
      </c>
      <c r="P70" s="129">
        <f t="shared" si="23"/>
        <v>6949.6347364516423</v>
      </c>
      <c r="Q70" s="129">
        <f t="shared" si="23"/>
        <v>6927.113924200783</v>
      </c>
      <c r="R70" s="129">
        <f t="shared" si="23"/>
        <v>6595.9512930353412</v>
      </c>
      <c r="S70" s="129">
        <f t="shared" si="23"/>
        <v>6559.8085010063851</v>
      </c>
      <c r="T70" s="129">
        <f t="shared" si="23"/>
        <v>6605.4571771290384</v>
      </c>
      <c r="U70" s="129">
        <f t="shared" si="23"/>
        <v>7019.6292509270579</v>
      </c>
      <c r="V70" s="129">
        <f t="shared" ref="V70:X71" si="24">V52/V$75*100</f>
        <v>7380.9142721066592</v>
      </c>
      <c r="W70" s="129">
        <f t="shared" si="24"/>
        <v>7558.4358519042535</v>
      </c>
      <c r="X70" s="129">
        <f>X52/X$75*100</f>
        <v>7735.1892999417341</v>
      </c>
      <c r="Y70" s="129">
        <f>Y52/Y$75*100</f>
        <v>8267.7003301729274</v>
      </c>
      <c r="Z70" s="129">
        <f>Z52/Z$75*100</f>
        <v>8702.8805252136572</v>
      </c>
      <c r="AA70" s="129">
        <f>AA52/AA$75*100</f>
        <v>8669.0766415025391</v>
      </c>
      <c r="AB70" s="129">
        <f>AB52/AB$75*100</f>
        <v>8620.2527985213947</v>
      </c>
    </row>
    <row r="71" spans="1:28" s="130" customFormat="1" ht="20.149999999999999" customHeight="1" x14ac:dyDescent="0.25">
      <c r="A71" s="552"/>
      <c r="B71" s="557" t="s">
        <v>3048</v>
      </c>
      <c r="C71" s="558"/>
      <c r="D71" s="558"/>
      <c r="E71" s="558"/>
      <c r="F71" s="558"/>
      <c r="G71" s="558"/>
      <c r="H71" s="558"/>
      <c r="I71" s="558">
        <f>I53/I$75*100</f>
        <v>10731.193218308479</v>
      </c>
      <c r="J71" s="558">
        <f t="shared" ref="J71:V71" si="25">J53/J$75*100</f>
        <v>11220.121387694362</v>
      </c>
      <c r="K71" s="558">
        <f t="shared" si="25"/>
        <v>10895.87672855452</v>
      </c>
      <c r="L71" s="558">
        <f t="shared" si="25"/>
        <v>10375.553802403314</v>
      </c>
      <c r="M71" s="558">
        <f t="shared" si="25"/>
        <v>10065.599677110305</v>
      </c>
      <c r="N71" s="558">
        <f t="shared" si="25"/>
        <v>9109.6767385886706</v>
      </c>
      <c r="O71" s="558">
        <f t="shared" si="25"/>
        <v>9230.1385837808066</v>
      </c>
      <c r="P71" s="558">
        <f t="shared" si="25"/>
        <v>9257.8267397764503</v>
      </c>
      <c r="Q71" s="558">
        <f t="shared" si="25"/>
        <v>8851.505880918703</v>
      </c>
      <c r="R71" s="558">
        <f t="shared" si="25"/>
        <v>8331.8104732142147</v>
      </c>
      <c r="S71" s="558">
        <f t="shared" si="25"/>
        <v>8315.7832323337461</v>
      </c>
      <c r="T71" s="558">
        <f t="shared" si="25"/>
        <v>8212.5661996860581</v>
      </c>
      <c r="U71" s="558">
        <f t="shared" si="25"/>
        <v>8551.2611948535814</v>
      </c>
      <c r="V71" s="558">
        <f t="shared" si="25"/>
        <v>8976.7912651382831</v>
      </c>
      <c r="W71" s="558">
        <f t="shared" si="24"/>
        <v>9031.2814715916284</v>
      </c>
      <c r="X71" s="558">
        <f t="shared" si="24"/>
        <v>9162.3319561417011</v>
      </c>
      <c r="Y71" s="558">
        <f>Y53/Y$75*100</f>
        <v>9527.989078002578</v>
      </c>
      <c r="Z71" s="558">
        <f>Z53/Z$75*100</f>
        <v>9756.6363507125807</v>
      </c>
      <c r="AA71" s="558">
        <f>AA53/AA$75*100</f>
        <v>9657.9759555163346</v>
      </c>
      <c r="AB71" s="558">
        <f>AB53/AB$75*100</f>
        <v>9276.9976063562699</v>
      </c>
    </row>
    <row r="72" spans="1:28" s="4" customFormat="1" ht="18" customHeight="1" x14ac:dyDescent="0.25">
      <c r="A72" s="191" t="s">
        <v>794</v>
      </c>
      <c r="B72" s="70"/>
      <c r="C72" s="110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</row>
    <row r="73" spans="1:28" x14ac:dyDescent="0.25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28" x14ac:dyDescent="0.2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28" x14ac:dyDescent="0.25">
      <c r="B75" t="s">
        <v>797</v>
      </c>
      <c r="C75" s="221"/>
      <c r="D75" s="221"/>
      <c r="E75" s="221"/>
      <c r="F75" s="221"/>
      <c r="G75" s="221"/>
      <c r="H75" s="221"/>
      <c r="I75" s="433">
        <f>I76/$J76*100</f>
        <v>98.025368486877824</v>
      </c>
      <c r="J75" s="433">
        <f>J76/$J76*100</f>
        <v>100</v>
      </c>
      <c r="K75" s="433">
        <f t="shared" ref="K75:AB75" si="26">K76/$J76*100</f>
        <v>103.48864113448597</v>
      </c>
      <c r="L75" s="433">
        <f t="shared" si="26"/>
        <v>108.9321045991823</v>
      </c>
      <c r="M75" s="433">
        <f t="shared" si="26"/>
        <v>111.79409609834963</v>
      </c>
      <c r="N75" s="433">
        <f t="shared" si="26"/>
        <v>128.19270514016964</v>
      </c>
      <c r="O75" s="433">
        <f t="shared" si="26"/>
        <v>128.80844716709902</v>
      </c>
      <c r="P75" s="433">
        <f t="shared" si="26"/>
        <v>131.0877830699188</v>
      </c>
      <c r="Q75" s="433">
        <f t="shared" si="26"/>
        <v>138.10332129917185</v>
      </c>
      <c r="R75" s="433">
        <f t="shared" si="26"/>
        <v>144.09704209964266</v>
      </c>
      <c r="S75" s="433">
        <f t="shared" si="26"/>
        <v>146.76378641376365</v>
      </c>
      <c r="T75" s="433">
        <f t="shared" si="26"/>
        <v>148.37548713537163</v>
      </c>
      <c r="U75" s="433">
        <f t="shared" si="26"/>
        <v>145.05689435914658</v>
      </c>
      <c r="V75" s="433">
        <f t="shared" si="26"/>
        <v>142.87097560681289</v>
      </c>
      <c r="W75" s="433">
        <f t="shared" si="26"/>
        <v>142.94248074674968</v>
      </c>
      <c r="X75" s="433">
        <f t="shared" si="26"/>
        <v>144.08825325012418</v>
      </c>
      <c r="Y75" s="433">
        <f t="shared" si="26"/>
        <v>143.93047574845042</v>
      </c>
      <c r="Z75" s="433">
        <f t="shared" si="26"/>
        <v>142.98275891212265</v>
      </c>
      <c r="AA75" s="433">
        <f t="shared" si="26"/>
        <v>146.19530167532989</v>
      </c>
      <c r="AB75" s="433">
        <f t="shared" si="26"/>
        <v>150.92387480968165</v>
      </c>
    </row>
    <row r="76" spans="1:28" x14ac:dyDescent="0.25">
      <c r="B76" t="s">
        <v>796</v>
      </c>
      <c r="C76" s="221"/>
      <c r="D76" s="221"/>
      <c r="E76" s="221"/>
      <c r="F76" s="221"/>
      <c r="G76" s="221"/>
      <c r="H76" s="221"/>
      <c r="I76" s="433">
        <f t="array" ref="I76:AB76">TRANSPOSE(CpiMaj!B85:B104)</f>
        <v>100.49830200000001</v>
      </c>
      <c r="J76" s="433">
        <v>102.52274850000001</v>
      </c>
      <c r="K76" s="433">
        <v>106.0993992763766</v>
      </c>
      <c r="L76" s="433">
        <v>111.68018763397662</v>
      </c>
      <c r="M76" s="433">
        <v>114.61437998075931</v>
      </c>
      <c r="N76" s="433">
        <v>131.42668468620269</v>
      </c>
      <c r="O76" s="433">
        <v>132.0579603358803</v>
      </c>
      <c r="P76" s="433">
        <v>134.39479815099844</v>
      </c>
      <c r="Q76" s="433">
        <v>141.58732076569692</v>
      </c>
      <c r="R76" s="433">
        <v>147.73224806775579</v>
      </c>
      <c r="S76" s="433">
        <v>150.4662676340601</v>
      </c>
      <c r="T76" s="433">
        <v>152.11862751144693</v>
      </c>
      <c r="U76" s="433">
        <v>148.71631498573853</v>
      </c>
      <c r="V76" s="433">
        <v>146.47525100086915</v>
      </c>
      <c r="W76" s="433">
        <v>146.54856003565112</v>
      </c>
      <c r="X76" s="433">
        <v>147.7232374976679</v>
      </c>
      <c r="Y76" s="433">
        <v>147.56147966643732</v>
      </c>
      <c r="Z76" s="433">
        <v>146.58985431783685</v>
      </c>
      <c r="AA76" s="433">
        <v>149.88344145541475</v>
      </c>
      <c r="AB76" s="433">
        <v>154.7313045975848</v>
      </c>
    </row>
    <row r="77" spans="1:28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</sheetData>
  <phoneticPr fontId="8" type="noConversion"/>
  <pageMargins left="0.74803149606299202" right="0.74803149606299202" top="0.98425196850393704" bottom="0.98425196850393704" header="0.511811023622047" footer="0.511811023622047"/>
  <pageSetup scale="58" orientation="landscape" r:id="rId1"/>
  <headerFooter alignWithMargins="0"/>
  <rowBreaks count="1" manualBreakCount="1">
    <brk id="36" max="2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AB11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A2" sqref="A2"/>
    </sheetView>
  </sheetViews>
  <sheetFormatPr defaultColWidth="8.81640625" defaultRowHeight="12.5" outlineLevelCol="1" x14ac:dyDescent="0.25"/>
  <cols>
    <col min="1" max="1" width="5.81640625" style="1" customWidth="1"/>
    <col min="2" max="2" width="32.81640625" customWidth="1"/>
    <col min="3" max="9" width="9.1796875" hidden="1" customWidth="1" outlineLevel="1"/>
    <col min="10" max="10" width="9.1796875" bestFit="1" customWidth="1" collapsed="1"/>
    <col min="11" max="17" width="9.1796875" bestFit="1" customWidth="1"/>
  </cols>
  <sheetData>
    <row r="1" spans="1:28" ht="20.149999999999999" customHeight="1" x14ac:dyDescent="0.35">
      <c r="A1" s="42" t="str">
        <f>Index!B38</f>
        <v>Table 4e    Employment by industry, numbers, FY2004-FY2022</v>
      </c>
    </row>
    <row r="2" spans="1:28" s="31" customFormat="1" ht="20.149999999999999" customHeight="1" x14ac:dyDescent="0.25">
      <c r="A2" s="17"/>
      <c r="B2" s="17" t="s">
        <v>573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</row>
    <row r="3" spans="1:28" ht="20.149999999999999" customHeight="1" x14ac:dyDescent="0.25">
      <c r="A3" s="1" t="s">
        <v>919</v>
      </c>
      <c r="B3" t="s">
        <v>920</v>
      </c>
      <c r="C3" s="221">
        <v>8</v>
      </c>
      <c r="D3" s="221">
        <v>8</v>
      </c>
      <c r="E3" s="221">
        <v>8</v>
      </c>
      <c r="F3" s="221">
        <v>6</v>
      </c>
      <c r="G3" s="221">
        <v>1</v>
      </c>
      <c r="H3" s="221">
        <v>0</v>
      </c>
      <c r="I3" s="221">
        <v>0</v>
      </c>
      <c r="J3" s="221">
        <v>0</v>
      </c>
      <c r="K3" s="221">
        <v>0</v>
      </c>
      <c r="L3" s="221">
        <v>0.75</v>
      </c>
      <c r="M3" s="221">
        <v>2.5</v>
      </c>
      <c r="N3" s="221">
        <v>1.5</v>
      </c>
      <c r="O3" s="221">
        <v>0</v>
      </c>
      <c r="P3" s="221">
        <v>0</v>
      </c>
      <c r="Q3" s="221">
        <v>0</v>
      </c>
      <c r="R3" s="221">
        <v>0</v>
      </c>
      <c r="S3" s="221">
        <v>0</v>
      </c>
      <c r="T3" s="221">
        <v>0</v>
      </c>
      <c r="U3" s="221">
        <v>0</v>
      </c>
      <c r="V3" s="221">
        <v>0</v>
      </c>
      <c r="W3" s="221">
        <v>0</v>
      </c>
      <c r="X3" s="221">
        <v>0</v>
      </c>
      <c r="Y3" s="221">
        <v>0</v>
      </c>
      <c r="Z3" s="221">
        <v>0</v>
      </c>
      <c r="AA3" s="221">
        <v>0</v>
      </c>
      <c r="AB3" s="221">
        <v>0</v>
      </c>
    </row>
    <row r="4" spans="1:28" x14ac:dyDescent="0.25">
      <c r="A4" s="1" t="s">
        <v>921</v>
      </c>
      <c r="B4" s="43" t="s">
        <v>922</v>
      </c>
      <c r="C4" s="221">
        <v>34</v>
      </c>
      <c r="D4" s="221">
        <v>52.25</v>
      </c>
      <c r="E4" s="221">
        <v>52.25</v>
      </c>
      <c r="F4" s="221">
        <v>68.129997253417969</v>
      </c>
      <c r="G4" s="221">
        <v>49.380001068115234</v>
      </c>
      <c r="H4" s="221">
        <v>56.25</v>
      </c>
      <c r="I4" s="221">
        <v>44.25</v>
      </c>
      <c r="J4" s="221">
        <v>51.5</v>
      </c>
      <c r="K4" s="221">
        <v>56</v>
      </c>
      <c r="L4" s="221">
        <v>68.75</v>
      </c>
      <c r="M4" s="221">
        <v>69</v>
      </c>
      <c r="N4" s="221">
        <v>66.379997253417969</v>
      </c>
      <c r="O4" s="221">
        <v>97</v>
      </c>
      <c r="P4" s="221">
        <v>104.75</v>
      </c>
      <c r="Q4" s="221">
        <v>119.75</v>
      </c>
      <c r="R4" s="221">
        <v>130.6300048828125</v>
      </c>
      <c r="S4" s="221">
        <v>137.8800048828125</v>
      </c>
      <c r="T4" s="221">
        <v>133</v>
      </c>
      <c r="U4" s="221">
        <v>119.25</v>
      </c>
      <c r="V4" s="221">
        <v>121.5</v>
      </c>
      <c r="W4" s="221">
        <v>144.5</v>
      </c>
      <c r="X4" s="221">
        <v>137</v>
      </c>
      <c r="Y4" s="221">
        <v>112.62999725341797</v>
      </c>
      <c r="Z4" s="221">
        <v>92.75</v>
      </c>
      <c r="AA4" s="221">
        <v>77</v>
      </c>
      <c r="AB4" s="221">
        <v>82.379997253417969</v>
      </c>
    </row>
    <row r="5" spans="1:28" x14ac:dyDescent="0.25">
      <c r="A5" s="1" t="s">
        <v>41</v>
      </c>
      <c r="B5" t="s">
        <v>923</v>
      </c>
      <c r="C5" s="221">
        <v>0</v>
      </c>
      <c r="D5" s="221">
        <v>0</v>
      </c>
      <c r="E5" s="221">
        <v>0</v>
      </c>
      <c r="F5" s="221">
        <v>0</v>
      </c>
      <c r="G5" s="221">
        <v>0</v>
      </c>
      <c r="H5" s="221">
        <v>0</v>
      </c>
      <c r="I5" s="221">
        <v>0</v>
      </c>
      <c r="J5" s="221">
        <v>0</v>
      </c>
      <c r="K5" s="221">
        <v>0</v>
      </c>
      <c r="L5" s="221">
        <v>0</v>
      </c>
      <c r="M5" s="221">
        <v>0</v>
      </c>
      <c r="N5" s="221">
        <v>0</v>
      </c>
      <c r="O5" s="221">
        <v>0</v>
      </c>
      <c r="P5" s="221">
        <v>0</v>
      </c>
      <c r="Q5" s="221">
        <v>0</v>
      </c>
      <c r="R5" s="221">
        <v>0</v>
      </c>
      <c r="S5" s="221">
        <v>0</v>
      </c>
      <c r="T5" s="221">
        <v>0</v>
      </c>
      <c r="U5" s="221">
        <v>0</v>
      </c>
      <c r="V5" s="221">
        <v>0</v>
      </c>
      <c r="W5" s="221">
        <v>0</v>
      </c>
      <c r="X5" s="221">
        <v>0</v>
      </c>
      <c r="Y5" s="221">
        <v>0</v>
      </c>
      <c r="Z5" s="221">
        <v>0</v>
      </c>
      <c r="AA5" s="221">
        <v>0</v>
      </c>
      <c r="AB5" s="221">
        <v>0</v>
      </c>
    </row>
    <row r="6" spans="1:28" x14ac:dyDescent="0.25">
      <c r="A6" s="1" t="s">
        <v>42</v>
      </c>
      <c r="B6" t="s">
        <v>44</v>
      </c>
      <c r="C6" s="221">
        <v>182</v>
      </c>
      <c r="D6" s="221">
        <v>180</v>
      </c>
      <c r="E6" s="221">
        <v>119.5</v>
      </c>
      <c r="F6" s="221">
        <v>564.75</v>
      </c>
      <c r="G6" s="221">
        <v>635.25</v>
      </c>
      <c r="H6" s="221">
        <v>749.6300048828125</v>
      </c>
      <c r="I6" s="221">
        <v>922.25</v>
      </c>
      <c r="J6" s="221">
        <v>996</v>
      </c>
      <c r="K6" s="221">
        <v>250.5</v>
      </c>
      <c r="L6" s="221">
        <v>276.6300048828125</v>
      </c>
      <c r="M6" s="221">
        <v>276.1300048828125</v>
      </c>
      <c r="N6" s="221">
        <v>452.3800048828125</v>
      </c>
      <c r="O6" s="221">
        <v>728.75</v>
      </c>
      <c r="P6" s="221">
        <v>1366</v>
      </c>
      <c r="Q6" s="221">
        <v>1038.25</v>
      </c>
      <c r="R6" s="221">
        <v>1052.25</v>
      </c>
      <c r="S6" s="221">
        <v>964</v>
      </c>
      <c r="T6" s="221">
        <v>835.3800048828125</v>
      </c>
      <c r="U6" s="221">
        <v>663.25</v>
      </c>
      <c r="V6" s="221">
        <v>698</v>
      </c>
      <c r="W6" s="221">
        <v>590</v>
      </c>
      <c r="X6" s="221">
        <v>668.8800048828125</v>
      </c>
      <c r="Y6" s="221">
        <v>609</v>
      </c>
      <c r="Z6" s="221">
        <v>454.1300048828125</v>
      </c>
      <c r="AA6" s="221">
        <v>385.5</v>
      </c>
      <c r="AB6" s="221">
        <v>321.75</v>
      </c>
    </row>
    <row r="7" spans="1:28" x14ac:dyDescent="0.25">
      <c r="A7" s="1" t="s">
        <v>43</v>
      </c>
      <c r="B7" t="s">
        <v>924</v>
      </c>
      <c r="C7" s="221">
        <v>170.5</v>
      </c>
      <c r="D7" s="221">
        <v>171</v>
      </c>
      <c r="E7" s="221">
        <v>171.25</v>
      </c>
      <c r="F7" s="221">
        <v>166.5</v>
      </c>
      <c r="G7" s="221">
        <v>175.25</v>
      </c>
      <c r="H7" s="221">
        <v>193.5</v>
      </c>
      <c r="I7" s="221">
        <v>202.3800048828125</v>
      </c>
      <c r="J7" s="221">
        <v>217.75</v>
      </c>
      <c r="K7" s="221">
        <v>217.8800048828125</v>
      </c>
      <c r="L7" s="221">
        <v>210.75</v>
      </c>
      <c r="M7" s="221">
        <v>236</v>
      </c>
      <c r="N7" s="221">
        <v>237.75</v>
      </c>
      <c r="O7" s="221">
        <v>278.25</v>
      </c>
      <c r="P7" s="221">
        <v>269.25</v>
      </c>
      <c r="Q7" s="221">
        <v>259.75</v>
      </c>
      <c r="R7" s="221">
        <v>264.75</v>
      </c>
      <c r="S7" s="221">
        <v>273.5</v>
      </c>
      <c r="T7" s="221">
        <v>289</v>
      </c>
      <c r="U7" s="221">
        <v>304.25</v>
      </c>
      <c r="V7" s="221">
        <v>311</v>
      </c>
      <c r="W7" s="221">
        <v>309</v>
      </c>
      <c r="X7" s="221">
        <v>309.25</v>
      </c>
      <c r="Y7" s="221">
        <v>303</v>
      </c>
      <c r="Z7" s="221">
        <v>304.25</v>
      </c>
      <c r="AA7" s="221">
        <v>285.25</v>
      </c>
      <c r="AB7" s="221">
        <v>279</v>
      </c>
    </row>
    <row r="8" spans="1:28" x14ac:dyDescent="0.25">
      <c r="A8" s="1" t="s">
        <v>45</v>
      </c>
      <c r="B8" t="s">
        <v>925</v>
      </c>
      <c r="C8" s="221">
        <v>59.75</v>
      </c>
      <c r="D8" s="221">
        <v>61.75</v>
      </c>
      <c r="E8" s="221">
        <v>48.75</v>
      </c>
      <c r="F8" s="221">
        <v>51.75</v>
      </c>
      <c r="G8" s="221">
        <v>55.5</v>
      </c>
      <c r="H8" s="221">
        <v>57</v>
      </c>
      <c r="I8" s="221">
        <v>58.75</v>
      </c>
      <c r="J8" s="221">
        <v>59.75</v>
      </c>
      <c r="K8" s="221">
        <v>58</v>
      </c>
      <c r="L8" s="221">
        <v>59</v>
      </c>
      <c r="M8" s="221">
        <v>78.5</v>
      </c>
      <c r="N8" s="221">
        <v>87.75</v>
      </c>
      <c r="O8" s="221">
        <v>97.75</v>
      </c>
      <c r="P8" s="221">
        <v>77.75</v>
      </c>
      <c r="Q8" s="221">
        <v>92.5</v>
      </c>
      <c r="R8" s="221">
        <v>90.5</v>
      </c>
      <c r="S8" s="221">
        <v>105</v>
      </c>
      <c r="T8" s="221">
        <v>97.75</v>
      </c>
      <c r="U8" s="221">
        <v>97</v>
      </c>
      <c r="V8" s="221">
        <v>105</v>
      </c>
      <c r="W8" s="221">
        <v>107.25</v>
      </c>
      <c r="X8" s="221">
        <v>97.25</v>
      </c>
      <c r="Y8" s="221">
        <v>108</v>
      </c>
      <c r="Z8" s="221">
        <v>103</v>
      </c>
      <c r="AA8" s="221">
        <v>98.75</v>
      </c>
      <c r="AB8" s="221">
        <v>101.25</v>
      </c>
    </row>
    <row r="9" spans="1:28" x14ac:dyDescent="0.25">
      <c r="A9" s="1" t="s">
        <v>46</v>
      </c>
      <c r="B9" t="s">
        <v>47</v>
      </c>
      <c r="C9" s="221">
        <v>517</v>
      </c>
      <c r="D9" s="221">
        <v>713.3800048828125</v>
      </c>
      <c r="E9" s="221">
        <v>721.5</v>
      </c>
      <c r="F9" s="221">
        <v>520.75</v>
      </c>
      <c r="G9" s="221">
        <v>593.5</v>
      </c>
      <c r="H9" s="221">
        <v>723</v>
      </c>
      <c r="I9" s="221">
        <v>625.25</v>
      </c>
      <c r="J9" s="221">
        <v>600.1300048828125</v>
      </c>
      <c r="K9" s="221">
        <v>640</v>
      </c>
      <c r="L9" s="221">
        <v>807.5</v>
      </c>
      <c r="M9" s="221">
        <v>952.5</v>
      </c>
      <c r="N9" s="221">
        <v>923</v>
      </c>
      <c r="O9" s="221">
        <v>789.75</v>
      </c>
      <c r="P9" s="221">
        <v>697.5</v>
      </c>
      <c r="Q9" s="221">
        <v>672</v>
      </c>
      <c r="R9" s="221">
        <v>572.5</v>
      </c>
      <c r="S9" s="221">
        <v>533.75</v>
      </c>
      <c r="T9" s="221">
        <v>485.5</v>
      </c>
      <c r="U9" s="221">
        <v>481.5</v>
      </c>
      <c r="V9" s="221">
        <v>568</v>
      </c>
      <c r="W9" s="221">
        <v>772.6300048828125</v>
      </c>
      <c r="X9" s="221">
        <v>721.25</v>
      </c>
      <c r="Y9" s="221">
        <v>795.6300048828125</v>
      </c>
      <c r="Z9" s="221">
        <v>765.5</v>
      </c>
      <c r="AA9" s="221">
        <v>773.25</v>
      </c>
      <c r="AB9" s="221">
        <v>816.25</v>
      </c>
    </row>
    <row r="10" spans="1:28" x14ac:dyDescent="0.25">
      <c r="A10" s="1" t="s">
        <v>48</v>
      </c>
      <c r="B10" t="s">
        <v>926</v>
      </c>
      <c r="C10" s="221">
        <v>905</v>
      </c>
      <c r="D10" s="221">
        <v>921.3800048828125</v>
      </c>
      <c r="E10" s="221">
        <v>959.5</v>
      </c>
      <c r="F10" s="221">
        <v>1153</v>
      </c>
      <c r="G10" s="221">
        <v>1302.3800048828125</v>
      </c>
      <c r="H10" s="221">
        <v>1340.6300048828125</v>
      </c>
      <c r="I10" s="221">
        <v>1337.6300048828125</v>
      </c>
      <c r="J10" s="221">
        <v>1467.1300048828125</v>
      </c>
      <c r="K10" s="221">
        <v>1566</v>
      </c>
      <c r="L10" s="221">
        <v>1643.75</v>
      </c>
      <c r="M10" s="221">
        <v>1642.1300048828125</v>
      </c>
      <c r="N10" s="221">
        <v>1650.1300048828125</v>
      </c>
      <c r="O10" s="221">
        <v>1549.1300048828125</v>
      </c>
      <c r="P10" s="221">
        <v>1611</v>
      </c>
      <c r="Q10" s="221">
        <v>1623.3800048828125</v>
      </c>
      <c r="R10" s="221">
        <v>1667.260009765625</v>
      </c>
      <c r="S10" s="221">
        <v>1774.3800048828125</v>
      </c>
      <c r="T10" s="221">
        <v>1823.6300048828125</v>
      </c>
      <c r="U10" s="221">
        <v>1778.75</v>
      </c>
      <c r="V10" s="221">
        <v>1768.1300048828125</v>
      </c>
      <c r="W10" s="221">
        <v>1780.010009765625</v>
      </c>
      <c r="X10" s="221">
        <v>1796.25</v>
      </c>
      <c r="Y10" s="221">
        <v>1735.6300048828125</v>
      </c>
      <c r="Z10" s="221">
        <v>1717.25</v>
      </c>
      <c r="AA10" s="221">
        <v>1734.75</v>
      </c>
      <c r="AB10" s="221">
        <v>1676.75</v>
      </c>
    </row>
    <row r="11" spans="1:28" x14ac:dyDescent="0.25">
      <c r="A11" s="1" t="s">
        <v>49</v>
      </c>
      <c r="B11" t="s">
        <v>927</v>
      </c>
      <c r="C11" s="221">
        <v>327.6300048828125</v>
      </c>
      <c r="D11" s="221">
        <v>308.25</v>
      </c>
      <c r="E11" s="221">
        <v>276.75</v>
      </c>
      <c r="F11" s="221">
        <v>289.760009765625</v>
      </c>
      <c r="G11" s="221">
        <v>291.1300048828125</v>
      </c>
      <c r="H11" s="221">
        <v>342</v>
      </c>
      <c r="I11" s="221">
        <v>370.75</v>
      </c>
      <c r="J11" s="221">
        <v>425.3800048828125</v>
      </c>
      <c r="K11" s="221">
        <v>503.510009765625</v>
      </c>
      <c r="L11" s="221">
        <v>520.010009765625</v>
      </c>
      <c r="M11" s="221">
        <v>646.75</v>
      </c>
      <c r="N11" s="221">
        <v>611.6300048828125</v>
      </c>
      <c r="O11" s="221">
        <v>639.8800048828125</v>
      </c>
      <c r="P11" s="221">
        <v>622.3800048828125</v>
      </c>
      <c r="Q11" s="221">
        <v>649.8800048828125</v>
      </c>
      <c r="R11" s="221">
        <v>628.5</v>
      </c>
      <c r="S11" s="221">
        <v>716.25</v>
      </c>
      <c r="T11" s="221">
        <v>796.75</v>
      </c>
      <c r="U11" s="221">
        <v>794</v>
      </c>
      <c r="V11" s="221">
        <v>769</v>
      </c>
      <c r="W11" s="221">
        <v>719.8800048828125</v>
      </c>
      <c r="X11" s="221">
        <v>682.510009765625</v>
      </c>
      <c r="Y11" s="221">
        <v>710.8800048828125</v>
      </c>
      <c r="Z11" s="221">
        <v>667.1300048828125</v>
      </c>
      <c r="AA11" s="221">
        <v>690</v>
      </c>
      <c r="AB11" s="221">
        <v>716</v>
      </c>
    </row>
    <row r="12" spans="1:28" x14ac:dyDescent="0.25">
      <c r="A12" s="1" t="s">
        <v>50</v>
      </c>
      <c r="B12" t="s">
        <v>928</v>
      </c>
      <c r="C12" s="221">
        <v>596.1300048828125</v>
      </c>
      <c r="D12" s="221">
        <v>559.75</v>
      </c>
      <c r="E12" s="221">
        <v>529.6300048828125</v>
      </c>
      <c r="F12" s="221">
        <v>537.5</v>
      </c>
      <c r="G12" s="221">
        <v>589.3900146484375</v>
      </c>
      <c r="H12" s="221">
        <v>586.010009765625</v>
      </c>
      <c r="I12" s="221">
        <v>571.25</v>
      </c>
      <c r="J12" s="221">
        <v>511.25</v>
      </c>
      <c r="K12" s="221">
        <v>479.6300048828125</v>
      </c>
      <c r="L12" s="221">
        <v>424.3800048828125</v>
      </c>
      <c r="M12" s="221">
        <v>448.6300048828125</v>
      </c>
      <c r="N12" s="221">
        <v>445</v>
      </c>
      <c r="O12" s="221">
        <v>417.8800048828125</v>
      </c>
      <c r="P12" s="221">
        <v>411</v>
      </c>
      <c r="Q12" s="221">
        <v>403.75</v>
      </c>
      <c r="R12" s="221">
        <v>408.5</v>
      </c>
      <c r="S12" s="221">
        <v>391.6300048828125</v>
      </c>
      <c r="T12" s="221">
        <v>380.8800048828125</v>
      </c>
      <c r="U12" s="221">
        <v>378.75</v>
      </c>
      <c r="V12" s="221">
        <v>423.75</v>
      </c>
      <c r="W12" s="221">
        <v>426.25</v>
      </c>
      <c r="X12" s="221">
        <v>411.25</v>
      </c>
      <c r="Y12" s="221">
        <v>428.25</v>
      </c>
      <c r="Z12" s="221">
        <v>423.75</v>
      </c>
      <c r="AA12" s="221">
        <v>390.8800048828125</v>
      </c>
      <c r="AB12" s="221">
        <v>402</v>
      </c>
    </row>
    <row r="13" spans="1:28" x14ac:dyDescent="0.25">
      <c r="A13" s="1" t="s">
        <v>51</v>
      </c>
      <c r="B13" t="s">
        <v>929</v>
      </c>
      <c r="C13" s="221">
        <v>114.25</v>
      </c>
      <c r="D13" s="221">
        <v>115.5</v>
      </c>
      <c r="E13" s="221">
        <v>112.75</v>
      </c>
      <c r="F13" s="221">
        <v>108</v>
      </c>
      <c r="G13" s="221">
        <v>104</v>
      </c>
      <c r="H13" s="221">
        <v>108</v>
      </c>
      <c r="I13" s="221">
        <v>113.5</v>
      </c>
      <c r="J13" s="221">
        <v>142.25</v>
      </c>
      <c r="K13" s="221">
        <v>149.75</v>
      </c>
      <c r="L13" s="221">
        <v>155</v>
      </c>
      <c r="M13" s="221">
        <v>151.5</v>
      </c>
      <c r="N13" s="221">
        <v>159.5</v>
      </c>
      <c r="O13" s="221">
        <v>163.75</v>
      </c>
      <c r="P13" s="221">
        <v>141.5</v>
      </c>
      <c r="Q13" s="221">
        <v>144.25</v>
      </c>
      <c r="R13" s="221">
        <v>147.25</v>
      </c>
      <c r="S13" s="221">
        <v>139.75</v>
      </c>
      <c r="T13" s="221">
        <v>142.25</v>
      </c>
      <c r="U13" s="221">
        <v>141.75</v>
      </c>
      <c r="V13" s="221">
        <v>133</v>
      </c>
      <c r="W13" s="221">
        <v>131.25</v>
      </c>
      <c r="X13" s="221">
        <v>130.5</v>
      </c>
      <c r="Y13" s="221">
        <v>128.75</v>
      </c>
      <c r="Z13" s="221">
        <v>155.5</v>
      </c>
      <c r="AA13" s="221">
        <v>180.5</v>
      </c>
      <c r="AB13" s="221">
        <v>137.25</v>
      </c>
    </row>
    <row r="14" spans="1:28" x14ac:dyDescent="0.25">
      <c r="A14" s="1" t="s">
        <v>53</v>
      </c>
      <c r="B14" t="s">
        <v>52</v>
      </c>
      <c r="C14" s="221">
        <v>122.75</v>
      </c>
      <c r="D14" s="221">
        <v>137.6300048828125</v>
      </c>
      <c r="E14" s="221">
        <v>149.25</v>
      </c>
      <c r="F14" s="221">
        <v>154.6300048828125</v>
      </c>
      <c r="G14" s="221">
        <v>184.5</v>
      </c>
      <c r="H14" s="221">
        <v>171.75</v>
      </c>
      <c r="I14" s="221">
        <v>164.25</v>
      </c>
      <c r="J14" s="221">
        <v>181.5</v>
      </c>
      <c r="K14" s="221">
        <v>186.75</v>
      </c>
      <c r="L14" s="221">
        <v>204.25</v>
      </c>
      <c r="M14" s="221">
        <v>215.25</v>
      </c>
      <c r="N14" s="221">
        <v>221.75</v>
      </c>
      <c r="O14" s="221">
        <v>219.75</v>
      </c>
      <c r="P14" s="221">
        <v>235.25</v>
      </c>
      <c r="Q14" s="221">
        <v>236.5</v>
      </c>
      <c r="R14" s="221">
        <v>249.25</v>
      </c>
      <c r="S14" s="221">
        <v>244.75</v>
      </c>
      <c r="T14" s="221">
        <v>241.75</v>
      </c>
      <c r="U14" s="221">
        <v>262.5</v>
      </c>
      <c r="V14" s="221">
        <v>261.5</v>
      </c>
      <c r="W14" s="221">
        <v>276.5</v>
      </c>
      <c r="X14" s="221">
        <v>278.75</v>
      </c>
      <c r="Y14" s="221">
        <v>279</v>
      </c>
      <c r="Z14" s="221">
        <v>322.5</v>
      </c>
      <c r="AA14" s="221">
        <v>309.75</v>
      </c>
      <c r="AB14" s="221">
        <v>314.75</v>
      </c>
    </row>
    <row r="15" spans="1:28" x14ac:dyDescent="0.25">
      <c r="A15" s="1" t="s">
        <v>54</v>
      </c>
      <c r="B15" s="109" t="s">
        <v>930</v>
      </c>
      <c r="C15" s="221">
        <v>26.129999160766602</v>
      </c>
      <c r="D15" s="221">
        <v>24.629999160766602</v>
      </c>
      <c r="E15" s="221">
        <v>20.75</v>
      </c>
      <c r="F15" s="221">
        <v>25.75</v>
      </c>
      <c r="G15" s="221">
        <v>26.5</v>
      </c>
      <c r="H15" s="221">
        <v>20.5</v>
      </c>
      <c r="I15" s="221">
        <v>17.25</v>
      </c>
      <c r="J15" s="221">
        <v>16.75</v>
      </c>
      <c r="K15" s="221">
        <v>15</v>
      </c>
      <c r="L15" s="221">
        <v>19</v>
      </c>
      <c r="M15" s="221">
        <v>18</v>
      </c>
      <c r="N15" s="221">
        <v>17.5</v>
      </c>
      <c r="O15" s="221">
        <v>15.75</v>
      </c>
      <c r="P15" s="221">
        <v>19.25</v>
      </c>
      <c r="Q15" s="221">
        <v>20</v>
      </c>
      <c r="R15" s="221">
        <v>18.25</v>
      </c>
      <c r="S15" s="221">
        <v>24</v>
      </c>
      <c r="T15" s="221">
        <v>30.5</v>
      </c>
      <c r="U15" s="221">
        <v>22.75</v>
      </c>
      <c r="V15" s="221">
        <v>24</v>
      </c>
      <c r="W15" s="221">
        <v>34.5</v>
      </c>
      <c r="X15" s="221">
        <v>53.5</v>
      </c>
      <c r="Y15" s="221">
        <v>48.25</v>
      </c>
      <c r="Z15" s="221">
        <v>40</v>
      </c>
      <c r="AA15" s="221">
        <v>37.5</v>
      </c>
      <c r="AB15" s="221">
        <v>39.25</v>
      </c>
    </row>
    <row r="16" spans="1:28" x14ac:dyDescent="0.25">
      <c r="A16" s="1" t="s">
        <v>56</v>
      </c>
      <c r="B16" s="109" t="s">
        <v>931</v>
      </c>
      <c r="C16" s="221">
        <v>21.25</v>
      </c>
      <c r="D16" s="221">
        <v>21.25</v>
      </c>
      <c r="E16" s="221">
        <v>20.5</v>
      </c>
      <c r="F16" s="221">
        <v>19.75</v>
      </c>
      <c r="G16" s="221">
        <v>21.75</v>
      </c>
      <c r="H16" s="221">
        <v>24.75</v>
      </c>
      <c r="I16" s="221">
        <v>27</v>
      </c>
      <c r="J16" s="221">
        <v>29.25</v>
      </c>
      <c r="K16" s="221">
        <v>28</v>
      </c>
      <c r="L16" s="221">
        <v>27.5</v>
      </c>
      <c r="M16" s="221">
        <v>27.5</v>
      </c>
      <c r="N16" s="221">
        <v>27.5</v>
      </c>
      <c r="O16" s="221">
        <v>27</v>
      </c>
      <c r="P16" s="221">
        <v>31</v>
      </c>
      <c r="Q16" s="221">
        <v>30.75</v>
      </c>
      <c r="R16" s="221">
        <v>26.25</v>
      </c>
      <c r="S16" s="221">
        <v>26.25</v>
      </c>
      <c r="T16" s="221">
        <v>26.75</v>
      </c>
      <c r="U16" s="221">
        <v>26</v>
      </c>
      <c r="V16" s="221">
        <v>23.75</v>
      </c>
      <c r="W16" s="221">
        <v>27.5</v>
      </c>
      <c r="X16" s="221">
        <v>28.379999160766602</v>
      </c>
      <c r="Y16" s="221">
        <v>32.130001068115234</v>
      </c>
      <c r="Z16" s="221">
        <v>32.5</v>
      </c>
      <c r="AA16" s="221">
        <v>31.75</v>
      </c>
      <c r="AB16" s="221">
        <v>33</v>
      </c>
    </row>
    <row r="17" spans="1:28" x14ac:dyDescent="0.25">
      <c r="A17" s="1" t="s">
        <v>58</v>
      </c>
      <c r="B17" t="s">
        <v>932</v>
      </c>
      <c r="C17" s="221">
        <v>143.75</v>
      </c>
      <c r="D17" s="221">
        <v>156.6300048828125</v>
      </c>
      <c r="E17" s="221">
        <v>122</v>
      </c>
      <c r="F17" s="221">
        <v>133</v>
      </c>
      <c r="G17" s="221">
        <v>142.1300048828125</v>
      </c>
      <c r="H17" s="221">
        <v>128.1300048828125</v>
      </c>
      <c r="I17" s="221">
        <v>127.25</v>
      </c>
      <c r="J17" s="221">
        <v>119.12999725341797</v>
      </c>
      <c r="K17" s="221">
        <v>110.5</v>
      </c>
      <c r="L17" s="221">
        <v>105.87999725341797</v>
      </c>
      <c r="M17" s="221">
        <v>129.1300048828125</v>
      </c>
      <c r="N17" s="221">
        <v>122.25</v>
      </c>
      <c r="O17" s="221">
        <v>127.25</v>
      </c>
      <c r="P17" s="221">
        <v>114.75</v>
      </c>
      <c r="Q17" s="221">
        <v>115.25</v>
      </c>
      <c r="R17" s="221">
        <v>108</v>
      </c>
      <c r="S17" s="221">
        <v>107.75</v>
      </c>
      <c r="T17" s="221">
        <v>91.129997253417969</v>
      </c>
      <c r="U17" s="221">
        <v>89.75</v>
      </c>
      <c r="V17" s="221">
        <v>81.379997253417969</v>
      </c>
      <c r="W17" s="221">
        <v>77.25</v>
      </c>
      <c r="X17" s="221">
        <v>80.25</v>
      </c>
      <c r="Y17" s="221">
        <v>79.25</v>
      </c>
      <c r="Z17" s="221">
        <v>71.75</v>
      </c>
      <c r="AA17" s="221">
        <v>82.75</v>
      </c>
      <c r="AB17" s="221">
        <v>88.379997253417969</v>
      </c>
    </row>
    <row r="18" spans="1:28" x14ac:dyDescent="0.25">
      <c r="A18" s="1" t="s">
        <v>59</v>
      </c>
      <c r="B18" t="s">
        <v>55</v>
      </c>
      <c r="C18" s="221">
        <v>2952.5</v>
      </c>
      <c r="D18" s="221">
        <v>2869.6298828125</v>
      </c>
      <c r="E18" s="221">
        <v>2774.5</v>
      </c>
      <c r="F18" s="221">
        <v>2771</v>
      </c>
      <c r="G18" s="221">
        <v>2880.3798828125</v>
      </c>
      <c r="H18" s="221">
        <v>3029.639892578125</v>
      </c>
      <c r="I18" s="221">
        <v>3113.260009765625</v>
      </c>
      <c r="J18" s="221">
        <v>3278.5</v>
      </c>
      <c r="K18" s="221">
        <v>3427.75</v>
      </c>
      <c r="L18" s="221">
        <v>3770.3798828125</v>
      </c>
      <c r="M18" s="221">
        <v>3688.8798828125</v>
      </c>
      <c r="N18" s="221">
        <v>3611</v>
      </c>
      <c r="O18" s="221">
        <v>3504.25</v>
      </c>
      <c r="P18" s="221">
        <v>3491.5</v>
      </c>
      <c r="Q18" s="221">
        <v>3497</v>
      </c>
      <c r="R18" s="221">
        <v>3620.25</v>
      </c>
      <c r="S18" s="221">
        <v>3674.25</v>
      </c>
      <c r="T18" s="221">
        <v>3631.75</v>
      </c>
      <c r="U18" s="221">
        <v>3679</v>
      </c>
      <c r="V18" s="221">
        <v>3758.25</v>
      </c>
      <c r="W18" s="221">
        <v>3842.75</v>
      </c>
      <c r="X18" s="221">
        <v>3925</v>
      </c>
      <c r="Y18" s="221">
        <v>4018.1298828125</v>
      </c>
      <c r="Z18" s="221">
        <v>4090.75</v>
      </c>
      <c r="AA18" s="221">
        <v>4252</v>
      </c>
      <c r="AB18" s="221">
        <v>4582.75</v>
      </c>
    </row>
    <row r="19" spans="1:28" x14ac:dyDescent="0.25">
      <c r="A19" s="1" t="s">
        <v>60</v>
      </c>
      <c r="B19" s="109" t="s">
        <v>528</v>
      </c>
      <c r="C19" s="221">
        <v>456.1300048828125</v>
      </c>
      <c r="D19" s="221">
        <v>401.3800048828125</v>
      </c>
      <c r="E19" s="221">
        <v>519.8800048828125</v>
      </c>
      <c r="F19" s="221">
        <v>561</v>
      </c>
      <c r="G19" s="221">
        <v>627.25</v>
      </c>
      <c r="H19" s="221">
        <v>623.510009765625</v>
      </c>
      <c r="I19" s="221">
        <v>605.5</v>
      </c>
      <c r="J19" s="221">
        <v>589.8800048828125</v>
      </c>
      <c r="K19" s="221">
        <v>623.75</v>
      </c>
      <c r="L19" s="221">
        <v>375.75</v>
      </c>
      <c r="M19" s="221">
        <v>444</v>
      </c>
      <c r="N19" s="221">
        <v>401.5</v>
      </c>
      <c r="O19" s="221">
        <v>397.8800048828125</v>
      </c>
      <c r="P19" s="221">
        <v>439.3800048828125</v>
      </c>
      <c r="Q19" s="221">
        <v>483</v>
      </c>
      <c r="R19" s="221">
        <v>531.75</v>
      </c>
      <c r="S19" s="221">
        <v>496.5</v>
      </c>
      <c r="T19" s="221">
        <v>548.5</v>
      </c>
      <c r="U19" s="221">
        <v>566.3800048828125</v>
      </c>
      <c r="V19" s="221">
        <v>549.3800048828125</v>
      </c>
      <c r="W19" s="221">
        <v>562</v>
      </c>
      <c r="X19" s="221">
        <v>538.3800048828125</v>
      </c>
      <c r="Y19" s="221">
        <v>560.3800048828125</v>
      </c>
      <c r="Z19" s="221">
        <v>549.75</v>
      </c>
      <c r="AA19" s="221">
        <v>540.3800048828125</v>
      </c>
      <c r="AB19" s="221">
        <v>583</v>
      </c>
    </row>
    <row r="20" spans="1:28" x14ac:dyDescent="0.25">
      <c r="A20" s="1" t="s">
        <v>61</v>
      </c>
      <c r="B20" s="109" t="s">
        <v>939</v>
      </c>
      <c r="C20" s="221">
        <v>35.75</v>
      </c>
      <c r="D20" s="221">
        <v>45.130001068115234</v>
      </c>
      <c r="E20" s="221">
        <v>46.630001068115234</v>
      </c>
      <c r="F20" s="221">
        <v>47</v>
      </c>
      <c r="G20" s="221">
        <v>48.5</v>
      </c>
      <c r="H20" s="221">
        <v>48</v>
      </c>
      <c r="I20" s="221">
        <v>60.380001068115234</v>
      </c>
      <c r="J20" s="221">
        <v>70.5</v>
      </c>
      <c r="K20" s="221">
        <v>69.5</v>
      </c>
      <c r="L20" s="221">
        <v>86.5</v>
      </c>
      <c r="M20" s="221">
        <v>88.75</v>
      </c>
      <c r="N20" s="221">
        <v>96.5</v>
      </c>
      <c r="O20" s="221">
        <v>94.629997253417969</v>
      </c>
      <c r="P20" s="221">
        <v>119.87999725341797</v>
      </c>
      <c r="Q20" s="221">
        <v>124</v>
      </c>
      <c r="R20" s="221">
        <v>130.6300048828125</v>
      </c>
      <c r="S20" s="221">
        <v>124.75</v>
      </c>
      <c r="T20" s="221">
        <v>131.8800048828125</v>
      </c>
      <c r="U20" s="221">
        <v>132.5</v>
      </c>
      <c r="V20" s="221">
        <v>159.5</v>
      </c>
      <c r="W20" s="221">
        <v>146.75</v>
      </c>
      <c r="X20" s="221">
        <v>144.25</v>
      </c>
      <c r="Y20" s="221">
        <v>154.6300048828125</v>
      </c>
      <c r="Z20" s="221">
        <v>143.6300048828125</v>
      </c>
      <c r="AA20" s="221">
        <v>140</v>
      </c>
      <c r="AB20" s="221">
        <v>177.75</v>
      </c>
    </row>
    <row r="21" spans="1:28" x14ac:dyDescent="0.25">
      <c r="A21" s="1" t="s">
        <v>933</v>
      </c>
      <c r="B21" t="s">
        <v>934</v>
      </c>
      <c r="C21" s="221">
        <v>23</v>
      </c>
      <c r="D21" s="221">
        <v>38</v>
      </c>
      <c r="E21" s="221">
        <v>47.75</v>
      </c>
      <c r="F21" s="221">
        <v>63.630001068115234</v>
      </c>
      <c r="G21" s="221">
        <v>68.5</v>
      </c>
      <c r="H21" s="221">
        <v>51.380001068115234</v>
      </c>
      <c r="I21" s="221">
        <v>48.380001068115234</v>
      </c>
      <c r="J21" s="221">
        <v>51.75</v>
      </c>
      <c r="K21" s="221">
        <v>53</v>
      </c>
      <c r="L21" s="221">
        <v>50.880001068115234</v>
      </c>
      <c r="M21" s="221">
        <v>36.25</v>
      </c>
      <c r="N21" s="221">
        <v>38.75</v>
      </c>
      <c r="O21" s="221">
        <v>44.25</v>
      </c>
      <c r="P21" s="221">
        <v>41.380001068115234</v>
      </c>
      <c r="Q21" s="221">
        <v>50.130001068115234</v>
      </c>
      <c r="R21" s="221">
        <v>51.75</v>
      </c>
      <c r="S21" s="221">
        <v>60.75</v>
      </c>
      <c r="T21" s="221">
        <v>57.75</v>
      </c>
      <c r="U21" s="221">
        <v>58</v>
      </c>
      <c r="V21" s="221">
        <v>56</v>
      </c>
      <c r="W21" s="221">
        <v>46.5</v>
      </c>
      <c r="X21" s="221">
        <v>55.5</v>
      </c>
      <c r="Y21" s="221">
        <v>52.25</v>
      </c>
      <c r="Z21" s="221">
        <v>50.5</v>
      </c>
      <c r="AA21" s="221">
        <v>45.130001068115234</v>
      </c>
      <c r="AB21" s="221">
        <v>42.75</v>
      </c>
    </row>
    <row r="22" spans="1:28" x14ac:dyDescent="0.25">
      <c r="A22" s="1" t="s">
        <v>935</v>
      </c>
      <c r="B22" t="s">
        <v>936</v>
      </c>
      <c r="C22" s="221">
        <v>119.62999725341797</v>
      </c>
      <c r="D22" s="221">
        <v>133.1300048828125</v>
      </c>
      <c r="E22" s="221">
        <v>134.75</v>
      </c>
      <c r="F22" s="221">
        <v>139.5</v>
      </c>
      <c r="G22" s="221">
        <v>154.25</v>
      </c>
      <c r="H22" s="221">
        <v>171.1300048828125</v>
      </c>
      <c r="I22" s="221">
        <v>168.75</v>
      </c>
      <c r="J22" s="221">
        <v>166.25</v>
      </c>
      <c r="K22" s="221">
        <v>176.5</v>
      </c>
      <c r="L22" s="221">
        <v>167.25</v>
      </c>
      <c r="M22" s="221">
        <v>178</v>
      </c>
      <c r="N22" s="221">
        <v>187.5</v>
      </c>
      <c r="O22" s="221">
        <v>191.6300048828125</v>
      </c>
      <c r="P22" s="221">
        <v>158.1300048828125</v>
      </c>
      <c r="Q22" s="221">
        <v>148.6300048828125</v>
      </c>
      <c r="R22" s="221">
        <v>156</v>
      </c>
      <c r="S22" s="221">
        <v>165.75</v>
      </c>
      <c r="T22" s="221">
        <v>176.1300048828125</v>
      </c>
      <c r="U22" s="221">
        <v>168</v>
      </c>
      <c r="V22" s="221">
        <v>214.25</v>
      </c>
      <c r="W22" s="221">
        <v>224.8800048828125</v>
      </c>
      <c r="X22" s="221">
        <v>237.3800048828125</v>
      </c>
      <c r="Y22" s="221">
        <v>207.5</v>
      </c>
      <c r="Z22" s="221">
        <v>192.75</v>
      </c>
      <c r="AA22" s="221">
        <v>202.75</v>
      </c>
      <c r="AB22" s="221">
        <v>171.3800048828125</v>
      </c>
    </row>
    <row r="23" spans="1:28" x14ac:dyDescent="0.25">
      <c r="A23" s="1" t="s">
        <v>937</v>
      </c>
      <c r="B23" t="s">
        <v>938</v>
      </c>
      <c r="C23" s="221">
        <v>1162.5</v>
      </c>
      <c r="D23" s="221">
        <v>1132.5</v>
      </c>
      <c r="E23" s="221">
        <v>1181.5</v>
      </c>
      <c r="F23" s="221">
        <v>1270.75</v>
      </c>
      <c r="G23" s="221">
        <v>1311.25</v>
      </c>
      <c r="H23" s="221">
        <v>1189.25</v>
      </c>
      <c r="I23" s="221">
        <v>1472.25</v>
      </c>
      <c r="J23" s="221">
        <v>1244.25</v>
      </c>
      <c r="K23" s="221">
        <v>1223</v>
      </c>
      <c r="L23" s="221">
        <v>1240.6300048828125</v>
      </c>
      <c r="M23" s="221">
        <v>1207.8800048828125</v>
      </c>
      <c r="N23" s="221">
        <v>1113.5</v>
      </c>
      <c r="O23" s="221">
        <v>1045</v>
      </c>
      <c r="P23" s="221">
        <v>1019.25</v>
      </c>
      <c r="Q23" s="221">
        <v>975.5</v>
      </c>
      <c r="R23" s="221">
        <v>933.25</v>
      </c>
      <c r="S23" s="221">
        <v>948.5</v>
      </c>
      <c r="T23" s="221">
        <v>921.75</v>
      </c>
      <c r="U23" s="221">
        <v>979</v>
      </c>
      <c r="V23" s="221">
        <v>1032</v>
      </c>
      <c r="W23" s="221">
        <v>1061.5</v>
      </c>
      <c r="X23" s="221">
        <v>1117.25</v>
      </c>
      <c r="Y23" s="221">
        <v>1067</v>
      </c>
      <c r="Z23" s="221">
        <v>1068.5</v>
      </c>
      <c r="AA23" s="221">
        <v>1115.6300048828125</v>
      </c>
      <c r="AB23" s="221">
        <v>1078.5</v>
      </c>
    </row>
    <row r="24" spans="1:28" s="156" customFormat="1" ht="20.149999999999999" customHeight="1" x14ac:dyDescent="0.25">
      <c r="A24" s="553"/>
      <c r="B24" s="554" t="s">
        <v>5</v>
      </c>
      <c r="C24" s="555">
        <v>7977.64990234375</v>
      </c>
      <c r="D24" s="555">
        <v>8051.169921875</v>
      </c>
      <c r="E24" s="555">
        <v>8017.39013671875</v>
      </c>
      <c r="F24" s="555">
        <v>8652.150390625</v>
      </c>
      <c r="G24" s="555">
        <v>9261.7900390625</v>
      </c>
      <c r="H24" s="555">
        <v>9614.0595703125</v>
      </c>
      <c r="I24" s="555">
        <v>10050.2802734375</v>
      </c>
      <c r="J24" s="555">
        <v>10218.900390625</v>
      </c>
      <c r="K24" s="555">
        <v>9835.01953125</v>
      </c>
      <c r="L24" s="555">
        <v>10214.5400390625</v>
      </c>
      <c r="M24" s="555">
        <v>10537.2802734375</v>
      </c>
      <c r="N24" s="555">
        <v>10472.76953125</v>
      </c>
      <c r="O24" s="555">
        <v>10429.5302734375</v>
      </c>
      <c r="P24" s="555">
        <v>10970.900390625</v>
      </c>
      <c r="Q24" s="555">
        <v>10684.26953125</v>
      </c>
      <c r="R24" s="555">
        <v>10787.51953125</v>
      </c>
      <c r="S24" s="555">
        <v>10909.3896484375</v>
      </c>
      <c r="T24" s="555">
        <v>10842.0302734375</v>
      </c>
      <c r="U24" s="555">
        <v>10742.3798828125</v>
      </c>
      <c r="V24" s="555">
        <v>11057.3896484375</v>
      </c>
      <c r="W24" s="555">
        <v>11280.900390625</v>
      </c>
      <c r="X24" s="555">
        <v>11412.7802734375</v>
      </c>
      <c r="Y24" s="555">
        <v>11430.2900390625</v>
      </c>
      <c r="Z24" s="555">
        <v>11245.8896484375</v>
      </c>
      <c r="AA24" s="555">
        <v>11373.51953125</v>
      </c>
      <c r="AB24" s="555">
        <v>11644.1396484375</v>
      </c>
    </row>
    <row r="25" spans="1:28" s="130" customFormat="1" ht="20.149999999999999" customHeight="1" x14ac:dyDescent="0.25">
      <c r="A25" s="552"/>
      <c r="B25" s="557" t="s">
        <v>448</v>
      </c>
      <c r="C25" s="558">
        <v>86.25</v>
      </c>
      <c r="D25" s="558">
        <v>91</v>
      </c>
      <c r="E25" s="558">
        <v>57</v>
      </c>
      <c r="F25" s="558">
        <v>559.1300048828125</v>
      </c>
      <c r="G25" s="558">
        <v>631.1300048828125</v>
      </c>
      <c r="H25" s="558">
        <v>748</v>
      </c>
      <c r="I25" s="558">
        <v>918.5</v>
      </c>
      <c r="J25" s="558">
        <v>1018.25</v>
      </c>
      <c r="K25" s="558">
        <v>295.25</v>
      </c>
      <c r="L25" s="558">
        <v>358.5</v>
      </c>
      <c r="M25" s="558">
        <v>339</v>
      </c>
      <c r="N25" s="558">
        <v>504.1300048828125</v>
      </c>
      <c r="O25" s="558">
        <v>847.75</v>
      </c>
      <c r="P25" s="558">
        <v>1513</v>
      </c>
      <c r="Q25" s="558">
        <v>1180.5</v>
      </c>
      <c r="R25" s="558">
        <v>1217.6300048828125</v>
      </c>
      <c r="S25" s="558">
        <v>1158.8800048828125</v>
      </c>
      <c r="T25" s="558">
        <v>1036.75</v>
      </c>
      <c r="U25" s="558">
        <v>837.25</v>
      </c>
      <c r="V25" s="558">
        <v>846</v>
      </c>
      <c r="W25" s="558">
        <v>765.75</v>
      </c>
      <c r="X25" s="558">
        <v>818.75</v>
      </c>
      <c r="Y25" s="558">
        <v>745.6300048828125</v>
      </c>
      <c r="Z25" s="558">
        <v>543.5</v>
      </c>
      <c r="AA25" s="558">
        <v>427.75</v>
      </c>
      <c r="AB25" s="558">
        <v>382.8800048828125</v>
      </c>
    </row>
    <row r="26" spans="1:28" s="43" customFormat="1" ht="16.5" customHeight="1" x14ac:dyDescent="0.25">
      <c r="A26" s="921" t="s">
        <v>574</v>
      </c>
      <c r="B26" s="897"/>
      <c r="C26" s="897"/>
      <c r="D26" s="897"/>
      <c r="E26" s="897"/>
      <c r="F26" s="897"/>
      <c r="G26" s="897"/>
      <c r="H26" s="897"/>
      <c r="I26" s="897"/>
      <c r="J26" s="897"/>
      <c r="K26" s="897"/>
      <c r="L26" s="897"/>
      <c r="M26" s="897"/>
      <c r="N26" s="897"/>
      <c r="O26" s="897"/>
      <c r="P26" s="897"/>
      <c r="Q26" s="897"/>
      <c r="R26" s="898"/>
      <c r="S26" s="898"/>
      <c r="T26" s="898"/>
      <c r="U26" s="898"/>
      <c r="V26" s="898"/>
      <c r="W26" s="898"/>
      <c r="X26" s="898"/>
    </row>
    <row r="27" spans="1:28" s="43" customFormat="1" ht="15" customHeight="1" x14ac:dyDescent="0.3">
      <c r="A27" s="94" t="s">
        <v>630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1:28" x14ac:dyDescent="0.25">
      <c r="A28"/>
    </row>
    <row r="29" spans="1:28" ht="20.149999999999999" customHeight="1" x14ac:dyDescent="0.35">
      <c r="A29" s="42" t="str">
        <f>Index!B39</f>
        <v>Table 4f     Employment by industry, wage costs, FY2004-FY2022</v>
      </c>
    </row>
    <row r="30" spans="1:28" s="31" customFormat="1" ht="20.149999999999999" customHeight="1" x14ac:dyDescent="0.25">
      <c r="A30" s="17"/>
      <c r="B30" s="165" t="s">
        <v>351</v>
      </c>
      <c r="C30" s="46" t="str">
        <f t="shared" ref="C30:AB30" si="0">C2</f>
        <v>FY1997</v>
      </c>
      <c r="D30" s="46" t="str">
        <f t="shared" si="0"/>
        <v>FY1998</v>
      </c>
      <c r="E30" s="46" t="str">
        <f t="shared" si="0"/>
        <v>FY1999</v>
      </c>
      <c r="F30" s="46" t="str">
        <f t="shared" si="0"/>
        <v>FY2000</v>
      </c>
      <c r="G30" s="46" t="str">
        <f t="shared" si="0"/>
        <v>FY2001</v>
      </c>
      <c r="H30" s="46" t="str">
        <f t="shared" si="0"/>
        <v>FY2002</v>
      </c>
      <c r="I30" s="46" t="str">
        <f t="shared" si="0"/>
        <v>FY2003</v>
      </c>
      <c r="J30" s="46" t="str">
        <f t="shared" si="0"/>
        <v>FY2004</v>
      </c>
      <c r="K30" s="46" t="str">
        <f t="shared" si="0"/>
        <v>FY2005</v>
      </c>
      <c r="L30" s="46" t="str">
        <f t="shared" si="0"/>
        <v>FY2006</v>
      </c>
      <c r="M30" s="46" t="str">
        <f t="shared" si="0"/>
        <v>FY2007</v>
      </c>
      <c r="N30" s="46" t="str">
        <f t="shared" si="0"/>
        <v>FY2008</v>
      </c>
      <c r="O30" s="46" t="str">
        <f t="shared" si="0"/>
        <v>FY2009</v>
      </c>
      <c r="P30" s="46" t="str">
        <f t="shared" si="0"/>
        <v>FY2010</v>
      </c>
      <c r="Q30" s="46" t="str">
        <f t="shared" si="0"/>
        <v>FY2011</v>
      </c>
      <c r="R30" s="46" t="str">
        <f t="shared" si="0"/>
        <v>FY2012</v>
      </c>
      <c r="S30" s="46" t="str">
        <f t="shared" si="0"/>
        <v>FY2013</v>
      </c>
      <c r="T30" s="46" t="str">
        <f t="shared" si="0"/>
        <v>FY2014</v>
      </c>
      <c r="U30" s="46" t="str">
        <f t="shared" si="0"/>
        <v>FY2015</v>
      </c>
      <c r="V30" s="46" t="str">
        <f t="shared" si="0"/>
        <v>FY2016</v>
      </c>
      <c r="W30" s="46" t="str">
        <f t="shared" si="0"/>
        <v>FY2017</v>
      </c>
      <c r="X30" s="46" t="str">
        <f t="shared" si="0"/>
        <v>FY2018</v>
      </c>
      <c r="Y30" s="46" t="str">
        <f t="shared" si="0"/>
        <v>FY2019</v>
      </c>
      <c r="Z30" s="46" t="str">
        <f t="shared" si="0"/>
        <v>FY2020</v>
      </c>
      <c r="AA30" s="46" t="str">
        <f t="shared" si="0"/>
        <v>FY2021</v>
      </c>
      <c r="AB30" s="46" t="str">
        <f t="shared" si="0"/>
        <v>FY2022</v>
      </c>
    </row>
    <row r="31" spans="1:28" ht="20.149999999999999" customHeight="1" x14ac:dyDescent="0.25">
      <c r="A31" s="1" t="s">
        <v>919</v>
      </c>
      <c r="B31" t="s">
        <v>920</v>
      </c>
      <c r="C31" s="221">
        <v>17.319999694824219</v>
      </c>
      <c r="D31" s="221">
        <v>17.319999694824219</v>
      </c>
      <c r="E31" s="221">
        <v>17.319999694824219</v>
      </c>
      <c r="F31" s="221">
        <v>12.810000419616699</v>
      </c>
      <c r="G31" s="221">
        <v>1.4800000190734863</v>
      </c>
      <c r="H31" s="221">
        <v>0</v>
      </c>
      <c r="I31" s="221">
        <v>0</v>
      </c>
      <c r="J31" s="221">
        <v>0</v>
      </c>
      <c r="K31" s="221">
        <v>0</v>
      </c>
      <c r="L31" s="221">
        <v>1.8600000143051147</v>
      </c>
      <c r="M31" s="221">
        <v>13.670000076293945</v>
      </c>
      <c r="N31" s="221">
        <v>15.199999809265137</v>
      </c>
      <c r="O31" s="221">
        <v>0</v>
      </c>
      <c r="P31" s="221">
        <v>0</v>
      </c>
      <c r="Q31" s="221">
        <v>0</v>
      </c>
      <c r="R31" s="221">
        <v>0</v>
      </c>
      <c r="S31" s="221">
        <v>0</v>
      </c>
      <c r="T31" s="221">
        <v>0</v>
      </c>
      <c r="U31" s="221">
        <v>0</v>
      </c>
      <c r="V31" s="221">
        <v>0</v>
      </c>
      <c r="W31" s="221">
        <v>0</v>
      </c>
      <c r="X31" s="221">
        <v>0</v>
      </c>
      <c r="Y31" s="221">
        <v>0</v>
      </c>
      <c r="Z31" s="221">
        <v>0</v>
      </c>
      <c r="AA31" s="221">
        <v>0</v>
      </c>
      <c r="AB31" s="221">
        <v>0</v>
      </c>
    </row>
    <row r="32" spans="1:28" x14ac:dyDescent="0.25">
      <c r="A32" s="1" t="s">
        <v>921</v>
      </c>
      <c r="B32" s="43" t="s">
        <v>922</v>
      </c>
      <c r="C32" s="221">
        <v>217.35000610351563</v>
      </c>
      <c r="D32" s="221">
        <v>281</v>
      </c>
      <c r="E32" s="221">
        <v>415.85000610351563</v>
      </c>
      <c r="F32" s="221">
        <v>553.70001220703125</v>
      </c>
      <c r="G32" s="221">
        <v>380.19000244140625</v>
      </c>
      <c r="H32" s="221">
        <v>249.63999938964844</v>
      </c>
      <c r="I32" s="221">
        <v>235.30999755859375</v>
      </c>
      <c r="J32" s="221">
        <v>337.260009765625</v>
      </c>
      <c r="K32" s="221">
        <v>363.29998779296875</v>
      </c>
      <c r="L32" s="221">
        <v>440.26998901367188</v>
      </c>
      <c r="M32" s="221">
        <v>430.76998901367188</v>
      </c>
      <c r="N32" s="221">
        <v>399.010009765625</v>
      </c>
      <c r="O32" s="221">
        <v>509.48001098632813</v>
      </c>
      <c r="P32" s="221">
        <v>452.05999755859375</v>
      </c>
      <c r="Q32" s="221">
        <v>543.3900146484375</v>
      </c>
      <c r="R32" s="221">
        <v>558.47998046875</v>
      </c>
      <c r="S32" s="221">
        <v>631.6400146484375</v>
      </c>
      <c r="T32" s="221">
        <v>677.1500244140625</v>
      </c>
      <c r="U32" s="221">
        <v>628.21002197265625</v>
      </c>
      <c r="V32" s="221">
        <v>745.239990234375</v>
      </c>
      <c r="W32" s="221">
        <v>938.59002685546875</v>
      </c>
      <c r="X32" s="221">
        <v>934.08001708984375</v>
      </c>
      <c r="Y32" s="221">
        <v>883.96002197265625</v>
      </c>
      <c r="Z32" s="221">
        <v>750.53997802734375</v>
      </c>
      <c r="AA32" s="221">
        <v>704.15997314453125</v>
      </c>
      <c r="AB32" s="221">
        <v>651.55999755859375</v>
      </c>
    </row>
    <row r="33" spans="1:28" x14ac:dyDescent="0.25">
      <c r="A33" s="1" t="s">
        <v>41</v>
      </c>
      <c r="B33" t="s">
        <v>923</v>
      </c>
      <c r="C33" s="221">
        <v>0</v>
      </c>
      <c r="D33" s="221">
        <v>0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21">
        <v>0</v>
      </c>
      <c r="Q33" s="221">
        <v>0</v>
      </c>
      <c r="R33" s="221">
        <v>0</v>
      </c>
      <c r="S33" s="221">
        <v>0</v>
      </c>
      <c r="T33" s="221">
        <v>0</v>
      </c>
      <c r="U33" s="221">
        <v>0</v>
      </c>
      <c r="V33" s="221">
        <v>0</v>
      </c>
      <c r="W33" s="221">
        <v>0</v>
      </c>
      <c r="X33" s="221">
        <v>0</v>
      </c>
      <c r="Y33" s="221">
        <v>0</v>
      </c>
      <c r="Z33" s="221">
        <v>0</v>
      </c>
      <c r="AA33" s="221">
        <v>0</v>
      </c>
      <c r="AB33" s="221">
        <v>0</v>
      </c>
    </row>
    <row r="34" spans="1:28" x14ac:dyDescent="0.25">
      <c r="A34" s="1" t="s">
        <v>42</v>
      </c>
      <c r="B34" t="s">
        <v>44</v>
      </c>
      <c r="C34" s="221">
        <v>867.969970703125</v>
      </c>
      <c r="D34" s="221">
        <v>802.17999267578125</v>
      </c>
      <c r="E34" s="221">
        <v>539.90997314453125</v>
      </c>
      <c r="F34" s="221">
        <v>1374.5999755859375</v>
      </c>
      <c r="G34" s="221">
        <v>1633.22998046875</v>
      </c>
      <c r="H34" s="221">
        <v>1944.7900390625</v>
      </c>
      <c r="I34" s="221">
        <v>2101.409912109375</v>
      </c>
      <c r="J34" s="221">
        <v>2253.31005859375</v>
      </c>
      <c r="K34" s="221">
        <v>1063.1400146484375</v>
      </c>
      <c r="L34" s="221">
        <v>1130.3399658203125</v>
      </c>
      <c r="M34" s="221">
        <v>1176.8299560546875</v>
      </c>
      <c r="N34" s="221">
        <v>1531.3599853515625</v>
      </c>
      <c r="O34" s="221">
        <v>1959.8499755859375</v>
      </c>
      <c r="P34" s="221">
        <v>2681.2099609375</v>
      </c>
      <c r="Q34" s="221">
        <v>2484.3701171875</v>
      </c>
      <c r="R34" s="221">
        <v>2573.669921875</v>
      </c>
      <c r="S34" s="221">
        <v>2673.6201171875</v>
      </c>
      <c r="T34" s="221">
        <v>2710.340087890625</v>
      </c>
      <c r="U34" s="221">
        <v>2351.300048828125</v>
      </c>
      <c r="V34" s="221">
        <v>2417.7900390625</v>
      </c>
      <c r="W34" s="221">
        <v>2432.580078125</v>
      </c>
      <c r="X34" s="221">
        <v>2728.949951171875</v>
      </c>
      <c r="Y34" s="221">
        <v>3021.699951171875</v>
      </c>
      <c r="Z34" s="221">
        <v>2711.840087890625</v>
      </c>
      <c r="AA34" s="221">
        <v>2938.31005859375</v>
      </c>
      <c r="AB34" s="221">
        <v>2670.030029296875</v>
      </c>
    </row>
    <row r="35" spans="1:28" x14ac:dyDescent="0.25">
      <c r="A35" s="1" t="s">
        <v>43</v>
      </c>
      <c r="B35" t="s">
        <v>924</v>
      </c>
      <c r="C35" s="221">
        <v>1978.1700439453125</v>
      </c>
      <c r="D35" s="221">
        <v>1955.8299560546875</v>
      </c>
      <c r="E35" s="221">
        <v>1939.050048828125</v>
      </c>
      <c r="F35" s="221">
        <v>2096.93994140625</v>
      </c>
      <c r="G35" s="221">
        <v>2026.1300048828125</v>
      </c>
      <c r="H35" s="221">
        <v>2304.8701171875</v>
      </c>
      <c r="I35" s="221">
        <v>2714.280029296875</v>
      </c>
      <c r="J35" s="221">
        <v>2783.14990234375</v>
      </c>
      <c r="K35" s="221">
        <v>2983.330078125</v>
      </c>
      <c r="L35" s="221">
        <v>2920.760009765625</v>
      </c>
      <c r="M35" s="221">
        <v>2791.510009765625</v>
      </c>
      <c r="N35" s="221">
        <v>3077.10009765625</v>
      </c>
      <c r="O35" s="221">
        <v>3488.389892578125</v>
      </c>
      <c r="P35" s="221">
        <v>3868.1298828125</v>
      </c>
      <c r="Q35" s="221">
        <v>3896.909912109375</v>
      </c>
      <c r="R35" s="221">
        <v>3917.909912109375</v>
      </c>
      <c r="S35" s="221">
        <v>3933.9599609375</v>
      </c>
      <c r="T35" s="221">
        <v>3797.300048828125</v>
      </c>
      <c r="U35" s="221">
        <v>4120.91015625</v>
      </c>
      <c r="V35" s="221">
        <v>4290.77978515625</v>
      </c>
      <c r="W35" s="221">
        <v>4116.27001953125</v>
      </c>
      <c r="X35" s="221">
        <v>4470.1201171875</v>
      </c>
      <c r="Y35" s="221">
        <v>4479.81982421875</v>
      </c>
      <c r="Z35" s="221">
        <v>4457.1298828125</v>
      </c>
      <c r="AA35" s="221">
        <v>4551.25</v>
      </c>
      <c r="AB35" s="221">
        <v>4726.06005859375</v>
      </c>
    </row>
    <row r="36" spans="1:28" x14ac:dyDescent="0.25">
      <c r="A36" s="1" t="s">
        <v>45</v>
      </c>
      <c r="B36" t="s">
        <v>925</v>
      </c>
      <c r="C36" s="221">
        <v>626.70001220703125</v>
      </c>
      <c r="D36" s="221">
        <v>725.8800048828125</v>
      </c>
      <c r="E36" s="221">
        <v>486.55999755859375</v>
      </c>
      <c r="F36" s="221">
        <v>518.29998779296875</v>
      </c>
      <c r="G36" s="221">
        <v>560.8599853515625</v>
      </c>
      <c r="H36" s="221">
        <v>538.20001220703125</v>
      </c>
      <c r="I36" s="221">
        <v>584.02001953125</v>
      </c>
      <c r="J36" s="221">
        <v>614.8699951171875</v>
      </c>
      <c r="K36" s="221">
        <v>627.82000732421875</v>
      </c>
      <c r="L36" s="221">
        <v>629.80999755859375</v>
      </c>
      <c r="M36" s="221">
        <v>684.3499755859375</v>
      </c>
      <c r="N36" s="221">
        <v>814.5</v>
      </c>
      <c r="O36" s="221">
        <v>885.33001708984375</v>
      </c>
      <c r="P36" s="221">
        <v>811.05999755859375</v>
      </c>
      <c r="Q36" s="221">
        <v>838.5999755859375</v>
      </c>
      <c r="R36" s="221">
        <v>900.989990234375</v>
      </c>
      <c r="S36" s="221">
        <v>901.83001708984375</v>
      </c>
      <c r="T36" s="221">
        <v>938.59002685546875</v>
      </c>
      <c r="U36" s="221">
        <v>931.1099853515625</v>
      </c>
      <c r="V36" s="221">
        <v>998.16998291015625</v>
      </c>
      <c r="W36" s="221">
        <v>914.80999755859375</v>
      </c>
      <c r="X36" s="221">
        <v>957.32000732421875</v>
      </c>
      <c r="Y36" s="221">
        <v>1207.5799560546875</v>
      </c>
      <c r="Z36" s="221">
        <v>1060.449951171875</v>
      </c>
      <c r="AA36" s="221">
        <v>1120.030029296875</v>
      </c>
      <c r="AB36" s="221">
        <v>1259.31005859375</v>
      </c>
    </row>
    <row r="37" spans="1:28" x14ac:dyDescent="0.25">
      <c r="A37" s="1" t="s">
        <v>46</v>
      </c>
      <c r="B37" t="s">
        <v>47</v>
      </c>
      <c r="C37" s="221">
        <v>3289.800048828125</v>
      </c>
      <c r="D37" s="221">
        <v>4174.759765625</v>
      </c>
      <c r="E37" s="221">
        <v>4407.14990234375</v>
      </c>
      <c r="F37" s="221">
        <v>3138.340087890625</v>
      </c>
      <c r="G37" s="221">
        <v>3572.25</v>
      </c>
      <c r="H37" s="221">
        <v>3908.429931640625</v>
      </c>
      <c r="I37" s="221">
        <v>3349.2900390625</v>
      </c>
      <c r="J37" s="221">
        <v>3035.469970703125</v>
      </c>
      <c r="K37" s="221">
        <v>3136.570068359375</v>
      </c>
      <c r="L37" s="221">
        <v>4298.2998046875</v>
      </c>
      <c r="M37" s="221">
        <v>5073</v>
      </c>
      <c r="N37" s="221">
        <v>5320.77978515625</v>
      </c>
      <c r="O37" s="221">
        <v>4947.56982421875</v>
      </c>
      <c r="P37" s="221">
        <v>4593.830078125</v>
      </c>
      <c r="Q37" s="221">
        <v>4536.18017578125</v>
      </c>
      <c r="R37" s="221">
        <v>4088.860107421875</v>
      </c>
      <c r="S37" s="221">
        <v>4000.9599609375</v>
      </c>
      <c r="T37" s="221">
        <v>3728.1298828125</v>
      </c>
      <c r="U37" s="221">
        <v>3738.570068359375</v>
      </c>
      <c r="V37" s="221">
        <v>4364.85009765625</v>
      </c>
      <c r="W37" s="221">
        <v>5126.1298828125</v>
      </c>
      <c r="X37" s="221">
        <v>5725.72021484375</v>
      </c>
      <c r="Y37" s="221">
        <v>6809.8701171875</v>
      </c>
      <c r="Z37" s="221">
        <v>6889.97998046875</v>
      </c>
      <c r="AA37" s="221">
        <v>6822.33984375</v>
      </c>
      <c r="AB37" s="221">
        <v>8458.0498046875</v>
      </c>
    </row>
    <row r="38" spans="1:28" x14ac:dyDescent="0.25">
      <c r="A38" s="1" t="s">
        <v>48</v>
      </c>
      <c r="B38" t="s">
        <v>926</v>
      </c>
      <c r="C38" s="221">
        <v>4836.06982421875</v>
      </c>
      <c r="D38" s="221">
        <v>5028.6298828125</v>
      </c>
      <c r="E38" s="221">
        <v>5476.56005859375</v>
      </c>
      <c r="F38" s="221">
        <v>6318.39013671875</v>
      </c>
      <c r="G38" s="221">
        <v>7019.56982421875</v>
      </c>
      <c r="H38" s="221">
        <v>7073.3798828125</v>
      </c>
      <c r="I38" s="221">
        <v>6441.64990234375</v>
      </c>
      <c r="J38" s="221">
        <v>6254.8798828125</v>
      </c>
      <c r="K38" s="221">
        <v>6553.759765625</v>
      </c>
      <c r="L38" s="221">
        <v>6877.58984375</v>
      </c>
      <c r="M38" s="221">
        <v>7100.89013671875</v>
      </c>
      <c r="N38" s="221">
        <v>7274.97998046875</v>
      </c>
      <c r="O38" s="221">
        <v>7457.2900390625</v>
      </c>
      <c r="P38" s="221">
        <v>7815.85986328125</v>
      </c>
      <c r="Q38" s="221">
        <v>8308.6298828125</v>
      </c>
      <c r="R38" s="221">
        <v>8529.330078125</v>
      </c>
      <c r="S38" s="221">
        <v>8879.650390625</v>
      </c>
      <c r="T38" s="221">
        <v>9619.4697265625</v>
      </c>
      <c r="U38" s="221">
        <v>9608.1796875</v>
      </c>
      <c r="V38" s="221">
        <v>10113.849609375</v>
      </c>
      <c r="W38" s="221">
        <v>10658.23046875</v>
      </c>
      <c r="X38" s="221">
        <v>11510.75</v>
      </c>
      <c r="Y38" s="221">
        <v>12285.3896484375</v>
      </c>
      <c r="Z38" s="221">
        <v>12546.16015625</v>
      </c>
      <c r="AA38" s="221">
        <v>12670.990234375</v>
      </c>
      <c r="AB38" s="221">
        <v>13033.4404296875</v>
      </c>
    </row>
    <row r="39" spans="1:28" x14ac:dyDescent="0.25">
      <c r="A39" s="1" t="s">
        <v>49</v>
      </c>
      <c r="B39" t="s">
        <v>927</v>
      </c>
      <c r="C39" s="221">
        <v>3037.639892578125</v>
      </c>
      <c r="D39" s="221">
        <v>2874.93994140625</v>
      </c>
      <c r="E39" s="221">
        <v>2531.010009765625</v>
      </c>
      <c r="F39" s="221">
        <v>2602.3798828125</v>
      </c>
      <c r="G39" s="221">
        <v>2688.8701171875</v>
      </c>
      <c r="H39" s="221">
        <v>2929.6201171875</v>
      </c>
      <c r="I39" s="221">
        <v>3214.3701171875</v>
      </c>
      <c r="J39" s="221">
        <v>3565.39990234375</v>
      </c>
      <c r="K39" s="221">
        <v>3820.89990234375</v>
      </c>
      <c r="L39" s="221">
        <v>3846.14990234375</v>
      </c>
      <c r="M39" s="221">
        <v>4727.080078125</v>
      </c>
      <c r="N39" s="221">
        <v>5175.77978515625</v>
      </c>
      <c r="O39" s="221">
        <v>5269.330078125</v>
      </c>
      <c r="P39" s="221">
        <v>5402.490234375</v>
      </c>
      <c r="Q39" s="221">
        <v>5770.7900390625</v>
      </c>
      <c r="R39" s="221">
        <v>5284.77978515625</v>
      </c>
      <c r="S39" s="221">
        <v>5506.81005859375</v>
      </c>
      <c r="T39" s="221">
        <v>6079.81005859375</v>
      </c>
      <c r="U39" s="221">
        <v>6226.919921875</v>
      </c>
      <c r="V39" s="221">
        <v>6506.47021484375</v>
      </c>
      <c r="W39" s="221">
        <v>6975.740234375</v>
      </c>
      <c r="X39" s="221">
        <v>7074.18994140625</v>
      </c>
      <c r="Y39" s="221">
        <v>7628.2099609375</v>
      </c>
      <c r="Z39" s="221">
        <v>7344.6298828125</v>
      </c>
      <c r="AA39" s="221">
        <v>7582.990234375</v>
      </c>
      <c r="AB39" s="221">
        <v>8749.0703125</v>
      </c>
    </row>
    <row r="40" spans="1:28" x14ac:dyDescent="0.25">
      <c r="A40" s="1" t="s">
        <v>50</v>
      </c>
      <c r="B40" t="s">
        <v>928</v>
      </c>
      <c r="C40" s="221">
        <v>3431.6201171875</v>
      </c>
      <c r="D40" s="221">
        <v>2993.179931640625</v>
      </c>
      <c r="E40" s="221">
        <v>2805.530029296875</v>
      </c>
      <c r="F40" s="221">
        <v>2988.699951171875</v>
      </c>
      <c r="G40" s="221">
        <v>3185.110107421875</v>
      </c>
      <c r="H40" s="221">
        <v>3083.4599609375</v>
      </c>
      <c r="I40" s="221">
        <v>2798.56005859375</v>
      </c>
      <c r="J40" s="221">
        <v>2773.06005859375</v>
      </c>
      <c r="K40" s="221">
        <v>2796.47998046875</v>
      </c>
      <c r="L40" s="221">
        <v>2361.260009765625</v>
      </c>
      <c r="M40" s="221">
        <v>2534</v>
      </c>
      <c r="N40" s="221">
        <v>2453.449951171875</v>
      </c>
      <c r="O40" s="221">
        <v>2467.909912109375</v>
      </c>
      <c r="P40" s="221">
        <v>2409.9599609375</v>
      </c>
      <c r="Q40" s="221">
        <v>2424.8798828125</v>
      </c>
      <c r="R40" s="221">
        <v>2580.739990234375</v>
      </c>
      <c r="S40" s="221">
        <v>2378.169921875</v>
      </c>
      <c r="T40" s="221">
        <v>2286.18994140625</v>
      </c>
      <c r="U40" s="221">
        <v>2237.340087890625</v>
      </c>
      <c r="V40" s="221">
        <v>2458.679931640625</v>
      </c>
      <c r="W40" s="221">
        <v>2778.889892578125</v>
      </c>
      <c r="X40" s="221">
        <v>2878.010009765625</v>
      </c>
      <c r="Y40" s="221">
        <v>3281.97998046875</v>
      </c>
      <c r="Z40" s="221">
        <v>3227.389892578125</v>
      </c>
      <c r="AA40" s="221">
        <v>2892.81005859375</v>
      </c>
      <c r="AB40" s="221">
        <v>3186.7099609375</v>
      </c>
    </row>
    <row r="41" spans="1:28" x14ac:dyDescent="0.25">
      <c r="A41" s="1" t="s">
        <v>51</v>
      </c>
      <c r="B41" t="s">
        <v>929</v>
      </c>
      <c r="C41" s="221">
        <v>1373.530029296875</v>
      </c>
      <c r="D41" s="221">
        <v>1371.6500244140625</v>
      </c>
      <c r="E41" s="221">
        <v>1392.0999755859375</v>
      </c>
      <c r="F41" s="221">
        <v>1349.260009765625</v>
      </c>
      <c r="G41" s="221">
        <v>1272.9599609375</v>
      </c>
      <c r="H41" s="221">
        <v>1274.280029296875</v>
      </c>
      <c r="I41" s="221">
        <v>1419.75</v>
      </c>
      <c r="J41" s="221">
        <v>1560.530029296875</v>
      </c>
      <c r="K41" s="221">
        <v>1555.93994140625</v>
      </c>
      <c r="L41" s="221">
        <v>1618.6800537109375</v>
      </c>
      <c r="M41" s="221">
        <v>1610.43994140625</v>
      </c>
      <c r="N41" s="221">
        <v>1796.800048828125</v>
      </c>
      <c r="O41" s="221">
        <v>1847.1400146484375</v>
      </c>
      <c r="P41" s="221">
        <v>2025.4100341796875</v>
      </c>
      <c r="Q41" s="221">
        <v>1995.9000244140625</v>
      </c>
      <c r="R41" s="221">
        <v>1897.52001953125</v>
      </c>
      <c r="S41" s="221">
        <v>1878.1099853515625</v>
      </c>
      <c r="T41" s="221">
        <v>1904.780029296875</v>
      </c>
      <c r="U41" s="221">
        <v>1913.93994140625</v>
      </c>
      <c r="V41" s="221">
        <v>1889.5899658203125</v>
      </c>
      <c r="W41" s="221">
        <v>1710.510009765625</v>
      </c>
      <c r="X41" s="221">
        <v>1732.0699462890625</v>
      </c>
      <c r="Y41" s="221">
        <v>1703.5400390625</v>
      </c>
      <c r="Z41" s="221">
        <v>1933.2900390625</v>
      </c>
      <c r="AA41" s="221">
        <v>1951.8800048828125</v>
      </c>
      <c r="AB41" s="221">
        <v>1915.3699951171875</v>
      </c>
    </row>
    <row r="42" spans="1:28" x14ac:dyDescent="0.25">
      <c r="A42" s="1" t="s">
        <v>53</v>
      </c>
      <c r="B42" t="s">
        <v>52</v>
      </c>
      <c r="C42" s="221">
        <v>1618.3599853515625</v>
      </c>
      <c r="D42" s="221">
        <v>1843.3299560546875</v>
      </c>
      <c r="E42" s="221">
        <v>1840.1500244140625</v>
      </c>
      <c r="F42" s="221">
        <v>1811.06005859375</v>
      </c>
      <c r="G42" s="221">
        <v>2020.31005859375</v>
      </c>
      <c r="H42" s="221">
        <v>2238.47998046875</v>
      </c>
      <c r="I42" s="221">
        <v>2286.43994140625</v>
      </c>
      <c r="J42" s="221">
        <v>2549.159912109375</v>
      </c>
      <c r="K42" s="221">
        <v>2968.10009765625</v>
      </c>
      <c r="L42" s="221">
        <v>3299.429931640625</v>
      </c>
      <c r="M42" s="221">
        <v>3538.699951171875</v>
      </c>
      <c r="N42" s="221">
        <v>3493.8798828125</v>
      </c>
      <c r="O42" s="221">
        <v>3620.75</v>
      </c>
      <c r="P42" s="221">
        <v>3812.550048828125</v>
      </c>
      <c r="Q42" s="221">
        <v>3977.820068359375</v>
      </c>
      <c r="R42" s="221">
        <v>4003.18994140625</v>
      </c>
      <c r="S42" s="221">
        <v>3991.10009765625</v>
      </c>
      <c r="T42" s="221">
        <v>4241.47021484375</v>
      </c>
      <c r="U42" s="221">
        <v>4462.490234375</v>
      </c>
      <c r="V42" s="221">
        <v>4740.240234375</v>
      </c>
      <c r="W42" s="221">
        <v>4994.16015625</v>
      </c>
      <c r="X42" s="221">
        <v>5453.740234375</v>
      </c>
      <c r="Y42" s="221">
        <v>5736.77001953125</v>
      </c>
      <c r="Z42" s="221">
        <v>6212.47998046875</v>
      </c>
      <c r="AA42" s="221">
        <v>6454.16015625</v>
      </c>
      <c r="AB42" s="221">
        <v>7002.669921875</v>
      </c>
    </row>
    <row r="43" spans="1:28" x14ac:dyDescent="0.25">
      <c r="A43" s="1" t="s">
        <v>54</v>
      </c>
      <c r="B43" s="109" t="s">
        <v>930</v>
      </c>
      <c r="C43" s="221">
        <v>105.76000213623047</v>
      </c>
      <c r="D43" s="221">
        <v>93</v>
      </c>
      <c r="E43" s="221">
        <v>81.290000915527344</v>
      </c>
      <c r="F43" s="221">
        <v>102.80999755859375</v>
      </c>
      <c r="G43" s="221">
        <v>109.70999908447266</v>
      </c>
      <c r="H43" s="221">
        <v>87.339996337890625</v>
      </c>
      <c r="I43" s="221">
        <v>73.889999389648438</v>
      </c>
      <c r="J43" s="221">
        <v>44.939998626708984</v>
      </c>
      <c r="K43" s="221">
        <v>33.349998474121094</v>
      </c>
      <c r="L43" s="221">
        <v>37.939998626708984</v>
      </c>
      <c r="M43" s="221">
        <v>37.860000610351563</v>
      </c>
      <c r="N43" s="221">
        <v>32.009998321533203</v>
      </c>
      <c r="O43" s="221">
        <v>42.659999847412109</v>
      </c>
      <c r="P43" s="221">
        <v>57.150001525878906</v>
      </c>
      <c r="Q43" s="221">
        <v>67.349998474121094</v>
      </c>
      <c r="R43" s="221">
        <v>60.159999847412109</v>
      </c>
      <c r="S43" s="221">
        <v>75.629997253417969</v>
      </c>
      <c r="T43" s="221">
        <v>87.110000610351563</v>
      </c>
      <c r="U43" s="221">
        <v>59.430000305175781</v>
      </c>
      <c r="V43" s="221">
        <v>71.160003662109375</v>
      </c>
      <c r="W43" s="221">
        <v>117.83999633789063</v>
      </c>
      <c r="X43" s="221">
        <v>204.14999389648438</v>
      </c>
      <c r="Y43" s="221">
        <v>182.53999328613281</v>
      </c>
      <c r="Z43" s="221">
        <v>135.6300048828125</v>
      </c>
      <c r="AA43" s="221">
        <v>129.00999450683594</v>
      </c>
      <c r="AB43" s="221">
        <v>139.21000671386719</v>
      </c>
    </row>
    <row r="44" spans="1:28" x14ac:dyDescent="0.25">
      <c r="A44" s="1" t="s">
        <v>56</v>
      </c>
      <c r="B44" s="109" t="s">
        <v>931</v>
      </c>
      <c r="C44" s="221">
        <v>423.260009765625</v>
      </c>
      <c r="D44" s="221">
        <v>386.10000610351563</v>
      </c>
      <c r="E44" s="221">
        <v>428.54998779296875</v>
      </c>
      <c r="F44" s="221">
        <v>413.26998901367188</v>
      </c>
      <c r="G44" s="221">
        <v>356.510009765625</v>
      </c>
      <c r="H44" s="221">
        <v>437.70999145507813</v>
      </c>
      <c r="I44" s="221">
        <v>486.8599853515625</v>
      </c>
      <c r="J44" s="221">
        <v>426.45999145507813</v>
      </c>
      <c r="K44" s="221">
        <v>402.55999755859375</v>
      </c>
      <c r="L44" s="221">
        <v>431.17001342773438</v>
      </c>
      <c r="M44" s="221">
        <v>481.26998901367188</v>
      </c>
      <c r="N44" s="221">
        <v>595.4000244140625</v>
      </c>
      <c r="O44" s="221">
        <v>543.83001708984375</v>
      </c>
      <c r="P44" s="221">
        <v>596.8599853515625</v>
      </c>
      <c r="Q44" s="221">
        <v>682.6099853515625</v>
      </c>
      <c r="R44" s="221">
        <v>559.8499755859375</v>
      </c>
      <c r="S44" s="221">
        <v>517.58001708984375</v>
      </c>
      <c r="T44" s="221">
        <v>509.73001098632813</v>
      </c>
      <c r="U44" s="221">
        <v>484.29998779296875</v>
      </c>
      <c r="V44" s="221">
        <v>419.70001220703125</v>
      </c>
      <c r="W44" s="221">
        <v>495.52999877929688</v>
      </c>
      <c r="X44" s="221">
        <v>556.1300048828125</v>
      </c>
      <c r="Y44" s="221">
        <v>539.54998779296875</v>
      </c>
      <c r="Z44" s="221">
        <v>612.760009765625</v>
      </c>
      <c r="AA44" s="221">
        <v>674.760009765625</v>
      </c>
      <c r="AB44" s="221">
        <v>758.07000732421875</v>
      </c>
    </row>
    <row r="45" spans="1:28" x14ac:dyDescent="0.25">
      <c r="A45" s="1" t="s">
        <v>58</v>
      </c>
      <c r="B45" t="s">
        <v>932</v>
      </c>
      <c r="C45" s="221">
        <v>721.0999755859375</v>
      </c>
      <c r="D45" s="221">
        <v>638.719970703125</v>
      </c>
      <c r="E45" s="221">
        <v>501.20999145507813</v>
      </c>
      <c r="F45" s="221">
        <v>510.04998779296875</v>
      </c>
      <c r="G45" s="221">
        <v>628.8900146484375</v>
      </c>
      <c r="H45" s="221">
        <v>565.30999755859375</v>
      </c>
      <c r="I45" s="221">
        <v>629.46002197265625</v>
      </c>
      <c r="J45" s="221">
        <v>648.6300048828125</v>
      </c>
      <c r="K45" s="221">
        <v>649.30999755859375</v>
      </c>
      <c r="L45" s="221">
        <v>697.69000244140625</v>
      </c>
      <c r="M45" s="221">
        <v>666.510009765625</v>
      </c>
      <c r="N45" s="221">
        <v>636.5</v>
      </c>
      <c r="O45" s="221">
        <v>813.92999267578125</v>
      </c>
      <c r="P45" s="221">
        <v>771.79998779296875</v>
      </c>
      <c r="Q45" s="221">
        <v>749.25</v>
      </c>
      <c r="R45" s="221">
        <v>565</v>
      </c>
      <c r="S45" s="221">
        <v>619.28997802734375</v>
      </c>
      <c r="T45" s="221">
        <v>545.6199951171875</v>
      </c>
      <c r="U45" s="221">
        <v>541.1199951171875</v>
      </c>
      <c r="V45" s="221">
        <v>539.84002685546875</v>
      </c>
      <c r="W45" s="221">
        <v>540.16998291015625</v>
      </c>
      <c r="X45" s="221">
        <v>629.6199951171875</v>
      </c>
      <c r="Y45" s="221">
        <v>611.57000732421875</v>
      </c>
      <c r="Z45" s="221">
        <v>589.780029296875</v>
      </c>
      <c r="AA45" s="221">
        <v>672.71002197265625</v>
      </c>
      <c r="AB45" s="221">
        <v>723.52001953125</v>
      </c>
    </row>
    <row r="46" spans="1:28" x14ac:dyDescent="0.25">
      <c r="A46" s="1" t="s">
        <v>59</v>
      </c>
      <c r="B46" t="s">
        <v>55</v>
      </c>
      <c r="C46" s="221">
        <v>25793.970703125</v>
      </c>
      <c r="D46" s="221">
        <v>24392.7890625</v>
      </c>
      <c r="E46" s="221">
        <v>24591.240234375</v>
      </c>
      <c r="F46" s="221">
        <v>26106.80078125</v>
      </c>
      <c r="G46" s="221">
        <v>27816.189453125</v>
      </c>
      <c r="H46" s="221">
        <v>30346.779296875</v>
      </c>
      <c r="I46" s="221">
        <v>30975.9296875</v>
      </c>
      <c r="J46" s="221">
        <v>35690.171875</v>
      </c>
      <c r="K46" s="221">
        <v>37261.19921875</v>
      </c>
      <c r="L46" s="221">
        <v>40439.58984375</v>
      </c>
      <c r="M46" s="221">
        <v>40328.1015625</v>
      </c>
      <c r="N46" s="221">
        <v>40553.140625</v>
      </c>
      <c r="O46" s="221">
        <v>39884.28125</v>
      </c>
      <c r="P46" s="221">
        <v>39787.5390625</v>
      </c>
      <c r="Q46" s="221">
        <v>40546.73828125</v>
      </c>
      <c r="R46" s="221">
        <v>41561.19140625</v>
      </c>
      <c r="S46" s="221">
        <v>43244.30078125</v>
      </c>
      <c r="T46" s="221">
        <v>42562.19921875</v>
      </c>
      <c r="U46" s="221">
        <v>44550.3515625</v>
      </c>
      <c r="V46" s="221">
        <v>47311.640625</v>
      </c>
      <c r="W46" s="221">
        <v>49171.75</v>
      </c>
      <c r="X46" s="221">
        <v>50766.26953125</v>
      </c>
      <c r="Y46" s="221">
        <v>54309.33984375</v>
      </c>
      <c r="Z46" s="221">
        <v>56471.9296875</v>
      </c>
      <c r="AA46" s="221">
        <v>59058.7109375</v>
      </c>
      <c r="AB46" s="221">
        <v>60987.9609375</v>
      </c>
    </row>
    <row r="47" spans="1:28" x14ac:dyDescent="0.25">
      <c r="A47" s="1" t="s">
        <v>60</v>
      </c>
      <c r="B47" s="109" t="s">
        <v>528</v>
      </c>
      <c r="C47" s="221">
        <v>2826.570068359375</v>
      </c>
      <c r="D47" s="221">
        <v>2747.800048828125</v>
      </c>
      <c r="E47" s="221">
        <v>4210.31982421875</v>
      </c>
      <c r="F47" s="221">
        <v>5020.93994140625</v>
      </c>
      <c r="G47" s="221">
        <v>5369.2900390625</v>
      </c>
      <c r="H47" s="221">
        <v>5819.89013671875</v>
      </c>
      <c r="I47" s="221">
        <v>6393.3701171875</v>
      </c>
      <c r="J47" s="221">
        <v>6340.580078125</v>
      </c>
      <c r="K47" s="221">
        <v>6708.18994140625</v>
      </c>
      <c r="L47" s="221">
        <v>4613.43017578125</v>
      </c>
      <c r="M47" s="221">
        <v>4995.0400390625</v>
      </c>
      <c r="N47" s="221">
        <v>4824.89990234375</v>
      </c>
      <c r="O47" s="221">
        <v>5155.759765625</v>
      </c>
      <c r="P47" s="221">
        <v>5661.52001953125</v>
      </c>
      <c r="Q47" s="221">
        <v>6282.509765625</v>
      </c>
      <c r="R47" s="221">
        <v>6389.10986328125</v>
      </c>
      <c r="S47" s="221">
        <v>6138.27978515625</v>
      </c>
      <c r="T47" s="221">
        <v>6730.669921875</v>
      </c>
      <c r="U47" s="221">
        <v>6992.31982421875</v>
      </c>
      <c r="V47" s="221">
        <v>6894.60986328125</v>
      </c>
      <c r="W47" s="221">
        <v>6769.509765625</v>
      </c>
      <c r="X47" s="221">
        <v>6878.7998046875</v>
      </c>
      <c r="Y47" s="221">
        <v>7261.52978515625</v>
      </c>
      <c r="Z47" s="221">
        <v>7416.93017578125</v>
      </c>
      <c r="AA47" s="221">
        <v>7316.2099609375</v>
      </c>
      <c r="AB47" s="221">
        <v>8261.259765625</v>
      </c>
    </row>
    <row r="48" spans="1:28" x14ac:dyDescent="0.25">
      <c r="A48" s="1" t="s">
        <v>61</v>
      </c>
      <c r="B48" s="109" t="s">
        <v>939</v>
      </c>
      <c r="C48" s="221">
        <v>410.73001098632813</v>
      </c>
      <c r="D48" s="221">
        <v>401.70999145507813</v>
      </c>
      <c r="E48" s="221">
        <v>379.17999267578125</v>
      </c>
      <c r="F48" s="221">
        <v>368.48001098632813</v>
      </c>
      <c r="G48" s="221">
        <v>376.30999755859375</v>
      </c>
      <c r="H48" s="221">
        <v>361.51998901367188</v>
      </c>
      <c r="I48" s="221">
        <v>545.53997802734375</v>
      </c>
      <c r="J48" s="221">
        <v>592.80999755859375</v>
      </c>
      <c r="K48" s="221">
        <v>560.53997802734375</v>
      </c>
      <c r="L48" s="221">
        <v>826.08001708984375</v>
      </c>
      <c r="M48" s="221">
        <v>902.280029296875</v>
      </c>
      <c r="N48" s="221">
        <v>967.03997802734375</v>
      </c>
      <c r="O48" s="221">
        <v>1021.1099853515625</v>
      </c>
      <c r="P48" s="221">
        <v>1342.3800048828125</v>
      </c>
      <c r="Q48" s="221">
        <v>1319.0699462890625</v>
      </c>
      <c r="R48" s="221">
        <v>1326.510009765625</v>
      </c>
      <c r="S48" s="221">
        <v>1420.030029296875</v>
      </c>
      <c r="T48" s="221">
        <v>1512.949951171875</v>
      </c>
      <c r="U48" s="221">
        <v>1324.56005859375</v>
      </c>
      <c r="V48" s="221">
        <v>1695.6800537109375</v>
      </c>
      <c r="W48" s="221">
        <v>1701.0799560546875</v>
      </c>
      <c r="X48" s="221">
        <v>1624.3699951171875</v>
      </c>
      <c r="Y48" s="221">
        <v>1815.47998046875</v>
      </c>
      <c r="Z48" s="221">
        <v>1867.8800048828125</v>
      </c>
      <c r="AA48" s="221">
        <v>1988.75</v>
      </c>
      <c r="AB48" s="221">
        <v>2301.89990234375</v>
      </c>
    </row>
    <row r="49" spans="1:28" x14ac:dyDescent="0.25">
      <c r="A49" s="1" t="s">
        <v>933</v>
      </c>
      <c r="B49" t="s">
        <v>934</v>
      </c>
      <c r="C49" s="221">
        <v>110.58000183105469</v>
      </c>
      <c r="D49" s="221">
        <v>152.08000183105469</v>
      </c>
      <c r="E49" s="221">
        <v>214.77000427246094</v>
      </c>
      <c r="F49" s="221">
        <v>282.17999267578125</v>
      </c>
      <c r="G49" s="221">
        <v>329.54000854492188</v>
      </c>
      <c r="H49" s="221">
        <v>283.14999389648438</v>
      </c>
      <c r="I49" s="221">
        <v>238.5</v>
      </c>
      <c r="J49" s="221">
        <v>244.21000671386719</v>
      </c>
      <c r="K49" s="221">
        <v>217.44000244140625</v>
      </c>
      <c r="L49" s="221">
        <v>189.19000244140625</v>
      </c>
      <c r="M49" s="221">
        <v>151.94999694824219</v>
      </c>
      <c r="N49" s="221">
        <v>163.41000366210938</v>
      </c>
      <c r="O49" s="221">
        <v>192.27000427246094</v>
      </c>
      <c r="P49" s="221">
        <v>202.19000244140625</v>
      </c>
      <c r="Q49" s="221">
        <v>213.08000183105469</v>
      </c>
      <c r="R49" s="221">
        <v>222.25999450683594</v>
      </c>
      <c r="S49" s="221">
        <v>228.03999328613281</v>
      </c>
      <c r="T49" s="221">
        <v>240.57000732421875</v>
      </c>
      <c r="U49" s="221">
        <v>269.95001220703125</v>
      </c>
      <c r="V49" s="221">
        <v>256.29998779296875</v>
      </c>
      <c r="W49" s="221">
        <v>204.8800048828125</v>
      </c>
      <c r="X49" s="221">
        <v>231.30000305175781</v>
      </c>
      <c r="Y49" s="221">
        <v>235.42999267578125</v>
      </c>
      <c r="Z49" s="221">
        <v>245.00999450683594</v>
      </c>
      <c r="AA49" s="221">
        <v>211.82000732421875</v>
      </c>
      <c r="AB49" s="221">
        <v>211.94999694824219</v>
      </c>
    </row>
    <row r="50" spans="1:28" x14ac:dyDescent="0.25">
      <c r="A50" s="1" t="s">
        <v>935</v>
      </c>
      <c r="B50" t="s">
        <v>936</v>
      </c>
      <c r="C50" s="221">
        <v>398.239990234375</v>
      </c>
      <c r="D50" s="221">
        <v>426.17001342773438</v>
      </c>
      <c r="E50" s="221">
        <v>468.989990234375</v>
      </c>
      <c r="F50" s="221">
        <v>518.6099853515625</v>
      </c>
      <c r="G50" s="221">
        <v>619.510009765625</v>
      </c>
      <c r="H50" s="221">
        <v>737.469970703125</v>
      </c>
      <c r="I50" s="221">
        <v>763.69000244140625</v>
      </c>
      <c r="J50" s="221">
        <v>740.1199951171875</v>
      </c>
      <c r="K50" s="221">
        <v>876.96002197265625</v>
      </c>
      <c r="L50" s="221">
        <v>951.27001953125</v>
      </c>
      <c r="M50" s="221">
        <v>990.1300048828125</v>
      </c>
      <c r="N50" s="221">
        <v>989.45001220703125</v>
      </c>
      <c r="O50" s="221">
        <v>926.40997314453125</v>
      </c>
      <c r="P50" s="221">
        <v>949.90997314453125</v>
      </c>
      <c r="Q50" s="221">
        <v>996.44000244140625</v>
      </c>
      <c r="R50" s="221">
        <v>1307.719970703125</v>
      </c>
      <c r="S50" s="221">
        <v>1310</v>
      </c>
      <c r="T50" s="221">
        <v>1353.3900146484375</v>
      </c>
      <c r="U50" s="221">
        <v>1237.97998046875</v>
      </c>
      <c r="V50" s="221">
        <v>1532.2099609375</v>
      </c>
      <c r="W50" s="221">
        <v>1803.6700439453125</v>
      </c>
      <c r="X50" s="221">
        <v>2094.919921875</v>
      </c>
      <c r="Y50" s="221">
        <v>1992.9599609375</v>
      </c>
      <c r="Z50" s="221">
        <v>2174.919921875</v>
      </c>
      <c r="AA50" s="221">
        <v>2303.52001953125</v>
      </c>
      <c r="AB50" s="221">
        <v>2317.14990234375</v>
      </c>
    </row>
    <row r="51" spans="1:28" x14ac:dyDescent="0.25">
      <c r="A51" s="1" t="s">
        <v>937</v>
      </c>
      <c r="B51" t="s">
        <v>938</v>
      </c>
      <c r="C51" s="221">
        <v>13485.5498046875</v>
      </c>
      <c r="D51" s="221">
        <v>13646</v>
      </c>
      <c r="E51" s="221">
        <v>14956.5498046875</v>
      </c>
      <c r="F51" s="221">
        <v>17284.220703125</v>
      </c>
      <c r="G51" s="221">
        <v>18008.6796875</v>
      </c>
      <c r="H51" s="221">
        <v>16245.3203125</v>
      </c>
      <c r="I51" s="221">
        <v>18689.740234375</v>
      </c>
      <c r="J51" s="221">
        <v>18105.48046875</v>
      </c>
      <c r="K51" s="221">
        <v>18631.66015625</v>
      </c>
      <c r="L51" s="221">
        <v>19841.41015625</v>
      </c>
      <c r="M51" s="221">
        <v>19417.369140625</v>
      </c>
      <c r="N51" s="221">
        <v>17313.69921875</v>
      </c>
      <c r="O51" s="221">
        <v>17534.080078125</v>
      </c>
      <c r="P51" s="221">
        <v>16704.330078125</v>
      </c>
      <c r="Q51" s="221">
        <v>16577.33984375</v>
      </c>
      <c r="R51" s="221">
        <v>16203.4697265625</v>
      </c>
      <c r="S51" s="221">
        <v>16700.310546875</v>
      </c>
      <c r="T51" s="221">
        <v>16735.9609375</v>
      </c>
      <c r="U51" s="221">
        <v>17704.830078125</v>
      </c>
      <c r="V51" s="221">
        <v>19355.41015625</v>
      </c>
      <c r="W51" s="221">
        <v>20430.939453125</v>
      </c>
      <c r="X51" s="221">
        <v>20750.619140625</v>
      </c>
      <c r="Y51" s="221">
        <v>22030.259765625</v>
      </c>
      <c r="Z51" s="221">
        <v>23290.83984375</v>
      </c>
      <c r="AA51" s="221">
        <v>24101.099609375</v>
      </c>
      <c r="AB51" s="221">
        <v>24137.189453125</v>
      </c>
    </row>
    <row r="52" spans="1:28" s="156" customFormat="1" ht="20.149999999999999" customHeight="1" x14ac:dyDescent="0.25">
      <c r="A52" s="553"/>
      <c r="B52" s="554" t="s">
        <v>5</v>
      </c>
      <c r="C52" s="555">
        <v>65570.2890625</v>
      </c>
      <c r="D52" s="555">
        <v>64953.0703125</v>
      </c>
      <c r="E52" s="555">
        <v>67683.2890625</v>
      </c>
      <c r="F52" s="555">
        <v>73371.84375</v>
      </c>
      <c r="G52" s="555">
        <v>77975.59375</v>
      </c>
      <c r="H52" s="555">
        <v>80429.640625</v>
      </c>
      <c r="I52" s="555">
        <v>83942.0625</v>
      </c>
      <c r="J52" s="555">
        <v>88560.4921875</v>
      </c>
      <c r="K52" s="555">
        <v>91210.546875</v>
      </c>
      <c r="L52" s="555">
        <v>95452.21875</v>
      </c>
      <c r="M52" s="555">
        <v>97651.75</v>
      </c>
      <c r="N52" s="555">
        <v>97428.390625</v>
      </c>
      <c r="O52" s="555">
        <v>98567.3671875</v>
      </c>
      <c r="P52" s="555">
        <v>99946.2421875</v>
      </c>
      <c r="Q52" s="555">
        <v>102211.859375</v>
      </c>
      <c r="R52" s="555">
        <v>102530.7421875</v>
      </c>
      <c r="S52" s="555">
        <v>105029.3125</v>
      </c>
      <c r="T52" s="555">
        <v>106261.4296875</v>
      </c>
      <c r="U52" s="555">
        <v>109383.8125</v>
      </c>
      <c r="V52" s="555">
        <v>116602.2109375</v>
      </c>
      <c r="W52" s="555">
        <v>121881.28125</v>
      </c>
      <c r="X52" s="555">
        <v>127201.1328125</v>
      </c>
      <c r="Y52" s="555">
        <v>136017.484375</v>
      </c>
      <c r="Z52" s="555">
        <v>139939.5625</v>
      </c>
      <c r="AA52" s="555">
        <v>144145.515625</v>
      </c>
      <c r="AB52" s="555">
        <v>151490.484375</v>
      </c>
    </row>
    <row r="53" spans="1:28" s="130" customFormat="1" ht="20.149999999999999" customHeight="1" x14ac:dyDescent="0.25">
      <c r="A53" s="552"/>
      <c r="B53" s="557" t="s">
        <v>448</v>
      </c>
      <c r="C53" s="558">
        <v>439.48001098632813</v>
      </c>
      <c r="D53" s="558">
        <v>434.510009765625</v>
      </c>
      <c r="E53" s="558">
        <v>445.95999145507813</v>
      </c>
      <c r="F53" s="558">
        <v>1743.469970703125</v>
      </c>
      <c r="G53" s="558">
        <v>1975.6700439453125</v>
      </c>
      <c r="H53" s="558">
        <v>2086.85009765625</v>
      </c>
      <c r="I53" s="558">
        <v>2286.10009765625</v>
      </c>
      <c r="J53" s="558">
        <v>2635.14990234375</v>
      </c>
      <c r="K53" s="558">
        <v>1623.97998046875</v>
      </c>
      <c r="L53" s="558">
        <v>1938.8900146484375</v>
      </c>
      <c r="M53" s="558">
        <v>1973.9200439453125</v>
      </c>
      <c r="N53" s="558">
        <v>2338.6201171875</v>
      </c>
      <c r="O53" s="558">
        <v>2949.080078125</v>
      </c>
      <c r="P53" s="558">
        <v>3693.25</v>
      </c>
      <c r="Q53" s="558">
        <v>3654.580078125</v>
      </c>
      <c r="R53" s="558">
        <v>3848.419921875</v>
      </c>
      <c r="S53" s="558">
        <v>4032.409912109375</v>
      </c>
      <c r="T53" s="558">
        <v>4154.0498046875</v>
      </c>
      <c r="U53" s="558">
        <v>3645.85009765625</v>
      </c>
      <c r="V53" s="558">
        <v>3905.919921875</v>
      </c>
      <c r="W53" s="558">
        <v>4265.60986328125</v>
      </c>
      <c r="X53" s="558">
        <v>4407.39990234375</v>
      </c>
      <c r="Y53" s="558">
        <v>4714.14013671875</v>
      </c>
      <c r="Z53" s="558">
        <v>4131.68017578125</v>
      </c>
      <c r="AA53" s="558">
        <v>4069.530029296875</v>
      </c>
      <c r="AB53" s="558">
        <v>3725.8701171875</v>
      </c>
    </row>
    <row r="54" spans="1:28" s="43" customFormat="1" ht="16.5" customHeight="1" x14ac:dyDescent="0.25">
      <c r="A54" s="1009" t="s">
        <v>574</v>
      </c>
      <c r="B54" s="1009"/>
      <c r="C54" s="1009"/>
      <c r="D54" s="1009"/>
      <c r="E54" s="1009"/>
      <c r="F54" s="1009"/>
      <c r="G54" s="1009"/>
      <c r="H54" s="1009"/>
      <c r="I54" s="1009"/>
      <c r="J54" s="1009"/>
      <c r="K54" s="1009"/>
      <c r="L54" s="1009"/>
      <c r="M54" s="1009"/>
      <c r="N54" s="1009"/>
      <c r="O54" s="1009"/>
      <c r="P54" s="1009"/>
      <c r="Q54" s="1009"/>
      <c r="R54" s="1010"/>
      <c r="S54" s="1010"/>
      <c r="T54" s="1010"/>
      <c r="U54" s="1010"/>
      <c r="V54" s="1010"/>
      <c r="W54" s="1010"/>
      <c r="X54" s="1010"/>
    </row>
    <row r="55" spans="1:28" s="43" customFormat="1" ht="15" customHeight="1" x14ac:dyDescent="0.3">
      <c r="A55" s="94" t="s">
        <v>632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</row>
    <row r="57" spans="1:28" ht="20.149999999999999" customHeight="1" x14ac:dyDescent="0.35">
      <c r="A57" s="42" t="str">
        <f>Index!B40</f>
        <v>Table 4g    Employment by industry, average wage and salary rates, FY2004-FY2022</v>
      </c>
    </row>
    <row r="58" spans="1:28" s="31" customFormat="1" ht="20.149999999999999" customHeight="1" x14ac:dyDescent="0.25">
      <c r="A58" s="17"/>
      <c r="B58" s="167" t="s">
        <v>795</v>
      </c>
      <c r="C58" s="46" t="str">
        <f t="shared" ref="C58:AA58" si="1">C2</f>
        <v>FY1997</v>
      </c>
      <c r="D58" s="46" t="str">
        <f t="shared" si="1"/>
        <v>FY1998</v>
      </c>
      <c r="E58" s="46" t="str">
        <f t="shared" si="1"/>
        <v>FY1999</v>
      </c>
      <c r="F58" s="46" t="str">
        <f t="shared" si="1"/>
        <v>FY2000</v>
      </c>
      <c r="G58" s="46" t="str">
        <f t="shared" si="1"/>
        <v>FY2001</v>
      </c>
      <c r="H58" s="46" t="str">
        <f t="shared" si="1"/>
        <v>FY2002</v>
      </c>
      <c r="I58" s="46" t="str">
        <f t="shared" si="1"/>
        <v>FY2003</v>
      </c>
      <c r="J58" s="46" t="str">
        <f t="shared" si="1"/>
        <v>FY2004</v>
      </c>
      <c r="K58" s="46" t="str">
        <f t="shared" si="1"/>
        <v>FY2005</v>
      </c>
      <c r="L58" s="46" t="str">
        <f t="shared" si="1"/>
        <v>FY2006</v>
      </c>
      <c r="M58" s="46" t="str">
        <f t="shared" si="1"/>
        <v>FY2007</v>
      </c>
      <c r="N58" s="46" t="str">
        <f t="shared" si="1"/>
        <v>FY2008</v>
      </c>
      <c r="O58" s="46" t="str">
        <f t="shared" si="1"/>
        <v>FY2009</v>
      </c>
      <c r="P58" s="46" t="str">
        <f t="shared" si="1"/>
        <v>FY2010</v>
      </c>
      <c r="Q58" s="46" t="str">
        <f t="shared" si="1"/>
        <v>FY2011</v>
      </c>
      <c r="R58" s="46" t="str">
        <f t="shared" si="1"/>
        <v>FY2012</v>
      </c>
      <c r="S58" s="46" t="str">
        <f t="shared" si="1"/>
        <v>FY2013</v>
      </c>
      <c r="T58" s="46" t="str">
        <f t="shared" si="1"/>
        <v>FY2014</v>
      </c>
      <c r="U58" s="46" t="str">
        <f t="shared" si="1"/>
        <v>FY2015</v>
      </c>
      <c r="V58" s="46" t="str">
        <f t="shared" si="1"/>
        <v>FY2016</v>
      </c>
      <c r="W58" s="46" t="str">
        <f t="shared" si="1"/>
        <v>FY2017</v>
      </c>
      <c r="X58" s="46" t="str">
        <f t="shared" si="1"/>
        <v>FY2018</v>
      </c>
      <c r="Y58" s="46" t="str">
        <f t="shared" si="1"/>
        <v>FY2019</v>
      </c>
      <c r="Z58" s="46" t="str">
        <f t="shared" si="1"/>
        <v>FY2020</v>
      </c>
      <c r="AA58" s="46" t="str">
        <f t="shared" si="1"/>
        <v>FY2021</v>
      </c>
      <c r="AB58" s="46" t="str">
        <f>AB2</f>
        <v>FY2022</v>
      </c>
    </row>
    <row r="59" spans="1:28" ht="20.149999999999999" customHeight="1" x14ac:dyDescent="0.25">
      <c r="A59" s="1" t="s">
        <v>919</v>
      </c>
      <c r="B59" t="s">
        <v>920</v>
      </c>
      <c r="C59" s="221" t="str">
        <f t="shared" ref="C59:AA59" si="2">IF(C3&gt;9,C31/C3*1000,"..")</f>
        <v>..</v>
      </c>
      <c r="D59" s="221" t="str">
        <f t="shared" si="2"/>
        <v>..</v>
      </c>
      <c r="E59" s="221" t="str">
        <f t="shared" si="2"/>
        <v>..</v>
      </c>
      <c r="F59" s="221" t="str">
        <f t="shared" si="2"/>
        <v>..</v>
      </c>
      <c r="G59" s="221" t="str">
        <f t="shared" si="2"/>
        <v>..</v>
      </c>
      <c r="H59" s="221" t="str">
        <f t="shared" si="2"/>
        <v>..</v>
      </c>
      <c r="I59" s="221" t="str">
        <f t="shared" si="2"/>
        <v>..</v>
      </c>
      <c r="J59" s="221" t="str">
        <f t="shared" si="2"/>
        <v>..</v>
      </c>
      <c r="K59" s="221" t="str">
        <f t="shared" si="2"/>
        <v>..</v>
      </c>
      <c r="L59" s="221" t="str">
        <f t="shared" si="2"/>
        <v>..</v>
      </c>
      <c r="M59" s="221" t="str">
        <f t="shared" si="2"/>
        <v>..</v>
      </c>
      <c r="N59" s="221" t="str">
        <f t="shared" si="2"/>
        <v>..</v>
      </c>
      <c r="O59" s="221" t="str">
        <f t="shared" si="2"/>
        <v>..</v>
      </c>
      <c r="P59" s="221" t="str">
        <f t="shared" si="2"/>
        <v>..</v>
      </c>
      <c r="Q59" s="221" t="str">
        <f t="shared" si="2"/>
        <v>..</v>
      </c>
      <c r="R59" s="221" t="str">
        <f t="shared" si="2"/>
        <v>..</v>
      </c>
      <c r="S59" s="221" t="str">
        <f t="shared" si="2"/>
        <v>..</v>
      </c>
      <c r="T59" s="221" t="str">
        <f t="shared" si="2"/>
        <v>..</v>
      </c>
      <c r="U59" s="221" t="str">
        <f t="shared" si="2"/>
        <v>..</v>
      </c>
      <c r="V59" s="221" t="str">
        <f t="shared" si="2"/>
        <v>..</v>
      </c>
      <c r="W59" s="221" t="str">
        <f t="shared" si="2"/>
        <v>..</v>
      </c>
      <c r="X59" s="221" t="str">
        <f t="shared" si="2"/>
        <v>..</v>
      </c>
      <c r="Y59" s="221" t="str">
        <f t="shared" si="2"/>
        <v>..</v>
      </c>
      <c r="Z59" s="221" t="str">
        <f t="shared" si="2"/>
        <v>..</v>
      </c>
      <c r="AA59" s="221" t="str">
        <f t="shared" si="2"/>
        <v>..</v>
      </c>
      <c r="AB59" s="221" t="str">
        <f t="shared" ref="AB59:AB81" si="3">IF(AB3&gt;9,AB31/AB3*1000,"..")</f>
        <v>..</v>
      </c>
    </row>
    <row r="60" spans="1:28" x14ac:dyDescent="0.25">
      <c r="A60" s="1" t="s">
        <v>921</v>
      </c>
      <c r="B60" s="43" t="s">
        <v>922</v>
      </c>
      <c r="C60" s="221">
        <f t="shared" ref="C60:AA60" si="4">IF(C4&gt;9,C32/C4*1000,"..")</f>
        <v>6392.6472383386945</v>
      </c>
      <c r="D60" s="221">
        <f t="shared" si="4"/>
        <v>5377.9904306220096</v>
      </c>
      <c r="E60" s="221">
        <f t="shared" si="4"/>
        <v>7958.8517914548447</v>
      </c>
      <c r="F60" s="221">
        <f t="shared" si="4"/>
        <v>8127.11044369304</v>
      </c>
      <c r="G60" s="221">
        <f t="shared" si="4"/>
        <v>7699.2708428047335</v>
      </c>
      <c r="H60" s="221">
        <f t="shared" si="4"/>
        <v>4438.04443359375</v>
      </c>
      <c r="I60" s="221">
        <f t="shared" si="4"/>
        <v>5317.7400578213283</v>
      </c>
      <c r="J60" s="221">
        <f t="shared" si="4"/>
        <v>6548.738053701456</v>
      </c>
      <c r="K60" s="221">
        <f t="shared" si="4"/>
        <v>6487.4997820172994</v>
      </c>
      <c r="L60" s="221">
        <f t="shared" si="4"/>
        <v>6403.927112926136</v>
      </c>
      <c r="M60" s="221">
        <f t="shared" si="4"/>
        <v>6243.043319038723</v>
      </c>
      <c r="N60" s="221">
        <f t="shared" si="4"/>
        <v>6010.9976841717871</v>
      </c>
      <c r="O60" s="221">
        <f t="shared" si="4"/>
        <v>5252.3712472817333</v>
      </c>
      <c r="P60" s="221">
        <f t="shared" si="4"/>
        <v>4315.608568578461</v>
      </c>
      <c r="Q60" s="221">
        <f t="shared" si="4"/>
        <v>4537.7036713856996</v>
      </c>
      <c r="R60" s="221">
        <f t="shared" si="4"/>
        <v>4275.2810196230148</v>
      </c>
      <c r="S60" s="221">
        <f t="shared" si="4"/>
        <v>4581.0849454587951</v>
      </c>
      <c r="T60" s="221">
        <f t="shared" si="4"/>
        <v>5091.3535670230267</v>
      </c>
      <c r="U60" s="221">
        <f t="shared" si="4"/>
        <v>5268.0085700013105</v>
      </c>
      <c r="V60" s="221">
        <f t="shared" si="4"/>
        <v>6133.6624710648148</v>
      </c>
      <c r="W60" s="221">
        <f t="shared" si="4"/>
        <v>6495.4327118025521</v>
      </c>
      <c r="X60" s="221">
        <f t="shared" si="4"/>
        <v>6818.1023145244071</v>
      </c>
      <c r="Y60" s="221">
        <f t="shared" si="4"/>
        <v>7848.3534007706894</v>
      </c>
      <c r="Z60" s="221">
        <f t="shared" si="4"/>
        <v>8092.0752347961588</v>
      </c>
      <c r="AA60" s="221">
        <f t="shared" si="4"/>
        <v>9144.9347161627447</v>
      </c>
      <c r="AB60" s="221">
        <f t="shared" si="3"/>
        <v>7909.2014965023609</v>
      </c>
    </row>
    <row r="61" spans="1:28" x14ac:dyDescent="0.25">
      <c r="A61" s="1" t="s">
        <v>41</v>
      </c>
      <c r="B61" t="s">
        <v>923</v>
      </c>
      <c r="C61" s="221" t="str">
        <f t="shared" ref="C61:AA61" si="5">IF(C5&gt;9,C33/C5*1000,"..")</f>
        <v>..</v>
      </c>
      <c r="D61" s="221" t="str">
        <f t="shared" si="5"/>
        <v>..</v>
      </c>
      <c r="E61" s="221" t="str">
        <f t="shared" si="5"/>
        <v>..</v>
      </c>
      <c r="F61" s="221" t="str">
        <f t="shared" si="5"/>
        <v>..</v>
      </c>
      <c r="G61" s="221" t="str">
        <f t="shared" si="5"/>
        <v>..</v>
      </c>
      <c r="H61" s="221" t="str">
        <f t="shared" si="5"/>
        <v>..</v>
      </c>
      <c r="I61" s="221" t="str">
        <f t="shared" si="5"/>
        <v>..</v>
      </c>
      <c r="J61" s="221" t="str">
        <f t="shared" si="5"/>
        <v>..</v>
      </c>
      <c r="K61" s="221" t="str">
        <f t="shared" si="5"/>
        <v>..</v>
      </c>
      <c r="L61" s="221" t="str">
        <f t="shared" si="5"/>
        <v>..</v>
      </c>
      <c r="M61" s="221" t="str">
        <f t="shared" si="5"/>
        <v>..</v>
      </c>
      <c r="N61" s="221" t="str">
        <f t="shared" si="5"/>
        <v>..</v>
      </c>
      <c r="O61" s="221" t="str">
        <f t="shared" si="5"/>
        <v>..</v>
      </c>
      <c r="P61" s="221" t="str">
        <f t="shared" si="5"/>
        <v>..</v>
      </c>
      <c r="Q61" s="221" t="str">
        <f t="shared" si="5"/>
        <v>..</v>
      </c>
      <c r="R61" s="221" t="str">
        <f t="shared" si="5"/>
        <v>..</v>
      </c>
      <c r="S61" s="221" t="str">
        <f t="shared" si="5"/>
        <v>..</v>
      </c>
      <c r="T61" s="221" t="str">
        <f t="shared" si="5"/>
        <v>..</v>
      </c>
      <c r="U61" s="221" t="str">
        <f t="shared" si="5"/>
        <v>..</v>
      </c>
      <c r="V61" s="221" t="str">
        <f t="shared" si="5"/>
        <v>..</v>
      </c>
      <c r="W61" s="221" t="str">
        <f t="shared" si="5"/>
        <v>..</v>
      </c>
      <c r="X61" s="221" t="str">
        <f t="shared" si="5"/>
        <v>..</v>
      </c>
      <c r="Y61" s="221" t="str">
        <f t="shared" si="5"/>
        <v>..</v>
      </c>
      <c r="Z61" s="221" t="str">
        <f t="shared" si="5"/>
        <v>..</v>
      </c>
      <c r="AA61" s="221" t="str">
        <f t="shared" si="5"/>
        <v>..</v>
      </c>
      <c r="AB61" s="221" t="str">
        <f t="shared" si="3"/>
        <v>..</v>
      </c>
    </row>
    <row r="62" spans="1:28" x14ac:dyDescent="0.25">
      <c r="A62" s="1" t="s">
        <v>42</v>
      </c>
      <c r="B62" t="s">
        <v>44</v>
      </c>
      <c r="C62" s="221">
        <f t="shared" ref="C62:AA62" si="6">IF(C6&gt;9,C34/C6*1000,"..")</f>
        <v>4769.0657730940929</v>
      </c>
      <c r="D62" s="221">
        <f t="shared" si="6"/>
        <v>4456.5555148654512</v>
      </c>
      <c r="E62" s="221">
        <f t="shared" si="6"/>
        <v>4518.0750890755753</v>
      </c>
      <c r="F62" s="221">
        <f t="shared" si="6"/>
        <v>2433.9973007276453</v>
      </c>
      <c r="G62" s="221">
        <f t="shared" si="6"/>
        <v>2571.0035111668635</v>
      </c>
      <c r="H62" s="221">
        <f t="shared" si="6"/>
        <v>2594.3332395913412</v>
      </c>
      <c r="I62" s="221">
        <f t="shared" si="6"/>
        <v>2278.5686225094878</v>
      </c>
      <c r="J62" s="221">
        <f t="shared" si="6"/>
        <v>2262.3594965800703</v>
      </c>
      <c r="K62" s="221">
        <f t="shared" si="6"/>
        <v>4244.0719147642212</v>
      </c>
      <c r="L62" s="221">
        <f t="shared" si="6"/>
        <v>4086.1076017373935</v>
      </c>
      <c r="M62" s="221">
        <f t="shared" si="6"/>
        <v>4261.8691748262754</v>
      </c>
      <c r="N62" s="221">
        <f t="shared" si="6"/>
        <v>3385.118636594595</v>
      </c>
      <c r="O62" s="221">
        <f t="shared" si="6"/>
        <v>2689.3310128108919</v>
      </c>
      <c r="P62" s="221">
        <f t="shared" si="6"/>
        <v>1962.8184194271596</v>
      </c>
      <c r="Q62" s="221">
        <f t="shared" si="6"/>
        <v>2392.8438402961715</v>
      </c>
      <c r="R62" s="221">
        <f t="shared" si="6"/>
        <v>2445.8730547636019</v>
      </c>
      <c r="S62" s="221">
        <f t="shared" si="6"/>
        <v>2773.4648518542531</v>
      </c>
      <c r="T62" s="221">
        <f t="shared" si="6"/>
        <v>3244.4397424509016</v>
      </c>
      <c r="U62" s="221">
        <f t="shared" si="6"/>
        <v>3545.118807128722</v>
      </c>
      <c r="V62" s="221">
        <f t="shared" si="6"/>
        <v>3463.8825774534384</v>
      </c>
      <c r="W62" s="221">
        <f t="shared" si="6"/>
        <v>4123.0170815677966</v>
      </c>
      <c r="X62" s="221">
        <f t="shared" si="6"/>
        <v>4079.879696284218</v>
      </c>
      <c r="Y62" s="221">
        <f t="shared" si="6"/>
        <v>4961.740478114737</v>
      </c>
      <c r="Z62" s="221">
        <f t="shared" si="6"/>
        <v>5971.5060857747358</v>
      </c>
      <c r="AA62" s="221">
        <f t="shared" si="6"/>
        <v>7622.0753789721139</v>
      </c>
      <c r="AB62" s="221">
        <f t="shared" si="3"/>
        <v>8298.4616295163178</v>
      </c>
    </row>
    <row r="63" spans="1:28" x14ac:dyDescent="0.25">
      <c r="A63" s="1" t="s">
        <v>43</v>
      </c>
      <c r="B63" t="s">
        <v>924</v>
      </c>
      <c r="C63" s="221">
        <f t="shared" ref="C63:AA63" si="7">IF(C7&gt;9,C35/C7*1000,"..")</f>
        <v>11602.170345720309</v>
      </c>
      <c r="D63" s="221">
        <f t="shared" si="7"/>
        <v>11437.602082191155</v>
      </c>
      <c r="E63" s="221">
        <f t="shared" si="7"/>
        <v>11322.919993156935</v>
      </c>
      <c r="F63" s="221">
        <f t="shared" si="7"/>
        <v>12594.233882319821</v>
      </c>
      <c r="G63" s="221">
        <f t="shared" si="7"/>
        <v>11561.369500044579</v>
      </c>
      <c r="H63" s="221">
        <f t="shared" si="7"/>
        <v>11911.473473837208</v>
      </c>
      <c r="I63" s="221">
        <f t="shared" si="7"/>
        <v>13411.799406115095</v>
      </c>
      <c r="J63" s="221">
        <f t="shared" si="7"/>
        <v>12781.400240384615</v>
      </c>
      <c r="K63" s="221">
        <f t="shared" si="7"/>
        <v>13692.537228138921</v>
      </c>
      <c r="L63" s="221">
        <f t="shared" si="7"/>
        <v>13858.884981094307</v>
      </c>
      <c r="M63" s="221">
        <f t="shared" si="7"/>
        <v>11828.432244769598</v>
      </c>
      <c r="N63" s="221">
        <f t="shared" si="7"/>
        <v>12942.587161540483</v>
      </c>
      <c r="O63" s="221">
        <f t="shared" si="7"/>
        <v>12536.89089875337</v>
      </c>
      <c r="P63" s="221">
        <f t="shared" si="7"/>
        <v>14366.313399489321</v>
      </c>
      <c r="Q63" s="221">
        <f t="shared" si="7"/>
        <v>15002.540566349855</v>
      </c>
      <c r="R63" s="221">
        <f t="shared" si="7"/>
        <v>14798.526580205384</v>
      </c>
      <c r="S63" s="221">
        <f t="shared" si="7"/>
        <v>14383.765853519195</v>
      </c>
      <c r="T63" s="221">
        <f t="shared" si="7"/>
        <v>13139.446535737457</v>
      </c>
      <c r="U63" s="221">
        <f t="shared" si="7"/>
        <v>13544.486955628594</v>
      </c>
      <c r="V63" s="221">
        <f t="shared" si="7"/>
        <v>13796.719566418809</v>
      </c>
      <c r="W63" s="221">
        <f t="shared" si="7"/>
        <v>13321.26219913026</v>
      </c>
      <c r="X63" s="221">
        <f t="shared" si="7"/>
        <v>14454.713394300727</v>
      </c>
      <c r="Y63" s="221">
        <f t="shared" si="7"/>
        <v>14784.883908312706</v>
      </c>
      <c r="Z63" s="221">
        <f t="shared" si="7"/>
        <v>14649.564117707478</v>
      </c>
      <c r="AA63" s="221">
        <f t="shared" si="7"/>
        <v>15955.302366345311</v>
      </c>
      <c r="AB63" s="221">
        <f t="shared" si="3"/>
        <v>16939.283364135303</v>
      </c>
    </row>
    <row r="64" spans="1:28" x14ac:dyDescent="0.25">
      <c r="A64" s="1" t="s">
        <v>45</v>
      </c>
      <c r="B64" t="s">
        <v>925</v>
      </c>
      <c r="C64" s="221">
        <f t="shared" ref="C64:AA64" si="8">IF(C8&gt;9,C36/C8*1000,"..")</f>
        <v>10488.703133172072</v>
      </c>
      <c r="D64" s="221">
        <f t="shared" si="8"/>
        <v>11755.141779478745</v>
      </c>
      <c r="E64" s="221">
        <f t="shared" si="8"/>
        <v>9980.7178986378203</v>
      </c>
      <c r="F64" s="221">
        <f t="shared" si="8"/>
        <v>10015.458701313406</v>
      </c>
      <c r="G64" s="221">
        <f t="shared" si="8"/>
        <v>10105.585321649774</v>
      </c>
      <c r="H64" s="221">
        <f t="shared" si="8"/>
        <v>9442.1054773163378</v>
      </c>
      <c r="I64" s="221">
        <f t="shared" si="8"/>
        <v>9940.766289893616</v>
      </c>
      <c r="J64" s="221">
        <f t="shared" si="8"/>
        <v>10290.711215350419</v>
      </c>
      <c r="K64" s="221">
        <f t="shared" si="8"/>
        <v>10824.482884900324</v>
      </c>
      <c r="L64" s="221">
        <f t="shared" si="8"/>
        <v>10674.745721332098</v>
      </c>
      <c r="M64" s="221">
        <f t="shared" si="8"/>
        <v>8717.8340838972927</v>
      </c>
      <c r="N64" s="221">
        <f t="shared" si="8"/>
        <v>9282.0512820512831</v>
      </c>
      <c r="O64" s="221">
        <f t="shared" si="8"/>
        <v>9057.0845738091448</v>
      </c>
      <c r="P64" s="221">
        <f t="shared" si="8"/>
        <v>10431.639839981914</v>
      </c>
      <c r="Q64" s="221">
        <f t="shared" si="8"/>
        <v>9065.945682010135</v>
      </c>
      <c r="R64" s="221">
        <f t="shared" si="8"/>
        <v>9955.6904998273476</v>
      </c>
      <c r="S64" s="221">
        <f t="shared" si="8"/>
        <v>8588.8573056175592</v>
      </c>
      <c r="T64" s="221">
        <f t="shared" si="8"/>
        <v>9601.9440087515977</v>
      </c>
      <c r="U64" s="221">
        <f t="shared" si="8"/>
        <v>9599.0720139336336</v>
      </c>
      <c r="V64" s="221">
        <f t="shared" si="8"/>
        <v>9506.3807896205362</v>
      </c>
      <c r="W64" s="221">
        <f t="shared" si="8"/>
        <v>8529.6969469332744</v>
      </c>
      <c r="X64" s="221">
        <f t="shared" si="8"/>
        <v>9843.9075303261561</v>
      </c>
      <c r="Y64" s="221">
        <f t="shared" si="8"/>
        <v>11181.295889395255</v>
      </c>
      <c r="Z64" s="221">
        <f t="shared" si="8"/>
        <v>10295.630593901698</v>
      </c>
      <c r="AA64" s="221">
        <f t="shared" si="8"/>
        <v>11342.076246044304</v>
      </c>
      <c r="AB64" s="221">
        <f t="shared" si="3"/>
        <v>12437.630208333334</v>
      </c>
    </row>
    <row r="65" spans="1:28" x14ac:dyDescent="0.25">
      <c r="A65" s="1" t="s">
        <v>46</v>
      </c>
      <c r="B65" t="s">
        <v>47</v>
      </c>
      <c r="C65" s="221">
        <f t="shared" ref="C65:AA65" si="9">IF(C9&gt;9,C37/C9*1000,"..")</f>
        <v>6363.2496108861214</v>
      </c>
      <c r="D65" s="221">
        <f t="shared" si="9"/>
        <v>5852.0840744769557</v>
      </c>
      <c r="E65" s="221">
        <f t="shared" si="9"/>
        <v>6108.315872964311</v>
      </c>
      <c r="F65" s="221">
        <f t="shared" si="9"/>
        <v>6026.5772211053772</v>
      </c>
      <c r="G65" s="221">
        <f t="shared" si="9"/>
        <v>6018.9553496208928</v>
      </c>
      <c r="H65" s="221">
        <f t="shared" si="9"/>
        <v>5405.8505278570192</v>
      </c>
      <c r="I65" s="221">
        <f t="shared" si="9"/>
        <v>5356.7213739504205</v>
      </c>
      <c r="J65" s="221">
        <f t="shared" si="9"/>
        <v>5058.0206721972881</v>
      </c>
      <c r="K65" s="221">
        <f t="shared" si="9"/>
        <v>4900.8907318115234</v>
      </c>
      <c r="L65" s="221">
        <f t="shared" si="9"/>
        <v>5322.9718943498456</v>
      </c>
      <c r="M65" s="221">
        <f t="shared" si="9"/>
        <v>5325.9842519685035</v>
      </c>
      <c r="N65" s="221">
        <f t="shared" si="9"/>
        <v>5764.6584887933368</v>
      </c>
      <c r="O65" s="221">
        <f t="shared" si="9"/>
        <v>6264.7291221509968</v>
      </c>
      <c r="P65" s="221">
        <f t="shared" si="9"/>
        <v>6586.1363127240147</v>
      </c>
      <c r="Q65" s="221">
        <f t="shared" si="9"/>
        <v>6750.2681187220978</v>
      </c>
      <c r="R65" s="221">
        <f t="shared" si="9"/>
        <v>7142.1137247543666</v>
      </c>
      <c r="S65" s="221">
        <f t="shared" si="9"/>
        <v>7495.9437207259953</v>
      </c>
      <c r="T65" s="221">
        <f t="shared" si="9"/>
        <v>7678.9492951853763</v>
      </c>
      <c r="U65" s="221">
        <f t="shared" si="9"/>
        <v>7764.4238179841641</v>
      </c>
      <c r="V65" s="221">
        <f t="shared" si="9"/>
        <v>7684.5952423525532</v>
      </c>
      <c r="W65" s="221">
        <f t="shared" si="9"/>
        <v>6634.6502859282546</v>
      </c>
      <c r="X65" s="221">
        <f t="shared" si="9"/>
        <v>7938.6068836655113</v>
      </c>
      <c r="Y65" s="221">
        <f t="shared" si="9"/>
        <v>8559.0916322851826</v>
      </c>
      <c r="Z65" s="221">
        <f t="shared" si="9"/>
        <v>9000.6270156352075</v>
      </c>
      <c r="AA65" s="221">
        <f t="shared" si="9"/>
        <v>8822.9419253152264</v>
      </c>
      <c r="AB65" s="221">
        <f t="shared" si="3"/>
        <v>10362.082455972433</v>
      </c>
    </row>
    <row r="66" spans="1:28" x14ac:dyDescent="0.25">
      <c r="A66" s="1" t="s">
        <v>48</v>
      </c>
      <c r="B66" t="s">
        <v>926</v>
      </c>
      <c r="C66" s="221">
        <f t="shared" ref="C66:AA66" si="10">IF(C10&gt;9,C38/C10*1000,"..")</f>
        <v>5343.7235626726524</v>
      </c>
      <c r="D66" s="221">
        <f t="shared" si="10"/>
        <v>5457.7154444024163</v>
      </c>
      <c r="E66" s="221">
        <f t="shared" si="10"/>
        <v>5707.7228333441899</v>
      </c>
      <c r="F66" s="221">
        <f t="shared" si="10"/>
        <v>5479.9567534421076</v>
      </c>
      <c r="G66" s="221">
        <f t="shared" si="10"/>
        <v>5389.8015923934336</v>
      </c>
      <c r="H66" s="221">
        <f t="shared" si="10"/>
        <v>5276.1611011613904</v>
      </c>
      <c r="I66" s="221">
        <f t="shared" si="10"/>
        <v>4815.718755432742</v>
      </c>
      <c r="J66" s="221">
        <f t="shared" si="10"/>
        <v>4263.3439858740476</v>
      </c>
      <c r="K66" s="221">
        <f t="shared" si="10"/>
        <v>4185.0317788154534</v>
      </c>
      <c r="L66" s="221">
        <f t="shared" si="10"/>
        <v>4184.0850760456269</v>
      </c>
      <c r="M66" s="221">
        <f t="shared" si="10"/>
        <v>4324.1948661826509</v>
      </c>
      <c r="N66" s="221">
        <f t="shared" si="10"/>
        <v>4408.7314083991814</v>
      </c>
      <c r="O66" s="221">
        <f t="shared" si="10"/>
        <v>4813.8568199940228</v>
      </c>
      <c r="P66" s="221">
        <f t="shared" si="10"/>
        <v>4851.5579536196465</v>
      </c>
      <c r="Q66" s="221">
        <f t="shared" si="10"/>
        <v>5118.1053467590773</v>
      </c>
      <c r="R66" s="221">
        <f t="shared" si="10"/>
        <v>5115.776800358818</v>
      </c>
      <c r="S66" s="221">
        <f t="shared" si="10"/>
        <v>5004.3679291863127</v>
      </c>
      <c r="T66" s="221">
        <f t="shared" si="10"/>
        <v>5274.9020913267177</v>
      </c>
      <c r="U66" s="221">
        <f t="shared" si="10"/>
        <v>5401.6470484891079</v>
      </c>
      <c r="V66" s="221">
        <f t="shared" si="10"/>
        <v>5720.0825626197793</v>
      </c>
      <c r="W66" s="221">
        <f t="shared" si="10"/>
        <v>5987.7362544457692</v>
      </c>
      <c r="X66" s="221">
        <f t="shared" si="10"/>
        <v>6408.2115518441196</v>
      </c>
      <c r="Y66" s="221">
        <f t="shared" si="10"/>
        <v>7078.3459688270332</v>
      </c>
      <c r="Z66" s="221">
        <f t="shared" si="10"/>
        <v>7305.9602016305134</v>
      </c>
      <c r="AA66" s="221">
        <f t="shared" si="10"/>
        <v>7304.2168810347321</v>
      </c>
      <c r="AB66" s="221">
        <f t="shared" si="3"/>
        <v>7773.0373816534966</v>
      </c>
    </row>
    <row r="67" spans="1:28" x14ac:dyDescent="0.25">
      <c r="A67" s="1" t="s">
        <v>49</v>
      </c>
      <c r="B67" t="s">
        <v>927</v>
      </c>
      <c r="C67" s="221">
        <f t="shared" ref="C67:AA67" si="11">IF(C11&gt;9,C39/C11*1000,"..")</f>
        <v>9271.5558627319115</v>
      </c>
      <c r="D67" s="221">
        <f t="shared" si="11"/>
        <v>9326.6502559813471</v>
      </c>
      <c r="E67" s="221">
        <f t="shared" si="11"/>
        <v>9145.4742900293586</v>
      </c>
      <c r="F67" s="221">
        <f t="shared" si="11"/>
        <v>8981.1561123201882</v>
      </c>
      <c r="G67" s="221">
        <f t="shared" si="11"/>
        <v>9235.9773025450977</v>
      </c>
      <c r="H67" s="221">
        <f t="shared" si="11"/>
        <v>8566.1406935307023</v>
      </c>
      <c r="I67" s="221">
        <f t="shared" si="11"/>
        <v>8669.9126559339165</v>
      </c>
      <c r="J67" s="221">
        <f t="shared" si="11"/>
        <v>8381.6819347820037</v>
      </c>
      <c r="K67" s="221">
        <f t="shared" si="11"/>
        <v>7588.5281885901559</v>
      </c>
      <c r="L67" s="221">
        <f t="shared" si="11"/>
        <v>7396.2997444554148</v>
      </c>
      <c r="M67" s="221">
        <f t="shared" si="11"/>
        <v>7308.9757682643985</v>
      </c>
      <c r="N67" s="221">
        <f t="shared" si="11"/>
        <v>8462.272523971289</v>
      </c>
      <c r="O67" s="221">
        <f t="shared" si="11"/>
        <v>8234.8722227849958</v>
      </c>
      <c r="P67" s="221">
        <f t="shared" si="11"/>
        <v>8680.372428404462</v>
      </c>
      <c r="Q67" s="221">
        <f t="shared" si="11"/>
        <v>8879.7777985231278</v>
      </c>
      <c r="R67" s="221">
        <f t="shared" si="11"/>
        <v>8408.5597218078765</v>
      </c>
      <c r="S67" s="221">
        <f t="shared" si="11"/>
        <v>7688.391006762653</v>
      </c>
      <c r="T67" s="221">
        <f t="shared" si="11"/>
        <v>7630.7625460856598</v>
      </c>
      <c r="U67" s="221">
        <f t="shared" si="11"/>
        <v>7842.468415459698</v>
      </c>
      <c r="V67" s="221">
        <f t="shared" si="11"/>
        <v>8460.9495641661251</v>
      </c>
      <c r="W67" s="221">
        <f t="shared" si="11"/>
        <v>9690.1430614266937</v>
      </c>
      <c r="X67" s="221">
        <f t="shared" si="11"/>
        <v>10364.96145138668</v>
      </c>
      <c r="Y67" s="221">
        <f t="shared" si="11"/>
        <v>10730.657647622256</v>
      </c>
      <c r="Z67" s="221">
        <f t="shared" si="11"/>
        <v>11009.293284751377</v>
      </c>
      <c r="AA67" s="221">
        <f t="shared" si="11"/>
        <v>10989.840919384058</v>
      </c>
      <c r="AB67" s="221">
        <f t="shared" si="3"/>
        <v>12219.371944832401</v>
      </c>
    </row>
    <row r="68" spans="1:28" x14ac:dyDescent="0.25">
      <c r="A68" s="1" t="s">
        <v>50</v>
      </c>
      <c r="B68" t="s">
        <v>928</v>
      </c>
      <c r="C68" s="221">
        <f t="shared" ref="C68:AA68" si="12">IF(C12&gt;9,C40/C12*1000,"..")</f>
        <v>5756.4962157241007</v>
      </c>
      <c r="D68" s="221">
        <f t="shared" si="12"/>
        <v>5347.3513740788303</v>
      </c>
      <c r="E68" s="221">
        <f t="shared" si="12"/>
        <v>5297.1508476330282</v>
      </c>
      <c r="F68" s="221">
        <f t="shared" si="12"/>
        <v>5560.3720021802328</v>
      </c>
      <c r="G68" s="221">
        <f t="shared" si="12"/>
        <v>5404.07884127753</v>
      </c>
      <c r="H68" s="221">
        <f t="shared" si="12"/>
        <v>5261.7871871689213</v>
      </c>
      <c r="I68" s="221">
        <f t="shared" si="12"/>
        <v>4899.0110434901535</v>
      </c>
      <c r="J68" s="221">
        <f t="shared" si="12"/>
        <v>5424.0783542176041</v>
      </c>
      <c r="K68" s="221">
        <f t="shared" si="12"/>
        <v>5830.4942393085075</v>
      </c>
      <c r="L68" s="221">
        <f t="shared" si="12"/>
        <v>5564.022768739208</v>
      </c>
      <c r="M68" s="221">
        <f t="shared" si="12"/>
        <v>5648.3070067101535</v>
      </c>
      <c r="N68" s="221">
        <f t="shared" si="12"/>
        <v>5513.3706767907306</v>
      </c>
      <c r="O68" s="221">
        <f t="shared" si="12"/>
        <v>5905.7860708158532</v>
      </c>
      <c r="P68" s="221">
        <f t="shared" si="12"/>
        <v>5863.6495399939176</v>
      </c>
      <c r="Q68" s="221">
        <f t="shared" si="12"/>
        <v>6005.8944465944269</v>
      </c>
      <c r="R68" s="221">
        <f t="shared" si="12"/>
        <v>6317.6009552861078</v>
      </c>
      <c r="S68" s="221">
        <f t="shared" si="12"/>
        <v>6072.4916176599399</v>
      </c>
      <c r="T68" s="221">
        <f t="shared" si="12"/>
        <v>6002.3889731613899</v>
      </c>
      <c r="U68" s="221">
        <f t="shared" si="12"/>
        <v>5907.1685488861385</v>
      </c>
      <c r="V68" s="221">
        <f t="shared" si="12"/>
        <v>5802.1945289454279</v>
      </c>
      <c r="W68" s="221">
        <f t="shared" si="12"/>
        <v>6519.389777309384</v>
      </c>
      <c r="X68" s="221">
        <f t="shared" si="12"/>
        <v>6998.2006316489369</v>
      </c>
      <c r="Y68" s="221">
        <f t="shared" si="12"/>
        <v>7663.7010635580855</v>
      </c>
      <c r="Z68" s="221">
        <f t="shared" si="12"/>
        <v>7616.2593335176989</v>
      </c>
      <c r="AA68" s="221">
        <f t="shared" si="12"/>
        <v>7400.7624397697882</v>
      </c>
      <c r="AB68" s="221">
        <f t="shared" si="3"/>
        <v>7927.1392063121893</v>
      </c>
    </row>
    <row r="69" spans="1:28" x14ac:dyDescent="0.25">
      <c r="A69" s="1" t="s">
        <v>51</v>
      </c>
      <c r="B69" t="s">
        <v>929</v>
      </c>
      <c r="C69" s="221">
        <f t="shared" ref="C69:AA69" si="13">IF(C13&gt;9,C41/C13*1000,"..")</f>
        <v>12022.144676559081</v>
      </c>
      <c r="D69" s="221">
        <f t="shared" si="13"/>
        <v>11875.75778713474</v>
      </c>
      <c r="E69" s="221">
        <f t="shared" si="13"/>
        <v>12346.784705861974</v>
      </c>
      <c r="F69" s="221">
        <f t="shared" si="13"/>
        <v>12493.1482385706</v>
      </c>
      <c r="G69" s="221">
        <f t="shared" si="13"/>
        <v>12239.999624399039</v>
      </c>
      <c r="H69" s="221">
        <f t="shared" si="13"/>
        <v>11798.88916015625</v>
      </c>
      <c r="I69" s="221">
        <f t="shared" si="13"/>
        <v>12508.810572687224</v>
      </c>
      <c r="J69" s="221">
        <f t="shared" si="13"/>
        <v>10970.334125109843</v>
      </c>
      <c r="K69" s="221">
        <f t="shared" si="13"/>
        <v>10390.250026085141</v>
      </c>
      <c r="L69" s="221">
        <f t="shared" si="13"/>
        <v>10443.097120715725</v>
      </c>
      <c r="M69" s="221">
        <f t="shared" si="13"/>
        <v>10629.966609942243</v>
      </c>
      <c r="N69" s="221">
        <f t="shared" si="13"/>
        <v>11265.204067887931</v>
      </c>
      <c r="O69" s="221">
        <f t="shared" si="13"/>
        <v>11280.244364265267</v>
      </c>
      <c r="P69" s="221">
        <f t="shared" si="13"/>
        <v>14313.851831658569</v>
      </c>
      <c r="Q69" s="221">
        <f t="shared" si="13"/>
        <v>13836.395316561959</v>
      </c>
      <c r="R69" s="221">
        <f t="shared" si="13"/>
        <v>12886.383833828522</v>
      </c>
      <c r="S69" s="221">
        <f t="shared" si="13"/>
        <v>13439.069662622987</v>
      </c>
      <c r="T69" s="221">
        <f t="shared" si="13"/>
        <v>13390.369274494728</v>
      </c>
      <c r="U69" s="221">
        <f t="shared" si="13"/>
        <v>13502.221808862434</v>
      </c>
      <c r="V69" s="221">
        <f t="shared" si="13"/>
        <v>14207.443352032424</v>
      </c>
      <c r="W69" s="221">
        <f t="shared" si="13"/>
        <v>13032.457217261905</v>
      </c>
      <c r="X69" s="221">
        <f t="shared" si="13"/>
        <v>13272.566638230364</v>
      </c>
      <c r="Y69" s="221">
        <f t="shared" si="13"/>
        <v>13231.378944174758</v>
      </c>
      <c r="Z69" s="221">
        <f t="shared" si="13"/>
        <v>12432.733370176848</v>
      </c>
      <c r="AA69" s="221">
        <f t="shared" si="13"/>
        <v>10813.739639239959</v>
      </c>
      <c r="AB69" s="221">
        <f t="shared" si="3"/>
        <v>13955.336940744535</v>
      </c>
    </row>
    <row r="70" spans="1:28" x14ac:dyDescent="0.25">
      <c r="A70" s="1" t="s">
        <v>53</v>
      </c>
      <c r="B70" t="s">
        <v>52</v>
      </c>
      <c r="C70" s="221">
        <f t="shared" ref="C70:AA70" si="14">IF(C14&gt;9,C42/C14*1000,"..")</f>
        <v>13184.19540001273</v>
      </c>
      <c r="D70" s="221">
        <f t="shared" si="14"/>
        <v>13393.372743278063</v>
      </c>
      <c r="E70" s="221">
        <f t="shared" si="14"/>
        <v>12329.313396409128</v>
      </c>
      <c r="F70" s="221">
        <f t="shared" si="14"/>
        <v>11712.216267252112</v>
      </c>
      <c r="G70" s="221">
        <f t="shared" si="14"/>
        <v>10950.190019478321</v>
      </c>
      <c r="H70" s="221">
        <f t="shared" si="14"/>
        <v>13033.362331695778</v>
      </c>
      <c r="I70" s="221">
        <f t="shared" si="14"/>
        <v>13920.486705669711</v>
      </c>
      <c r="J70" s="221">
        <f t="shared" si="14"/>
        <v>14044.958193440083</v>
      </c>
      <c r="K70" s="221">
        <f t="shared" si="14"/>
        <v>15893.440951305221</v>
      </c>
      <c r="L70" s="221">
        <f t="shared" si="14"/>
        <v>16153.879714274786</v>
      </c>
      <c r="M70" s="221">
        <f t="shared" si="14"/>
        <v>16439.953315548781</v>
      </c>
      <c r="N70" s="221">
        <f t="shared" si="14"/>
        <v>15755.940846956031</v>
      </c>
      <c r="O70" s="221">
        <f t="shared" si="14"/>
        <v>16476.678043230942</v>
      </c>
      <c r="P70" s="221">
        <f t="shared" si="14"/>
        <v>16206.37640309511</v>
      </c>
      <c r="Q70" s="221">
        <f t="shared" si="14"/>
        <v>16819.535172766911</v>
      </c>
      <c r="R70" s="221">
        <f t="shared" si="14"/>
        <v>16060.942593405216</v>
      </c>
      <c r="S70" s="221">
        <f t="shared" si="14"/>
        <v>16306.84411708376</v>
      </c>
      <c r="T70" s="221">
        <f t="shared" si="14"/>
        <v>17544.861281670113</v>
      </c>
      <c r="U70" s="221">
        <f t="shared" si="14"/>
        <v>16999.96279761905</v>
      </c>
      <c r="V70" s="221">
        <f t="shared" si="14"/>
        <v>18127.113706978966</v>
      </c>
      <c r="W70" s="221">
        <f t="shared" si="14"/>
        <v>18062.062047920434</v>
      </c>
      <c r="X70" s="221">
        <f t="shared" si="14"/>
        <v>19564.987387892375</v>
      </c>
      <c r="Y70" s="221">
        <f t="shared" si="14"/>
        <v>20561.899711581544</v>
      </c>
      <c r="Z70" s="221">
        <f t="shared" si="14"/>
        <v>19263.503815406977</v>
      </c>
      <c r="AA70" s="221">
        <f t="shared" si="14"/>
        <v>20836.67524213075</v>
      </c>
      <c r="AB70" s="221">
        <f t="shared" si="3"/>
        <v>22248.35558975377</v>
      </c>
    </row>
    <row r="71" spans="1:28" x14ac:dyDescent="0.25">
      <c r="A71" s="1" t="s">
        <v>54</v>
      </c>
      <c r="B71" s="109" t="s">
        <v>930</v>
      </c>
      <c r="C71" s="221">
        <f t="shared" ref="C71:AA71" si="15">IF(C15&gt;9,C43/C15*1000,"..")</f>
        <v>4047.4552442782274</v>
      </c>
      <c r="D71" s="221">
        <f t="shared" si="15"/>
        <v>3775.8831980855575</v>
      </c>
      <c r="E71" s="221">
        <f t="shared" si="15"/>
        <v>3917.5904055675828</v>
      </c>
      <c r="F71" s="221">
        <f t="shared" si="15"/>
        <v>3992.6212644114075</v>
      </c>
      <c r="G71" s="221">
        <f t="shared" si="15"/>
        <v>4139.9999654517978</v>
      </c>
      <c r="H71" s="221">
        <f t="shared" si="15"/>
        <v>4260.4876262385669</v>
      </c>
      <c r="I71" s="221">
        <f t="shared" si="15"/>
        <v>4283.478225486866</v>
      </c>
      <c r="J71" s="221">
        <f t="shared" si="15"/>
        <v>2682.9849926393426</v>
      </c>
      <c r="K71" s="221">
        <f t="shared" si="15"/>
        <v>2223.3332316080728</v>
      </c>
      <c r="L71" s="221">
        <f t="shared" si="15"/>
        <v>1996.8420329846833</v>
      </c>
      <c r="M71" s="221">
        <f t="shared" si="15"/>
        <v>2103.3333672417534</v>
      </c>
      <c r="N71" s="221">
        <f t="shared" si="15"/>
        <v>1829.1427612304688</v>
      </c>
      <c r="O71" s="221">
        <f t="shared" si="15"/>
        <v>2708.5714188833085</v>
      </c>
      <c r="P71" s="221">
        <f t="shared" si="15"/>
        <v>2968.8312480976056</v>
      </c>
      <c r="Q71" s="221">
        <f t="shared" si="15"/>
        <v>3367.4999237060547</v>
      </c>
      <c r="R71" s="221">
        <f t="shared" si="15"/>
        <v>3296.4383478034033</v>
      </c>
      <c r="S71" s="221">
        <f t="shared" si="15"/>
        <v>3151.249885559082</v>
      </c>
      <c r="T71" s="221">
        <f t="shared" si="15"/>
        <v>2856.0655937820184</v>
      </c>
      <c r="U71" s="221">
        <f t="shared" si="15"/>
        <v>2612.3077057220125</v>
      </c>
      <c r="V71" s="221">
        <f t="shared" si="15"/>
        <v>2965.0001525878906</v>
      </c>
      <c r="W71" s="221">
        <f t="shared" si="15"/>
        <v>3415.652067764946</v>
      </c>
      <c r="X71" s="221">
        <f t="shared" si="15"/>
        <v>3815.8877363828856</v>
      </c>
      <c r="Y71" s="221">
        <f t="shared" si="15"/>
        <v>3783.2122960856541</v>
      </c>
      <c r="Z71" s="221">
        <f t="shared" si="15"/>
        <v>3390.7501220703125</v>
      </c>
      <c r="AA71" s="221">
        <f t="shared" si="15"/>
        <v>3440.2665201822915</v>
      </c>
      <c r="AB71" s="221">
        <f t="shared" si="3"/>
        <v>3546.7517634106289</v>
      </c>
    </row>
    <row r="72" spans="1:28" x14ac:dyDescent="0.25">
      <c r="A72" s="1" t="s">
        <v>56</v>
      </c>
      <c r="B72" s="109" t="s">
        <v>931</v>
      </c>
      <c r="C72" s="221">
        <f t="shared" ref="C72:AA72" si="16">IF(C16&gt;9,C44/C16*1000,"..")</f>
        <v>19918.118106617647</v>
      </c>
      <c r="D72" s="221">
        <f t="shared" si="16"/>
        <v>18169.412051930147</v>
      </c>
      <c r="E72" s="221">
        <f t="shared" si="16"/>
        <v>20904.877453315548</v>
      </c>
      <c r="F72" s="221">
        <f t="shared" si="16"/>
        <v>20925.062734869465</v>
      </c>
      <c r="G72" s="221">
        <f t="shared" si="16"/>
        <v>16391.264816810344</v>
      </c>
      <c r="H72" s="221">
        <f t="shared" si="16"/>
        <v>17685.252180003157</v>
      </c>
      <c r="I72" s="221">
        <f t="shared" si="16"/>
        <v>18031.851309317131</v>
      </c>
      <c r="J72" s="221">
        <f t="shared" si="16"/>
        <v>14579.828767694979</v>
      </c>
      <c r="K72" s="221">
        <f t="shared" si="16"/>
        <v>14377.142769949776</v>
      </c>
      <c r="L72" s="221">
        <f t="shared" si="16"/>
        <v>15678.909579190342</v>
      </c>
      <c r="M72" s="221">
        <f t="shared" si="16"/>
        <v>17500.726873224434</v>
      </c>
      <c r="N72" s="221">
        <f t="shared" si="16"/>
        <v>21650.909978693184</v>
      </c>
      <c r="O72" s="221">
        <f t="shared" si="16"/>
        <v>20141.852484809027</v>
      </c>
      <c r="P72" s="221">
        <f t="shared" si="16"/>
        <v>19253.54791456653</v>
      </c>
      <c r="Q72" s="221">
        <f t="shared" si="16"/>
        <v>22198.698710619919</v>
      </c>
      <c r="R72" s="221">
        <f t="shared" si="16"/>
        <v>21327.618117559523</v>
      </c>
      <c r="S72" s="221">
        <f t="shared" si="16"/>
        <v>19717.333984375</v>
      </c>
      <c r="T72" s="221">
        <f t="shared" si="16"/>
        <v>19055.327513507593</v>
      </c>
      <c r="U72" s="221">
        <f t="shared" si="16"/>
        <v>18626.922607421875</v>
      </c>
      <c r="V72" s="221">
        <f t="shared" si="16"/>
        <v>17671.579461348683</v>
      </c>
      <c r="W72" s="221">
        <f t="shared" si="16"/>
        <v>18019.272682883522</v>
      </c>
      <c r="X72" s="221">
        <f t="shared" si="16"/>
        <v>19595.842893879431</v>
      </c>
      <c r="Y72" s="221">
        <f t="shared" si="16"/>
        <v>16792.716148658972</v>
      </c>
      <c r="Z72" s="221">
        <f t="shared" si="16"/>
        <v>18854.154146634617</v>
      </c>
      <c r="AA72" s="221">
        <f t="shared" si="16"/>
        <v>21252.283772145671</v>
      </c>
      <c r="AB72" s="221">
        <f t="shared" si="3"/>
        <v>22971.818403764202</v>
      </c>
    </row>
    <row r="73" spans="1:28" x14ac:dyDescent="0.25">
      <c r="A73" s="1" t="s">
        <v>58</v>
      </c>
      <c r="B73" t="s">
        <v>932</v>
      </c>
      <c r="C73" s="221">
        <f t="shared" ref="C73:AA73" si="17">IF(C17&gt;9,C45/C17*1000,"..")</f>
        <v>5016.34765625</v>
      </c>
      <c r="D73" s="221">
        <f t="shared" si="17"/>
        <v>4077.8902559634266</v>
      </c>
      <c r="E73" s="221">
        <f t="shared" si="17"/>
        <v>4108.2786184842471</v>
      </c>
      <c r="F73" s="221">
        <f t="shared" si="17"/>
        <v>3834.9623142328478</v>
      </c>
      <c r="G73" s="221">
        <f t="shared" si="17"/>
        <v>4424.7519386702561</v>
      </c>
      <c r="H73" s="221">
        <f t="shared" si="17"/>
        <v>4412.0032468243908</v>
      </c>
      <c r="I73" s="221">
        <f t="shared" si="17"/>
        <v>4946.6406441859044</v>
      </c>
      <c r="J73" s="221">
        <f t="shared" si="17"/>
        <v>5444.7244173356394</v>
      </c>
      <c r="K73" s="221">
        <f t="shared" si="17"/>
        <v>5876.1085751908931</v>
      </c>
      <c r="L73" s="221">
        <f t="shared" si="17"/>
        <v>6589.4410704556731</v>
      </c>
      <c r="M73" s="221">
        <f t="shared" si="17"/>
        <v>5161.5425119087795</v>
      </c>
      <c r="N73" s="221">
        <f t="shared" si="17"/>
        <v>5206.5439672801631</v>
      </c>
      <c r="O73" s="221">
        <f t="shared" si="17"/>
        <v>6396.3064257428787</v>
      </c>
      <c r="P73" s="221">
        <f t="shared" si="17"/>
        <v>6725.9258195465682</v>
      </c>
      <c r="Q73" s="221">
        <f t="shared" si="17"/>
        <v>6501.0845986984814</v>
      </c>
      <c r="R73" s="221">
        <f t="shared" si="17"/>
        <v>5231.4814814814818</v>
      </c>
      <c r="S73" s="221">
        <f t="shared" si="17"/>
        <v>5747.4707937572512</v>
      </c>
      <c r="T73" s="221">
        <f t="shared" si="17"/>
        <v>5987.2710585067334</v>
      </c>
      <c r="U73" s="221">
        <f t="shared" si="17"/>
        <v>6029.1921461525071</v>
      </c>
      <c r="V73" s="221">
        <f t="shared" si="17"/>
        <v>6633.5714558259633</v>
      </c>
      <c r="W73" s="221">
        <f t="shared" si="17"/>
        <v>6992.4916881573627</v>
      </c>
      <c r="X73" s="221">
        <f t="shared" si="17"/>
        <v>7845.7320263823985</v>
      </c>
      <c r="Y73" s="221">
        <f t="shared" si="17"/>
        <v>7716.9717012519714</v>
      </c>
      <c r="Z73" s="221">
        <f t="shared" si="17"/>
        <v>8219.9307219076654</v>
      </c>
      <c r="AA73" s="221">
        <f t="shared" si="17"/>
        <v>8129.4262474037014</v>
      </c>
      <c r="AB73" s="221">
        <f t="shared" si="3"/>
        <v>8186.4680019920324</v>
      </c>
    </row>
    <row r="74" spans="1:28" x14ac:dyDescent="0.25">
      <c r="A74" s="1" t="s">
        <v>59</v>
      </c>
      <c r="B74" t="s">
        <v>55</v>
      </c>
      <c r="C74" s="221">
        <f t="shared" ref="C74:AA74" si="18">IF(C18&gt;9,C46/C18*1000,"..")</f>
        <v>8736.3152254445395</v>
      </c>
      <c r="D74" s="221">
        <f t="shared" si="18"/>
        <v>8500.3258464094433</v>
      </c>
      <c r="E74" s="221">
        <f t="shared" si="18"/>
        <v>8863.3051844927013</v>
      </c>
      <c r="F74" s="221">
        <f t="shared" si="18"/>
        <v>9421.4365865211112</v>
      </c>
      <c r="G74" s="221">
        <f t="shared" si="18"/>
        <v>9657.1253045845933</v>
      </c>
      <c r="H74" s="221">
        <f t="shared" si="18"/>
        <v>10016.629161510966</v>
      </c>
      <c r="I74" s="221">
        <f t="shared" si="18"/>
        <v>9949.6764132565822</v>
      </c>
      <c r="J74" s="221">
        <f t="shared" si="18"/>
        <v>10886.128374256521</v>
      </c>
      <c r="K74" s="221">
        <f t="shared" si="18"/>
        <v>10870.454151775946</v>
      </c>
      <c r="L74" s="221">
        <f t="shared" si="18"/>
        <v>10725.600894513644</v>
      </c>
      <c r="M74" s="221">
        <f t="shared" si="18"/>
        <v>10932.34337892097</v>
      </c>
      <c r="N74" s="221">
        <f t="shared" si="18"/>
        <v>11230.44603295486</v>
      </c>
      <c r="O74" s="221">
        <f t="shared" si="18"/>
        <v>11381.688307055718</v>
      </c>
      <c r="P74" s="221">
        <f t="shared" si="18"/>
        <v>11395.543194185881</v>
      </c>
      <c r="Q74" s="221">
        <f t="shared" si="18"/>
        <v>11594.72069809837</v>
      </c>
      <c r="R74" s="221">
        <f t="shared" si="18"/>
        <v>11480.199269732753</v>
      </c>
      <c r="S74" s="221">
        <f t="shared" si="18"/>
        <v>11769.558625910049</v>
      </c>
      <c r="T74" s="221">
        <f t="shared" si="18"/>
        <v>11719.4738676258</v>
      </c>
      <c r="U74" s="221">
        <f t="shared" si="18"/>
        <v>12109.364382304975</v>
      </c>
      <c r="V74" s="221">
        <f t="shared" si="18"/>
        <v>12588.742267012572</v>
      </c>
      <c r="W74" s="221">
        <f t="shared" si="18"/>
        <v>12795.979441805999</v>
      </c>
      <c r="X74" s="221">
        <f t="shared" si="18"/>
        <v>12934.081409235669</v>
      </c>
      <c r="Y74" s="221">
        <f t="shared" si="18"/>
        <v>13516.073752632417</v>
      </c>
      <c r="Z74" s="221">
        <f t="shared" si="18"/>
        <v>13804.786331968466</v>
      </c>
      <c r="AA74" s="221">
        <f t="shared" si="18"/>
        <v>13889.630982478833</v>
      </c>
      <c r="AB74" s="221">
        <f t="shared" si="3"/>
        <v>13308.157970105287</v>
      </c>
    </row>
    <row r="75" spans="1:28" x14ac:dyDescent="0.25">
      <c r="A75" s="1" t="s">
        <v>60</v>
      </c>
      <c r="B75" s="109" t="s">
        <v>528</v>
      </c>
      <c r="C75" s="221">
        <f t="shared" ref="C75:AA75" si="19">IF(C19&gt;9,C47/C19*1000,"..")</f>
        <v>6196.8518582450379</v>
      </c>
      <c r="D75" s="221">
        <f t="shared" si="19"/>
        <v>6845.8817464770746</v>
      </c>
      <c r="E75" s="221">
        <f t="shared" si="19"/>
        <v>8098.637733081905</v>
      </c>
      <c r="F75" s="221">
        <f t="shared" si="19"/>
        <v>8949.9820702428697</v>
      </c>
      <c r="G75" s="221">
        <f t="shared" si="19"/>
        <v>8560.047890095655</v>
      </c>
      <c r="H75" s="221">
        <f t="shared" si="19"/>
        <v>9334.0765113080124</v>
      </c>
      <c r="I75" s="221">
        <f t="shared" si="19"/>
        <v>10558.827608897605</v>
      </c>
      <c r="J75" s="221">
        <f t="shared" si="19"/>
        <v>10748.932029633112</v>
      </c>
      <c r="K75" s="221">
        <f t="shared" si="19"/>
        <v>10754.613132515031</v>
      </c>
      <c r="L75" s="221">
        <f t="shared" si="19"/>
        <v>12277.924619510979</v>
      </c>
      <c r="M75" s="221">
        <f t="shared" si="19"/>
        <v>11250.090178068695</v>
      </c>
      <c r="N75" s="221">
        <f t="shared" si="19"/>
        <v>12017.185310943338</v>
      </c>
      <c r="O75" s="221">
        <f t="shared" si="19"/>
        <v>12958.077064323763</v>
      </c>
      <c r="P75" s="221">
        <f t="shared" si="19"/>
        <v>12885.247295313859</v>
      </c>
      <c r="Q75" s="221">
        <f t="shared" si="19"/>
        <v>13007.266595496894</v>
      </c>
      <c r="R75" s="221">
        <f t="shared" si="19"/>
        <v>12015.251270862718</v>
      </c>
      <c r="S75" s="221">
        <f t="shared" si="19"/>
        <v>12363.101279267372</v>
      </c>
      <c r="T75" s="221">
        <f t="shared" si="19"/>
        <v>12271.048171148588</v>
      </c>
      <c r="U75" s="221">
        <f t="shared" si="19"/>
        <v>12345.633256713403</v>
      </c>
      <c r="V75" s="221">
        <f t="shared" si="19"/>
        <v>12549.801234123783</v>
      </c>
      <c r="W75" s="221">
        <f t="shared" si="19"/>
        <v>12045.391042037367</v>
      </c>
      <c r="X75" s="221">
        <f t="shared" si="19"/>
        <v>12776.848587058479</v>
      </c>
      <c r="Y75" s="221">
        <f t="shared" si="19"/>
        <v>12958.224279745298</v>
      </c>
      <c r="Z75" s="221">
        <f t="shared" si="19"/>
        <v>13491.460074181447</v>
      </c>
      <c r="AA75" s="221">
        <f t="shared" si="19"/>
        <v>13539.009391222946</v>
      </c>
      <c r="AB75" s="221">
        <f t="shared" si="3"/>
        <v>14170.256887864492</v>
      </c>
    </row>
    <row r="76" spans="1:28" x14ac:dyDescent="0.25">
      <c r="A76" s="1" t="s">
        <v>61</v>
      </c>
      <c r="B76" s="109" t="s">
        <v>939</v>
      </c>
      <c r="C76" s="221">
        <f t="shared" ref="C76:AA76" si="20">IF(C20&gt;9,C48/C20*1000,"..")</f>
        <v>11488.951356260926</v>
      </c>
      <c r="D76" s="221">
        <f t="shared" si="20"/>
        <v>8901.1739851007878</v>
      </c>
      <c r="E76" s="221">
        <f t="shared" si="20"/>
        <v>8131.6745440749683</v>
      </c>
      <c r="F76" s="221">
        <f t="shared" si="20"/>
        <v>7840.0002337516626</v>
      </c>
      <c r="G76" s="221">
        <f t="shared" si="20"/>
        <v>7758.9690218266751</v>
      </c>
      <c r="H76" s="221">
        <f t="shared" si="20"/>
        <v>7531.666437784831</v>
      </c>
      <c r="I76" s="221">
        <f t="shared" si="20"/>
        <v>9035.1104401590692</v>
      </c>
      <c r="J76" s="221">
        <f t="shared" si="20"/>
        <v>8408.652447639628</v>
      </c>
      <c r="K76" s="221">
        <f t="shared" si="20"/>
        <v>8065.3234248538674</v>
      </c>
      <c r="L76" s="221">
        <f t="shared" si="20"/>
        <v>9550.0580010386548</v>
      </c>
      <c r="M76" s="221">
        <f t="shared" si="20"/>
        <v>10166.53554137324</v>
      </c>
      <c r="N76" s="221">
        <f t="shared" si="20"/>
        <v>10021.139668677137</v>
      </c>
      <c r="O76" s="221">
        <f t="shared" si="20"/>
        <v>10790.552837247184</v>
      </c>
      <c r="P76" s="221">
        <f t="shared" si="20"/>
        <v>11197.697994980052</v>
      </c>
      <c r="Q76" s="221">
        <f t="shared" si="20"/>
        <v>10637.66085716986</v>
      </c>
      <c r="R76" s="221">
        <f t="shared" si="20"/>
        <v>10154.711476552653</v>
      </c>
      <c r="S76" s="221">
        <f t="shared" si="20"/>
        <v>11383.006246868737</v>
      </c>
      <c r="T76" s="221">
        <f t="shared" si="20"/>
        <v>11472.170876216376</v>
      </c>
      <c r="U76" s="221">
        <f t="shared" si="20"/>
        <v>9996.6796875</v>
      </c>
      <c r="V76" s="221">
        <f t="shared" si="20"/>
        <v>10631.222907278605</v>
      </c>
      <c r="W76" s="221">
        <f t="shared" si="20"/>
        <v>11591.686242280664</v>
      </c>
      <c r="X76" s="221">
        <f t="shared" si="20"/>
        <v>11260.797193186741</v>
      </c>
      <c r="Y76" s="221">
        <f t="shared" si="20"/>
        <v>11740.800123783381</v>
      </c>
      <c r="Z76" s="221">
        <f t="shared" si="20"/>
        <v>13004.803602191707</v>
      </c>
      <c r="AA76" s="221">
        <f t="shared" si="20"/>
        <v>14205.357142857143</v>
      </c>
      <c r="AB76" s="221">
        <f t="shared" si="3"/>
        <v>12950.210421061884</v>
      </c>
    </row>
    <row r="77" spans="1:28" x14ac:dyDescent="0.25">
      <c r="A77" s="1" t="s">
        <v>933</v>
      </c>
      <c r="B77" t="s">
        <v>934</v>
      </c>
      <c r="C77" s="221">
        <f t="shared" ref="C77:AA77" si="21">IF(C21&gt;9,C49/C21*1000,"..")</f>
        <v>4807.8261665675946</v>
      </c>
      <c r="D77" s="221">
        <f t="shared" si="21"/>
        <v>4002.1053113435441</v>
      </c>
      <c r="E77" s="221">
        <f t="shared" si="21"/>
        <v>4497.8011365960401</v>
      </c>
      <c r="F77" s="221">
        <f t="shared" si="21"/>
        <v>4434.7004233696389</v>
      </c>
      <c r="G77" s="221">
        <f t="shared" si="21"/>
        <v>4810.8030444514143</v>
      </c>
      <c r="H77" s="221">
        <f t="shared" si="21"/>
        <v>5510.8989492060973</v>
      </c>
      <c r="I77" s="221">
        <f t="shared" si="21"/>
        <v>4929.722917207273</v>
      </c>
      <c r="J77" s="221">
        <f t="shared" si="21"/>
        <v>4719.033946161685</v>
      </c>
      <c r="K77" s="221">
        <f t="shared" si="21"/>
        <v>4102.6415554982304</v>
      </c>
      <c r="L77" s="221">
        <f t="shared" si="21"/>
        <v>3718.3568881637702</v>
      </c>
      <c r="M77" s="221">
        <f t="shared" si="21"/>
        <v>4191.7240537446123</v>
      </c>
      <c r="N77" s="221">
        <f t="shared" si="21"/>
        <v>4217.0323525705644</v>
      </c>
      <c r="O77" s="221">
        <f t="shared" si="21"/>
        <v>4345.0848423155021</v>
      </c>
      <c r="P77" s="221">
        <f t="shared" si="21"/>
        <v>4886.1768299276546</v>
      </c>
      <c r="Q77" s="221">
        <f t="shared" si="21"/>
        <v>4250.548519668444</v>
      </c>
      <c r="R77" s="221">
        <f t="shared" si="21"/>
        <v>4294.8791209050423</v>
      </c>
      <c r="S77" s="221">
        <f t="shared" si="21"/>
        <v>3753.7447454507455</v>
      </c>
      <c r="T77" s="221">
        <f t="shared" si="21"/>
        <v>4165.7144125405839</v>
      </c>
      <c r="U77" s="221">
        <f t="shared" si="21"/>
        <v>4654.3105552936422</v>
      </c>
      <c r="V77" s="221">
        <f t="shared" si="21"/>
        <v>4576.7854963030131</v>
      </c>
      <c r="W77" s="221">
        <f t="shared" si="21"/>
        <v>4406.0216103830653</v>
      </c>
      <c r="X77" s="221">
        <f t="shared" si="21"/>
        <v>4167.5676225541947</v>
      </c>
      <c r="Y77" s="221">
        <f t="shared" si="21"/>
        <v>4505.8371803977279</v>
      </c>
      <c r="Z77" s="221">
        <f t="shared" si="21"/>
        <v>4851.6830595413057</v>
      </c>
      <c r="AA77" s="221">
        <f t="shared" si="21"/>
        <v>4693.5520122083835</v>
      </c>
      <c r="AB77" s="221">
        <f t="shared" si="3"/>
        <v>4957.8946654559577</v>
      </c>
    </row>
    <row r="78" spans="1:28" x14ac:dyDescent="0.25">
      <c r="A78" s="1" t="s">
        <v>935</v>
      </c>
      <c r="B78" t="s">
        <v>936</v>
      </c>
      <c r="C78" s="221">
        <f t="shared" ref="C78:AA78" si="22">IF(C22&gt;9,C50/C22*1000,"..")</f>
        <v>3328.9308649799941</v>
      </c>
      <c r="D78" s="221">
        <f t="shared" si="22"/>
        <v>3201.1567475181114</v>
      </c>
      <c r="E78" s="221">
        <f t="shared" si="22"/>
        <v>3480.4451965445269</v>
      </c>
      <c r="F78" s="221">
        <f t="shared" si="22"/>
        <v>3717.6343035954301</v>
      </c>
      <c r="G78" s="221">
        <f t="shared" si="22"/>
        <v>4016.2723485615884</v>
      </c>
      <c r="H78" s="221">
        <f t="shared" si="22"/>
        <v>4309.4136017125365</v>
      </c>
      <c r="I78" s="221">
        <f t="shared" si="22"/>
        <v>4525.5703848379635</v>
      </c>
      <c r="J78" s="221">
        <f t="shared" si="22"/>
        <v>4451.8495946898493</v>
      </c>
      <c r="K78" s="221">
        <f t="shared" si="22"/>
        <v>4968.6120225079676</v>
      </c>
      <c r="L78" s="221">
        <f t="shared" si="22"/>
        <v>5687.7131212630793</v>
      </c>
      <c r="M78" s="221">
        <f t="shared" si="22"/>
        <v>5562.5281173191715</v>
      </c>
      <c r="N78" s="221">
        <f t="shared" si="22"/>
        <v>5277.0667317708339</v>
      </c>
      <c r="O78" s="221">
        <f t="shared" si="22"/>
        <v>4834.368050614301</v>
      </c>
      <c r="P78" s="221">
        <f t="shared" si="22"/>
        <v>6007.1456637751553</v>
      </c>
      <c r="Q78" s="221">
        <f t="shared" si="22"/>
        <v>6704.1645004792299</v>
      </c>
      <c r="R78" s="221">
        <f t="shared" si="22"/>
        <v>8382.8203250200331</v>
      </c>
      <c r="S78" s="221">
        <f t="shared" si="22"/>
        <v>7903.4690799396685</v>
      </c>
      <c r="T78" s="221">
        <f t="shared" si="22"/>
        <v>7684.0400677267389</v>
      </c>
      <c r="U78" s="221">
        <f t="shared" si="22"/>
        <v>7368.9284551711316</v>
      </c>
      <c r="V78" s="221">
        <f t="shared" si="22"/>
        <v>7151.5050685530923</v>
      </c>
      <c r="W78" s="221">
        <f t="shared" si="22"/>
        <v>8020.5887797148762</v>
      </c>
      <c r="X78" s="221">
        <f t="shared" si="22"/>
        <v>8825.1743145308301</v>
      </c>
      <c r="Y78" s="221">
        <f t="shared" si="22"/>
        <v>9604.6263177710844</v>
      </c>
      <c r="Z78" s="221">
        <f t="shared" si="22"/>
        <v>11283.631241893645</v>
      </c>
      <c r="AA78" s="221">
        <f t="shared" si="22"/>
        <v>11361.381107429101</v>
      </c>
      <c r="AB78" s="221">
        <f t="shared" si="3"/>
        <v>13520.53819772142</v>
      </c>
    </row>
    <row r="79" spans="1:28" x14ac:dyDescent="0.25">
      <c r="A79" s="1" t="s">
        <v>937</v>
      </c>
      <c r="B79" t="s">
        <v>938</v>
      </c>
      <c r="C79" s="221">
        <f t="shared" ref="C79:AA79" si="23">IF(C23&gt;9,C51/C23*1000,"..")</f>
        <v>11600.472950268817</v>
      </c>
      <c r="D79" s="221">
        <f t="shared" si="23"/>
        <v>12049.448123620308</v>
      </c>
      <c r="E79" s="221">
        <f t="shared" si="23"/>
        <v>12658.950321360559</v>
      </c>
      <c r="F79" s="221">
        <f t="shared" si="23"/>
        <v>13601.590165748574</v>
      </c>
      <c r="G79" s="221">
        <f t="shared" si="23"/>
        <v>13733.978789323166</v>
      </c>
      <c r="H79" s="221">
        <f t="shared" si="23"/>
        <v>13660.139005675846</v>
      </c>
      <c r="I79" s="221">
        <f t="shared" si="23"/>
        <v>12694.678372813722</v>
      </c>
      <c r="J79" s="221">
        <f t="shared" si="23"/>
        <v>14551.320449065703</v>
      </c>
      <c r="K79" s="221">
        <f t="shared" si="23"/>
        <v>15234.39096995094</v>
      </c>
      <c r="L79" s="221">
        <f t="shared" si="23"/>
        <v>15993.011678066081</v>
      </c>
      <c r="M79" s="221">
        <f t="shared" si="23"/>
        <v>16075.577923412066</v>
      </c>
      <c r="N79" s="221">
        <f t="shared" si="23"/>
        <v>15548.899163673103</v>
      </c>
      <c r="O79" s="221">
        <f t="shared" si="23"/>
        <v>16779.023998205739</v>
      </c>
      <c r="P79" s="221">
        <f t="shared" si="23"/>
        <v>16388.844815428012</v>
      </c>
      <c r="Q79" s="221">
        <f t="shared" si="23"/>
        <v>16993.68512942081</v>
      </c>
      <c r="R79" s="221">
        <f t="shared" si="23"/>
        <v>17362.410636552373</v>
      </c>
      <c r="S79" s="221">
        <f t="shared" si="23"/>
        <v>17607.074904454399</v>
      </c>
      <c r="T79" s="221">
        <f t="shared" si="23"/>
        <v>18156.72464062924</v>
      </c>
      <c r="U79" s="221">
        <f t="shared" si="23"/>
        <v>18084.606821373851</v>
      </c>
      <c r="V79" s="221">
        <f t="shared" si="23"/>
        <v>18755.242399467053</v>
      </c>
      <c r="W79" s="221">
        <f t="shared" si="23"/>
        <v>19247.23452955723</v>
      </c>
      <c r="X79" s="221">
        <f t="shared" si="23"/>
        <v>18572.941723539941</v>
      </c>
      <c r="Y79" s="221">
        <f t="shared" si="23"/>
        <v>20646.916368908154</v>
      </c>
      <c r="Z79" s="221">
        <f t="shared" si="23"/>
        <v>21797.697560832945</v>
      </c>
      <c r="AA79" s="221">
        <f t="shared" si="23"/>
        <v>21603.129625315712</v>
      </c>
      <c r="AB79" s="221">
        <f t="shared" si="3"/>
        <v>22380.333289870192</v>
      </c>
    </row>
    <row r="80" spans="1:28" s="156" customFormat="1" ht="20.149999999999999" customHeight="1" x14ac:dyDescent="0.25">
      <c r="A80" s="553"/>
      <c r="B80" s="554" t="s">
        <v>5</v>
      </c>
      <c r="C80" s="555">
        <f t="shared" ref="C80:AA80" si="24">IF(C24&gt;9,C52/C24*1000,"..")</f>
        <v>8219.2487593666065</v>
      </c>
      <c r="D80" s="555">
        <f t="shared" si="24"/>
        <v>8067.5319168240057</v>
      </c>
      <c r="E80" s="555">
        <f t="shared" si="24"/>
        <v>8442.0600604825395</v>
      </c>
      <c r="F80" s="555">
        <f t="shared" si="24"/>
        <v>8480.1859003169593</v>
      </c>
      <c r="G80" s="555">
        <f t="shared" si="24"/>
        <v>8419.0629911853284</v>
      </c>
      <c r="H80" s="555">
        <f t="shared" si="24"/>
        <v>8365.8354763434927</v>
      </c>
      <c r="I80" s="555">
        <f t="shared" si="24"/>
        <v>8352.2111041873741</v>
      </c>
      <c r="J80" s="555">
        <f t="shared" si="24"/>
        <v>8666.3426398350039</v>
      </c>
      <c r="K80" s="555">
        <f t="shared" si="24"/>
        <v>9274.0585400146556</v>
      </c>
      <c r="L80" s="555">
        <f t="shared" si="24"/>
        <v>9344.7397910205545</v>
      </c>
      <c r="M80" s="555">
        <f t="shared" si="24"/>
        <v>9267.2632278901874</v>
      </c>
      <c r="N80" s="555">
        <f t="shared" si="24"/>
        <v>9303.0205939585139</v>
      </c>
      <c r="O80" s="555">
        <f t="shared" si="24"/>
        <v>9450.7964024551311</v>
      </c>
      <c r="P80" s="555">
        <f t="shared" si="24"/>
        <v>9110.1221074714522</v>
      </c>
      <c r="Q80" s="555">
        <f t="shared" si="24"/>
        <v>9566.5743994986788</v>
      </c>
      <c r="R80" s="555">
        <f t="shared" si="24"/>
        <v>9504.5707115970599</v>
      </c>
      <c r="S80" s="555">
        <f t="shared" si="24"/>
        <v>9627.4233375689219</v>
      </c>
      <c r="T80" s="555">
        <f t="shared" si="24"/>
        <v>9800.8792640835782</v>
      </c>
      <c r="U80" s="555">
        <f t="shared" si="24"/>
        <v>10182.456186921016</v>
      </c>
      <c r="V80" s="555">
        <f t="shared" si="24"/>
        <v>10545.184229261276</v>
      </c>
      <c r="W80" s="555">
        <f t="shared" si="24"/>
        <v>10804.215712363663</v>
      </c>
      <c r="X80" s="555">
        <f t="shared" si="24"/>
        <v>11145.499147876555</v>
      </c>
      <c r="Y80" s="555">
        <f t="shared" si="24"/>
        <v>11899.740418674101</v>
      </c>
      <c r="Z80" s="555">
        <f t="shared" si="24"/>
        <v>12443.618679776318</v>
      </c>
      <c r="AA80" s="555">
        <f t="shared" si="24"/>
        <v>12673.782748510193</v>
      </c>
      <c r="AB80" s="555">
        <f t="shared" si="3"/>
        <v>13010.019541918509</v>
      </c>
    </row>
    <row r="81" spans="1:28" s="130" customFormat="1" ht="20.149999999999999" customHeight="1" x14ac:dyDescent="0.25">
      <c r="A81" s="552"/>
      <c r="B81" s="557" t="s">
        <v>448</v>
      </c>
      <c r="C81" s="558">
        <f t="shared" ref="C81:AA81" si="25">IF(C25&gt;9,C53/C25*1000,"..")</f>
        <v>5095.4204172327891</v>
      </c>
      <c r="D81" s="558">
        <f t="shared" si="25"/>
        <v>4774.8352721497249</v>
      </c>
      <c r="E81" s="558">
        <f t="shared" si="25"/>
        <v>7823.8594992118969</v>
      </c>
      <c r="F81" s="558">
        <f t="shared" si="25"/>
        <v>3118.1835270466968</v>
      </c>
      <c r="G81" s="558">
        <f t="shared" si="25"/>
        <v>3130.3693829485301</v>
      </c>
      <c r="H81" s="558">
        <f t="shared" si="25"/>
        <v>2789.9065476687833</v>
      </c>
      <c r="I81" s="558">
        <f t="shared" si="25"/>
        <v>2488.9494803007619</v>
      </c>
      <c r="J81" s="558">
        <f t="shared" si="25"/>
        <v>2587.9203558494964</v>
      </c>
      <c r="K81" s="558">
        <f t="shared" si="25"/>
        <v>5500.3555646697714</v>
      </c>
      <c r="L81" s="558">
        <f t="shared" si="25"/>
        <v>5408.3403476943859</v>
      </c>
      <c r="M81" s="558">
        <f t="shared" si="25"/>
        <v>5822.7729909891223</v>
      </c>
      <c r="N81" s="558">
        <f t="shared" si="25"/>
        <v>4638.9226876728435</v>
      </c>
      <c r="O81" s="558">
        <f t="shared" si="25"/>
        <v>3478.7143357416694</v>
      </c>
      <c r="P81" s="558">
        <f t="shared" si="25"/>
        <v>2441.0112359550558</v>
      </c>
      <c r="Q81" s="558">
        <f t="shared" si="25"/>
        <v>3095.7899857052098</v>
      </c>
      <c r="R81" s="558">
        <f t="shared" si="25"/>
        <v>3160.5823661066738</v>
      </c>
      <c r="S81" s="558">
        <f t="shared" si="25"/>
        <v>3479.5750164980518</v>
      </c>
      <c r="T81" s="558">
        <f t="shared" si="25"/>
        <v>4006.799908066072</v>
      </c>
      <c r="U81" s="558">
        <f t="shared" si="25"/>
        <v>4354.5537147282766</v>
      </c>
      <c r="V81" s="558">
        <f t="shared" si="25"/>
        <v>4616.9266216016549</v>
      </c>
      <c r="W81" s="558">
        <f t="shared" si="25"/>
        <v>5570.4993317417566</v>
      </c>
      <c r="X81" s="558">
        <f t="shared" si="25"/>
        <v>5383.0838501908393</v>
      </c>
      <c r="Y81" s="558">
        <f t="shared" si="25"/>
        <v>6322.3584161686886</v>
      </c>
      <c r="Z81" s="558">
        <f t="shared" si="25"/>
        <v>7601.9874439397418</v>
      </c>
      <c r="AA81" s="558">
        <f t="shared" si="25"/>
        <v>9513.804861009643</v>
      </c>
      <c r="AB81" s="558">
        <f t="shared" si="3"/>
        <v>9731.1692166528028</v>
      </c>
    </row>
    <row r="82" spans="1:28" s="43" customFormat="1" ht="16.5" customHeight="1" x14ac:dyDescent="0.25">
      <c r="A82" s="1009" t="s">
        <v>574</v>
      </c>
      <c r="B82" s="1009"/>
      <c r="C82" s="1009"/>
      <c r="D82" s="1009"/>
      <c r="E82" s="1009"/>
      <c r="F82" s="1009"/>
      <c r="G82" s="1009"/>
      <c r="H82" s="1009"/>
      <c r="I82" s="1009"/>
      <c r="J82" s="1009"/>
      <c r="K82" s="1009"/>
      <c r="L82" s="1009"/>
      <c r="M82" s="1009"/>
      <c r="N82" s="1009"/>
      <c r="O82" s="1009"/>
      <c r="P82" s="1009"/>
      <c r="Q82" s="1009"/>
      <c r="R82" s="1010"/>
      <c r="S82" s="1010"/>
      <c r="T82" s="1010"/>
      <c r="U82" s="1010"/>
      <c r="V82" s="1010"/>
      <c r="W82" s="1010"/>
      <c r="X82" s="1010"/>
    </row>
    <row r="83" spans="1:28" s="43" customFormat="1" ht="15" customHeight="1" x14ac:dyDescent="0.3">
      <c r="A83" s="94" t="s">
        <v>630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</row>
    <row r="84" spans="1:28" s="43" customFormat="1" ht="15" customHeight="1" x14ac:dyDescent="0.3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</row>
    <row r="85" spans="1:28" ht="20.149999999999999" customHeight="1" x14ac:dyDescent="0.35">
      <c r="A85" s="42" t="str">
        <f>Index!B41</f>
        <v>Table 4h    Employment by industry, average real wage and salary rates, FY2004-FY2022</v>
      </c>
    </row>
    <row r="86" spans="1:28" s="31" customFormat="1" ht="20.149999999999999" customHeight="1" x14ac:dyDescent="0.25">
      <c r="A86" s="17"/>
      <c r="B86" s="16"/>
      <c r="C86" s="46" t="str">
        <f t="shared" ref="C86:I86" si="26">C2</f>
        <v>FY1997</v>
      </c>
      <c r="D86" s="46" t="str">
        <f t="shared" si="26"/>
        <v>FY1998</v>
      </c>
      <c r="E86" s="46" t="str">
        <f t="shared" si="26"/>
        <v>FY1999</v>
      </c>
      <c r="F86" s="46" t="str">
        <f t="shared" si="26"/>
        <v>FY2000</v>
      </c>
      <c r="G86" s="46" t="str">
        <f t="shared" si="26"/>
        <v>FY2001</v>
      </c>
      <c r="H86" s="46" t="str">
        <f t="shared" si="26"/>
        <v>FY2002</v>
      </c>
      <c r="I86" s="46" t="str">
        <f t="shared" si="26"/>
        <v>FY2003</v>
      </c>
      <c r="J86" s="46" t="str">
        <f>J2</f>
        <v>FY2004</v>
      </c>
      <c r="K86" s="46" t="str">
        <f t="shared" ref="K86:U86" si="27">K2</f>
        <v>FY2005</v>
      </c>
      <c r="L86" s="46" t="str">
        <f t="shared" si="27"/>
        <v>FY2006</v>
      </c>
      <c r="M86" s="46" t="str">
        <f t="shared" si="27"/>
        <v>FY2007</v>
      </c>
      <c r="N86" s="46" t="str">
        <f t="shared" si="27"/>
        <v>FY2008</v>
      </c>
      <c r="O86" s="46" t="str">
        <f t="shared" si="27"/>
        <v>FY2009</v>
      </c>
      <c r="P86" s="46" t="str">
        <f t="shared" si="27"/>
        <v>FY2010</v>
      </c>
      <c r="Q86" s="46" t="str">
        <f t="shared" si="27"/>
        <v>FY2011</v>
      </c>
      <c r="R86" s="46" t="str">
        <f t="shared" si="27"/>
        <v>FY2012</v>
      </c>
      <c r="S86" s="46" t="str">
        <f t="shared" si="27"/>
        <v>FY2013</v>
      </c>
      <c r="T86" s="46" t="str">
        <f t="shared" si="27"/>
        <v>FY2014</v>
      </c>
      <c r="U86" s="46" t="str">
        <f t="shared" si="27"/>
        <v>FY2015</v>
      </c>
      <c r="V86" s="46" t="str">
        <f t="shared" ref="V86:AB86" si="28">V2</f>
        <v>FY2016</v>
      </c>
      <c r="W86" s="46" t="str">
        <f t="shared" si="28"/>
        <v>FY2017</v>
      </c>
      <c r="X86" s="46" t="str">
        <f t="shared" si="28"/>
        <v>FY2018</v>
      </c>
      <c r="Y86" s="46" t="str">
        <f t="shared" si="28"/>
        <v>FY2019</v>
      </c>
      <c r="Z86" s="46" t="str">
        <f t="shared" si="28"/>
        <v>FY2020</v>
      </c>
      <c r="AA86" s="46" t="str">
        <f t="shared" si="28"/>
        <v>FY2021</v>
      </c>
      <c r="AB86" s="46" t="str">
        <f t="shared" si="28"/>
        <v>FY2022</v>
      </c>
    </row>
    <row r="87" spans="1:28" ht="20.149999999999999" customHeight="1" x14ac:dyDescent="0.25">
      <c r="A87" s="1" t="s">
        <v>919</v>
      </c>
      <c r="B87" t="s">
        <v>920</v>
      </c>
      <c r="C87" s="221"/>
      <c r="D87" s="221"/>
      <c r="E87" s="221"/>
      <c r="F87" s="221"/>
      <c r="G87" s="221"/>
      <c r="H87" s="221"/>
      <c r="I87" s="221" t="str">
        <f>IF(I59="..", "..",I59/EmpInst!I$75*100)</f>
        <v>..</v>
      </c>
      <c r="J87" s="221" t="str">
        <f>IF(J59="..", "..",J59/EmpInst!J$75*100)</f>
        <v>..</v>
      </c>
      <c r="K87" s="221" t="str">
        <f>IF(K59="..", "..",K59/EmpInst!K$75*100)</f>
        <v>..</v>
      </c>
      <c r="L87" s="221" t="str">
        <f>IF(L59="..", "..",L59/EmpInst!L$75*100)</f>
        <v>..</v>
      </c>
      <c r="M87" s="221" t="str">
        <f>IF(M59="..", "..",M59/EmpInst!M$75*100)</f>
        <v>..</v>
      </c>
      <c r="N87" s="221" t="str">
        <f>IF(N59="..", "..",N59/EmpInst!N$75*100)</f>
        <v>..</v>
      </c>
      <c r="O87" s="221" t="str">
        <f>IF(O59="..", "..",O59/EmpInst!O$75*100)</f>
        <v>..</v>
      </c>
      <c r="P87" s="221" t="str">
        <f>IF(P59="..", "..",P59/EmpInst!P$75*100)</f>
        <v>..</v>
      </c>
      <c r="Q87" s="221" t="str">
        <f>IF(Q59="..", "..",Q59/EmpInst!Q$75*100)</f>
        <v>..</v>
      </c>
      <c r="R87" s="221" t="str">
        <f>IF(R59="..", "..",R59/EmpInst!R$75*100)</f>
        <v>..</v>
      </c>
      <c r="S87" s="221" t="str">
        <f>IF(S59="..", "..",S59/EmpInst!S$75*100)</f>
        <v>..</v>
      </c>
      <c r="T87" s="221" t="str">
        <f>IF(T59="..", "..",T59/EmpInst!T$75*100)</f>
        <v>..</v>
      </c>
      <c r="U87" s="221" t="str">
        <f>IF(U59="..", "..",U59/EmpInst!U$75*100)</f>
        <v>..</v>
      </c>
      <c r="V87" s="221" t="str">
        <f>IF(V59="..", "..",V59/EmpInst!V$75*100)</f>
        <v>..</v>
      </c>
      <c r="W87" s="221" t="str">
        <f>IF(W59="..", "..",W59/EmpInst!W$75*100)</f>
        <v>..</v>
      </c>
      <c r="X87" s="221" t="str">
        <f>IF(X59="..", "..",X59/EmpInst!X$75*100)</f>
        <v>..</v>
      </c>
      <c r="Y87" s="221" t="str">
        <f>IF(Y59="..", "..",Y59/EmpInst!Y$75*100)</f>
        <v>..</v>
      </c>
      <c r="Z87" s="221" t="str">
        <f>IF(Z59="..", "..",Z59/EmpInst!Z$75*100)</f>
        <v>..</v>
      </c>
      <c r="AA87" s="221" t="str">
        <f>IF(AA59="..", "..",AA59/EmpInst!AA$75*100)</f>
        <v>..</v>
      </c>
      <c r="AB87" s="221" t="str">
        <f>IF(AB59="..", "..",AB59/EmpInst!AB$75*100)</f>
        <v>..</v>
      </c>
    </row>
    <row r="88" spans="1:28" x14ac:dyDescent="0.25">
      <c r="A88" s="1" t="s">
        <v>921</v>
      </c>
      <c r="B88" s="43" t="s">
        <v>922</v>
      </c>
      <c r="C88" s="221"/>
      <c r="D88" s="221"/>
      <c r="E88" s="221"/>
      <c r="F88" s="221"/>
      <c r="G88" s="221"/>
      <c r="H88" s="221"/>
      <c r="I88" s="221">
        <f>IF(I60="..", "..",I60/EmpInst!I$75*100)</f>
        <v>5424.8610741342827</v>
      </c>
      <c r="J88" s="221">
        <f>IF(J60="..", "..",J60/EmpInst!J$75*100)</f>
        <v>6548.738053701456</v>
      </c>
      <c r="K88" s="221">
        <f>IF(K60="..", "..",K60/EmpInst!K$75*100)</f>
        <v>6268.8037169090258</v>
      </c>
      <c r="L88" s="221">
        <f>IF(L60="..", "..",L60/EmpInst!L$75*100)</f>
        <v>5878.8243709138869</v>
      </c>
      <c r="M88" s="221">
        <f>IF(M60="..", "..",M60/EmpInst!M$75*100)</f>
        <v>5584.4123589017381</v>
      </c>
      <c r="N88" s="221">
        <f>IF(N60="..", "..",N60/EmpInst!N$75*100)</f>
        <v>4689.0325604715081</v>
      </c>
      <c r="O88" s="221">
        <f>IF(O60="..", "..",O60/EmpInst!O$75*100)</f>
        <v>4077.6605593793106</v>
      </c>
      <c r="P88" s="221">
        <f>IF(P60="..", "..",P60/EmpInst!P$75*100)</f>
        <v>3292.151615895913</v>
      </c>
      <c r="Q88" s="221">
        <f>IF(Q60="..", "..",Q60/EmpInst!Q$75*100)</f>
        <v>3285.7310227577491</v>
      </c>
      <c r="R88" s="221">
        <f>IF(R60="..", "..",R60/EmpInst!R$75*100)</f>
        <v>2966.9457175024254</v>
      </c>
      <c r="S88" s="221">
        <f>IF(S60="..", "..",S60/EmpInst!S$75*100)</f>
        <v>3121.4000792699476</v>
      </c>
      <c r="T88" s="221">
        <f>IF(T60="..", "..",T60/EmpInst!T$75*100)</f>
        <v>3431.3980464831679</v>
      </c>
      <c r="U88" s="221">
        <f>IF(U60="..", "..",U60/EmpInst!U$75*100)</f>
        <v>3631.6843768612889</v>
      </c>
      <c r="V88" s="221">
        <f>IF(V60="..", "..",V60/EmpInst!V$75*100)</f>
        <v>4293.1480274516498</v>
      </c>
      <c r="W88" s="221">
        <f>IF(W60="..", "..",W60/EmpInst!W$75*100)</f>
        <v>4544.0884178514225</v>
      </c>
      <c r="X88" s="221">
        <f>IF(X60="..", "..",X60/EmpInst!X$75*100)</f>
        <v>4731.8932395472921</v>
      </c>
      <c r="Y88" s="221">
        <f>IF(Y60="..", "..",Y60/EmpInst!Y$75*100)</f>
        <v>5452.8781065709682</v>
      </c>
      <c r="Z88" s="221">
        <f>IF(Z60="..", "..",Z60/EmpInst!Z$75*100)</f>
        <v>5659.4762168280422</v>
      </c>
      <c r="AA88" s="221">
        <f>IF(AA60="..", "..",AA60/EmpInst!AA$75*100)</f>
        <v>6255.2863268286073</v>
      </c>
      <c r="AB88" s="221">
        <f>IF(AB60="..", "..",AB60/EmpInst!AB$75*100)</f>
        <v>5240.5237451503544</v>
      </c>
    </row>
    <row r="89" spans="1:28" x14ac:dyDescent="0.25">
      <c r="A89" s="1" t="s">
        <v>41</v>
      </c>
      <c r="B89" t="s">
        <v>923</v>
      </c>
      <c r="C89" s="221"/>
      <c r="D89" s="221"/>
      <c r="E89" s="221"/>
      <c r="F89" s="221"/>
      <c r="G89" s="221"/>
      <c r="H89" s="221"/>
      <c r="I89" s="221" t="str">
        <f>IF(I61="..", "..",I61/EmpInst!I$75*100)</f>
        <v>..</v>
      </c>
      <c r="J89" s="221" t="str">
        <f>IF(J61="..", "..",J61/EmpInst!J$75*100)</f>
        <v>..</v>
      </c>
      <c r="K89" s="221" t="str">
        <f>IF(K61="..", "..",K61/EmpInst!K$75*100)</f>
        <v>..</v>
      </c>
      <c r="L89" s="221" t="str">
        <f>IF(L61="..", "..",L61/EmpInst!L$75*100)</f>
        <v>..</v>
      </c>
      <c r="M89" s="221" t="str">
        <f>IF(M61="..", "..",M61/EmpInst!M$75*100)</f>
        <v>..</v>
      </c>
      <c r="N89" s="221" t="str">
        <f>IF(N61="..", "..",N61/EmpInst!N$75*100)</f>
        <v>..</v>
      </c>
      <c r="O89" s="221" t="str">
        <f>IF(O61="..", "..",O61/EmpInst!O$75*100)</f>
        <v>..</v>
      </c>
      <c r="P89" s="221" t="str">
        <f>IF(P61="..", "..",P61/EmpInst!P$75*100)</f>
        <v>..</v>
      </c>
      <c r="Q89" s="221" t="str">
        <f>IF(Q61="..", "..",Q61/EmpInst!Q$75*100)</f>
        <v>..</v>
      </c>
      <c r="R89" s="221" t="str">
        <f>IF(R61="..", "..",R61/EmpInst!R$75*100)</f>
        <v>..</v>
      </c>
      <c r="S89" s="221" t="str">
        <f>IF(S61="..", "..",S61/EmpInst!S$75*100)</f>
        <v>..</v>
      </c>
      <c r="T89" s="221" t="str">
        <f>IF(T61="..", "..",T61/EmpInst!T$75*100)</f>
        <v>..</v>
      </c>
      <c r="U89" s="221" t="str">
        <f>IF(U61="..", "..",U61/EmpInst!U$75*100)</f>
        <v>..</v>
      </c>
      <c r="V89" s="221" t="str">
        <f>IF(V61="..", "..",V61/EmpInst!V$75*100)</f>
        <v>..</v>
      </c>
      <c r="W89" s="221" t="str">
        <f>IF(W61="..", "..",W61/EmpInst!W$75*100)</f>
        <v>..</v>
      </c>
      <c r="X89" s="221" t="str">
        <f>IF(X61="..", "..",X61/EmpInst!X$75*100)</f>
        <v>..</v>
      </c>
      <c r="Y89" s="221" t="str">
        <f>IF(Y61="..", "..",Y61/EmpInst!Y$75*100)</f>
        <v>..</v>
      </c>
      <c r="Z89" s="221" t="str">
        <f>IF(Z61="..", "..",Z61/EmpInst!Z$75*100)</f>
        <v>..</v>
      </c>
      <c r="AA89" s="221" t="str">
        <f>IF(AA61="..", "..",AA61/EmpInst!AA$75*100)</f>
        <v>..</v>
      </c>
      <c r="AB89" s="221" t="str">
        <f>IF(AB61="..", "..",AB61/EmpInst!AB$75*100)</f>
        <v>..</v>
      </c>
    </row>
    <row r="90" spans="1:28" x14ac:dyDescent="0.25">
      <c r="A90" s="1" t="s">
        <v>42</v>
      </c>
      <c r="B90" t="s">
        <v>44</v>
      </c>
      <c r="C90" s="221"/>
      <c r="D90" s="221"/>
      <c r="E90" s="221"/>
      <c r="F90" s="221"/>
      <c r="G90" s="221"/>
      <c r="H90" s="221"/>
      <c r="I90" s="221">
        <f>IF(I62="..", "..",I62/EmpInst!I$75*100)</f>
        <v>2324.4683061961746</v>
      </c>
      <c r="J90" s="221">
        <f>IF(J62="..", "..",J62/EmpInst!J$75*100)</f>
        <v>2262.3594965800703</v>
      </c>
      <c r="K90" s="221">
        <f>IF(K62="..", "..",K62/EmpInst!K$75*100)</f>
        <v>4101.0026494105259</v>
      </c>
      <c r="L90" s="221">
        <f>IF(L62="..", "..",L62/EmpInst!L$75*100)</f>
        <v>3751.0590810416288</v>
      </c>
      <c r="M90" s="221">
        <f>IF(M62="..", "..",M62/EmpInst!M$75*100)</f>
        <v>3812.248878578474</v>
      </c>
      <c r="N90" s="221">
        <f>IF(N62="..", "..",N62/EmpInst!N$75*100)</f>
        <v>2640.6484151287764</v>
      </c>
      <c r="O90" s="221">
        <f>IF(O62="..", "..",O62/EmpInst!O$75*100)</f>
        <v>2087.852987872845</v>
      </c>
      <c r="P90" s="221">
        <f>IF(P62="..", "..",P62/EmpInst!P$75*100)</f>
        <v>1497.3313099514723</v>
      </c>
      <c r="Q90" s="221">
        <f>IF(Q62="..", "..",Q62/EmpInst!Q$75*100)</f>
        <v>1732.6475697949202</v>
      </c>
      <c r="R90" s="221">
        <f>IF(R62="..", "..",R62/EmpInst!R$75*100)</f>
        <v>1697.3790850420705</v>
      </c>
      <c r="S90" s="221">
        <f>IF(S62="..", "..",S62/EmpInst!S$75*100)</f>
        <v>1889.7474095109303</v>
      </c>
      <c r="T90" s="221">
        <f>IF(T62="..", "..",T62/EmpInst!T$75*100)</f>
        <v>2186.6413415652746</v>
      </c>
      <c r="U90" s="221">
        <f>IF(U62="..", "..",U62/EmpInst!U$75*100)</f>
        <v>2443.9505773171709</v>
      </c>
      <c r="V90" s="221">
        <f>IF(V62="..", "..",V62/EmpInst!V$75*100)</f>
        <v>2424.4830433482816</v>
      </c>
      <c r="W90" s="221">
        <f>IF(W62="..", "..",W62/EmpInst!W$75*100)</f>
        <v>2884.3889234527282</v>
      </c>
      <c r="X90" s="221">
        <f>IF(X62="..", "..",X62/EmpInst!X$75*100)</f>
        <v>2831.5144394192325</v>
      </c>
      <c r="Y90" s="221">
        <f>IF(Y62="..", "..",Y62/EmpInst!Y$75*100)</f>
        <v>3447.3174998646223</v>
      </c>
      <c r="Z90" s="221">
        <f>IF(Z62="..", "..",Z62/EmpInst!Z$75*100)</f>
        <v>4176.3819156999407</v>
      </c>
      <c r="AA90" s="221">
        <f>IF(AA62="..", "..",AA62/EmpInst!AA$75*100)</f>
        <v>5213.6253980987685</v>
      </c>
      <c r="AB90" s="221">
        <f>IF(AB62="..", "..",AB62/EmpInst!AB$75*100)</f>
        <v>5498.4419396738003</v>
      </c>
    </row>
    <row r="91" spans="1:28" x14ac:dyDescent="0.25">
      <c r="A91" s="1" t="s">
        <v>43</v>
      </c>
      <c r="B91" t="s">
        <v>924</v>
      </c>
      <c r="C91" s="221"/>
      <c r="D91" s="221"/>
      <c r="E91" s="221"/>
      <c r="F91" s="221"/>
      <c r="G91" s="221"/>
      <c r="H91" s="221"/>
      <c r="I91" s="221">
        <f>IF(I63="..", "..",I63/EmpInst!I$75*100)</f>
        <v>13681.967854995073</v>
      </c>
      <c r="J91" s="221">
        <f>IF(J63="..", "..",J63/EmpInst!J$75*100)</f>
        <v>12781.400240384615</v>
      </c>
      <c r="K91" s="221">
        <f>IF(K63="..", "..",K63/EmpInst!K$75*100)</f>
        <v>13230.956632569116</v>
      </c>
      <c r="L91" s="221">
        <f>IF(L63="..", "..",L63/EmpInst!L$75*100)</f>
        <v>12722.498139633244</v>
      </c>
      <c r="M91" s="221">
        <f>IF(M63="..", "..",M63/EmpInst!M$75*100)</f>
        <v>10580.551797980157</v>
      </c>
      <c r="N91" s="221">
        <f>IF(N63="..", "..",N63/EmpInst!N$75*100)</f>
        <v>10096.196306481466</v>
      </c>
      <c r="O91" s="221">
        <f>IF(O63="..", "..",O63/EmpInst!O$75*100)</f>
        <v>9732.9726228976815</v>
      </c>
      <c r="P91" s="221">
        <f>IF(P63="..", "..",P63/EmpInst!P$75*100)</f>
        <v>10959.307620471927</v>
      </c>
      <c r="Q91" s="221">
        <f>IF(Q63="..", "..",Q63/EmpInst!Q$75*100)</f>
        <v>10863.27282010112</v>
      </c>
      <c r="R91" s="221">
        <f>IF(R63="..", "..",R63/EmpInst!R$75*100)</f>
        <v>10269.833693027682</v>
      </c>
      <c r="S91" s="221">
        <f>IF(S63="..", "..",S63/EmpInst!S$75*100)</f>
        <v>9800.6233042855529</v>
      </c>
      <c r="T91" s="221">
        <f>IF(T63="..", "..",T63/EmpInst!T$75*100)</f>
        <v>8855.5372517493888</v>
      </c>
      <c r="U91" s="221">
        <f>IF(U63="..", "..",U63/EmpInst!U$75*100)</f>
        <v>9337.3617403484295</v>
      </c>
      <c r="V91" s="221">
        <f>IF(V63="..", "..",V63/EmpInst!V$75*100)</f>
        <v>9656.7686388507482</v>
      </c>
      <c r="W91" s="221">
        <f>IF(W63="..", "..",W63/EmpInst!W$75*100)</f>
        <v>9319.3165037701128</v>
      </c>
      <c r="X91" s="221">
        <f>IF(X63="..", "..",X63/EmpInst!X$75*100)</f>
        <v>10031.847196598776</v>
      </c>
      <c r="Y91" s="221">
        <f>IF(Y63="..", "..",Y63/EmpInst!Y$75*100)</f>
        <v>10272.240004370222</v>
      </c>
      <c r="Z91" s="221">
        <f>IF(Z63="..", "..",Z63/EmpInst!Z$75*100)</f>
        <v>10245.685724046711</v>
      </c>
      <c r="AA91" s="221">
        <f>IF(AA63="..", "..",AA63/EmpInst!AA$75*100)</f>
        <v>10913.690237309269</v>
      </c>
      <c r="AB91" s="221">
        <f>IF(AB63="..", "..",AB63/EmpInst!AB$75*100)</f>
        <v>11223.726786431978</v>
      </c>
    </row>
    <row r="92" spans="1:28" x14ac:dyDescent="0.25">
      <c r="A92" s="1" t="s">
        <v>45</v>
      </c>
      <c r="B92" t="s">
        <v>925</v>
      </c>
      <c r="C92" s="221"/>
      <c r="D92" s="221"/>
      <c r="E92" s="221"/>
      <c r="F92" s="221"/>
      <c r="G92" s="221"/>
      <c r="H92" s="221"/>
      <c r="I92" s="221">
        <f>IF(I64="..", "..",I64/EmpInst!I$75*100)</f>
        <v>10141.013947042024</v>
      </c>
      <c r="J92" s="221">
        <f>IF(J64="..", "..",J64/EmpInst!J$75*100)</f>
        <v>10290.711215350419</v>
      </c>
      <c r="K92" s="221">
        <f>IF(K64="..", "..",K64/EmpInst!K$75*100)</f>
        <v>10459.585483235449</v>
      </c>
      <c r="L92" s="221">
        <f>IF(L64="..", "..",L64/EmpInst!L$75*100)</f>
        <v>9799.4487122139271</v>
      </c>
      <c r="M92" s="221">
        <f>IF(M64="..", "..",M64/EmpInst!M$75*100)</f>
        <v>7798.1167057586599</v>
      </c>
      <c r="N92" s="221">
        <f>IF(N64="..", "..",N64/EmpInst!N$75*100)</f>
        <v>7240.7016233115737</v>
      </c>
      <c r="O92" s="221">
        <f>IF(O64="..", "..",O64/EmpInst!O$75*100)</f>
        <v>7031.4368141242185</v>
      </c>
      <c r="P92" s="221">
        <f>IF(P64="..", "..",P64/EmpInst!P$75*100)</f>
        <v>7957.7513599554504</v>
      </c>
      <c r="Q92" s="221">
        <f>IF(Q64="..", "..",Q64/EmpInst!Q$75*100)</f>
        <v>6564.6108990895782</v>
      </c>
      <c r="R92" s="221">
        <f>IF(R64="..", "..",R64/EmpInst!R$75*100)</f>
        <v>6909.0179470464209</v>
      </c>
      <c r="S92" s="221">
        <f>IF(S64="..", "..",S64/EmpInst!S$75*100)</f>
        <v>5852.1638855810334</v>
      </c>
      <c r="T92" s="221">
        <f>IF(T64="..", "..",T64/EmpInst!T$75*100)</f>
        <v>6471.3816238333111</v>
      </c>
      <c r="U92" s="221">
        <f>IF(U64="..", "..",U64/EmpInst!U$75*100)</f>
        <v>6617.4531423286071</v>
      </c>
      <c r="V92" s="221">
        <f>IF(V64="..", "..",V64/EmpInst!V$75*100)</f>
        <v>6653.8222681298876</v>
      </c>
      <c r="W92" s="221">
        <f>IF(W64="..", "..",W64/EmpInst!W$75*100)</f>
        <v>5967.2232511798129</v>
      </c>
      <c r="X92" s="221">
        <f>IF(X64="..", "..",X64/EmpInst!X$75*100)</f>
        <v>6831.8598555275858</v>
      </c>
      <c r="Y92" s="221">
        <f>IF(Y64="..", "..",Y64/EmpInst!Y$75*100)</f>
        <v>7768.5395196893405</v>
      </c>
      <c r="Z92" s="221">
        <f>IF(Z64="..", "..",Z64/EmpInst!Z$75*100)</f>
        <v>7200.6098303288472</v>
      </c>
      <c r="AA92" s="221">
        <f>IF(AA64="..", "..",AA64/EmpInst!AA$75*100)</f>
        <v>7758.1674076180334</v>
      </c>
      <c r="AB92" s="221">
        <f>IF(AB64="..", "..",AB64/EmpInst!AB$75*100)</f>
        <v>8240.9958159485777</v>
      </c>
    </row>
    <row r="93" spans="1:28" x14ac:dyDescent="0.25">
      <c r="A93" s="1" t="s">
        <v>46</v>
      </c>
      <c r="B93" t="s">
        <v>47</v>
      </c>
      <c r="C93" s="221"/>
      <c r="D93" s="221"/>
      <c r="E93" s="221"/>
      <c r="F93" s="221"/>
      <c r="G93" s="221"/>
      <c r="H93" s="221"/>
      <c r="I93" s="221">
        <f>IF(I65="..", "..",I65/EmpInst!I$75*100)</f>
        <v>5464.6276332717871</v>
      </c>
      <c r="J93" s="221">
        <f>IF(J65="..", "..",J65/EmpInst!J$75*100)</f>
        <v>5058.0206721972881</v>
      </c>
      <c r="K93" s="221">
        <f>IF(K65="..", "..",K65/EmpInst!K$75*100)</f>
        <v>4735.6798563454886</v>
      </c>
      <c r="L93" s="221">
        <f>IF(L65="..", "..",L65/EmpInst!L$75*100)</f>
        <v>4886.504225669576</v>
      </c>
      <c r="M93" s="221">
        <f>IF(M65="..", "..",M65/EmpInst!M$75*100)</f>
        <v>4764.1015383165022</v>
      </c>
      <c r="N93" s="221">
        <f>IF(N65="..", "..",N65/EmpInst!N$75*100)</f>
        <v>4496.8693674808501</v>
      </c>
      <c r="O93" s="221">
        <f>IF(O65="..", "..",O65/EmpInst!O$75*100)</f>
        <v>4863.6011534429626</v>
      </c>
      <c r="P93" s="221">
        <f>IF(P65="..", "..",P65/EmpInst!P$75*100)</f>
        <v>5024.2182440534079</v>
      </c>
      <c r="Q93" s="221">
        <f>IF(Q65="..", "..",Q65/EmpInst!Q$75*100)</f>
        <v>4887.839086866752</v>
      </c>
      <c r="R93" s="221">
        <f>IF(R65="..", "..",R65/EmpInst!R$75*100)</f>
        <v>4956.461021466087</v>
      </c>
      <c r="S93" s="221">
        <f>IF(S65="..", "..",S65/EmpInst!S$75*100)</f>
        <v>5107.4886413689701</v>
      </c>
      <c r="T93" s="221">
        <f>IF(T65="..", "..",T65/EmpInst!T$75*100)</f>
        <v>5175.3490036931926</v>
      </c>
      <c r="U93" s="221">
        <f>IF(U65="..", "..",U65/EmpInst!U$75*100)</f>
        <v>5352.6747916994664</v>
      </c>
      <c r="V93" s="221">
        <f>IF(V65="..", "..",V65/EmpInst!V$75*100)</f>
        <v>5378.6958545736343</v>
      </c>
      <c r="W93" s="221">
        <f>IF(W65="..", "..",W65/EmpInst!W$75*100)</f>
        <v>4641.4825398775774</v>
      </c>
      <c r="X93" s="221">
        <f>IF(X65="..", "..",X65/EmpInst!X$75*100)</f>
        <v>5509.5448134032185</v>
      </c>
      <c r="Y93" s="221">
        <f>IF(Y65="..", "..",Y65/EmpInst!Y$75*100)</f>
        <v>5946.6847363473207</v>
      </c>
      <c r="Z93" s="221">
        <f>IF(Z65="..", "..",Z65/EmpInst!Z$75*100)</f>
        <v>6294.9037241385186</v>
      </c>
      <c r="AA93" s="221">
        <f>IF(AA65="..", "..",AA65/EmpInst!AA$75*100)</f>
        <v>6035.0379418547873</v>
      </c>
      <c r="AB93" s="221">
        <f>IF(AB65="..", "..",AB65/EmpInst!AB$75*100)</f>
        <v>6865.7675725853505</v>
      </c>
    </row>
    <row r="94" spans="1:28" x14ac:dyDescent="0.25">
      <c r="A94" s="1" t="s">
        <v>48</v>
      </c>
      <c r="B94" t="s">
        <v>926</v>
      </c>
      <c r="C94" s="221"/>
      <c r="D94" s="221"/>
      <c r="E94" s="221"/>
      <c r="F94" s="221"/>
      <c r="G94" s="221"/>
      <c r="H94" s="221"/>
      <c r="I94" s="221">
        <f>IF(I66="..", "..",I66/EmpInst!I$75*100)</f>
        <v>4912.7270111485468</v>
      </c>
      <c r="J94" s="221">
        <f>IF(J66="..", "..",J66/EmpInst!J$75*100)</f>
        <v>4263.3439858740476</v>
      </c>
      <c r="K94" s="221">
        <f>IF(K66="..", "..",K66/EmpInst!K$75*100)</f>
        <v>4043.9527787179118</v>
      </c>
      <c r="L94" s="221">
        <f>IF(L66="..", "..",L66/EmpInst!L$75*100)</f>
        <v>3841.0026974518173</v>
      </c>
      <c r="M94" s="221">
        <f>IF(M66="..", "..",M66/EmpInst!M$75*100)</f>
        <v>3867.9993104273485</v>
      </c>
      <c r="N94" s="221">
        <f>IF(N66="..", "..",N66/EmpInst!N$75*100)</f>
        <v>3439.1437512599068</v>
      </c>
      <c r="O94" s="221">
        <f>IF(O66="..", "..",O66/EmpInst!O$75*100)</f>
        <v>3737.2213747357441</v>
      </c>
      <c r="P94" s="221">
        <f>IF(P66="..", "..",P66/EmpInst!P$75*100)</f>
        <v>3700.9993151169183</v>
      </c>
      <c r="Q94" s="221">
        <f>IF(Q66="..", "..",Q66/EmpInst!Q$75*100)</f>
        <v>3705.9972914567174</v>
      </c>
      <c r="R94" s="221">
        <f>IF(R66="..", "..",R66/EmpInst!R$75*100)</f>
        <v>3550.2302655326362</v>
      </c>
      <c r="S94" s="221">
        <f>IF(S66="..", "..",S66/EmpInst!S$75*100)</f>
        <v>3409.8111335706162</v>
      </c>
      <c r="T94" s="221">
        <f>IF(T66="..", "..",T66/EmpInst!T$75*100)</f>
        <v>3555.1034696951765</v>
      </c>
      <c r="U94" s="221">
        <f>IF(U66="..", "..",U66/EmpInst!U$75*100)</f>
        <v>3723.8126959447795</v>
      </c>
      <c r="V94" s="221">
        <f>IF(V66="..", "..",V66/EmpInst!V$75*100)</f>
        <v>4003.6701214679838</v>
      </c>
      <c r="W94" s="221">
        <f>IF(W66="..", "..",W66/EmpInst!W$75*100)</f>
        <v>4188.9130671057856</v>
      </c>
      <c r="X94" s="221">
        <f>IF(X66="..", "..",X66/EmpInst!X$75*100)</f>
        <v>4447.4212208819299</v>
      </c>
      <c r="Y94" s="221">
        <f>IF(Y66="..", "..",Y66/EmpInst!Y$75*100)</f>
        <v>4917.892428284591</v>
      </c>
      <c r="Z94" s="221">
        <f>IF(Z66="..", "..",Z66/EmpInst!Z$75*100)</f>
        <v>5109.6791369935472</v>
      </c>
      <c r="AA94" s="221">
        <f>IF(AA66="..", "..",AA66/EmpInst!AA$75*100)</f>
        <v>4996.2049377317999</v>
      </c>
      <c r="AB94" s="221">
        <f>IF(AB66="..", "..",AB66/EmpInst!AB$75*100)</f>
        <v>5150.3033509148036</v>
      </c>
    </row>
    <row r="95" spans="1:28" x14ac:dyDescent="0.25">
      <c r="A95" s="1" t="s">
        <v>49</v>
      </c>
      <c r="B95" t="s">
        <v>927</v>
      </c>
      <c r="C95" s="221"/>
      <c r="D95" s="221"/>
      <c r="E95" s="221"/>
      <c r="F95" s="221"/>
      <c r="G95" s="221"/>
      <c r="H95" s="221"/>
      <c r="I95" s="221">
        <f>IF(I67="..", "..",I67/EmpInst!I$75*100)</f>
        <v>8844.5601274067285</v>
      </c>
      <c r="J95" s="221">
        <f>IF(J67="..", "..",J67/EmpInst!J$75*100)</f>
        <v>8381.6819347820037</v>
      </c>
      <c r="K95" s="221">
        <f>IF(K67="..", "..",K67/EmpInst!K$75*100)</f>
        <v>7332.716040525338</v>
      </c>
      <c r="L95" s="221">
        <f>IF(L67="..", "..",L67/EmpInst!L$75*100)</f>
        <v>6789.8254345403839</v>
      </c>
      <c r="M95" s="221">
        <f>IF(M67="..", "..",M67/EmpInst!M$75*100)</f>
        <v>6537.8906609114738</v>
      </c>
      <c r="N95" s="221">
        <f>IF(N67="..", "..",N67/EmpInst!N$75*100)</f>
        <v>6601.2122255462145</v>
      </c>
      <c r="O95" s="221">
        <f>IF(O67="..", "..",O67/EmpInst!O$75*100)</f>
        <v>6393.1150509889794</v>
      </c>
      <c r="P95" s="221">
        <f>IF(P67="..", "..",P67/EmpInst!P$75*100)</f>
        <v>6621.801227483249</v>
      </c>
      <c r="Q95" s="221">
        <f>IF(Q67="..", "..",Q67/EmpInst!Q$75*100)</f>
        <v>6429.8075636334288</v>
      </c>
      <c r="R95" s="221">
        <f>IF(R67="..", "..",R67/EmpInst!R$75*100)</f>
        <v>5835.3451252617542</v>
      </c>
      <c r="S95" s="221">
        <f>IF(S67="..", "..",S67/EmpInst!S$75*100)</f>
        <v>5238.6158701896429</v>
      </c>
      <c r="T95" s="221">
        <f>IF(T67="..", "..",T67/EmpInst!T$75*100)</f>
        <v>5142.8727840493411</v>
      </c>
      <c r="U95" s="221">
        <f>IF(U67="..", "..",U67/EmpInst!U$75*100)</f>
        <v>5406.4775411794753</v>
      </c>
      <c r="V95" s="221">
        <f>IF(V67="..", "..",V67/EmpInst!V$75*100)</f>
        <v>5922.0912632745121</v>
      </c>
      <c r="W95" s="221">
        <f>IF(W67="..", "..",W67/EmpInst!W$75*100)</f>
        <v>6779.0505739120763</v>
      </c>
      <c r="X95" s="221">
        <f>IF(X67="..", "..",X67/EmpInst!X$75*100)</f>
        <v>7193.4812294476533</v>
      </c>
      <c r="Y95" s="221">
        <f>IF(Y67="..", "..",Y67/EmpInst!Y$75*100)</f>
        <v>7455.4451319791351</v>
      </c>
      <c r="Z95" s="221">
        <f>IF(Z67="..", "..",Z67/EmpInst!Z$75*100)</f>
        <v>7699.734827132339</v>
      </c>
      <c r="AA95" s="221">
        <f>IF(AA67="..", "..",AA67/EmpInst!AA$75*100)</f>
        <v>7517.2326288503218</v>
      </c>
      <c r="AB95" s="221">
        <f>IF(AB67="..", "..",AB67/EmpInst!AB$75*100)</f>
        <v>8096.3810134356136</v>
      </c>
    </row>
    <row r="96" spans="1:28" x14ac:dyDescent="0.25">
      <c r="A96" s="1" t="s">
        <v>50</v>
      </c>
      <c r="B96" t="s">
        <v>928</v>
      </c>
      <c r="C96" s="221"/>
      <c r="D96" s="221"/>
      <c r="E96" s="221"/>
      <c r="F96" s="221"/>
      <c r="G96" s="221"/>
      <c r="H96" s="221"/>
      <c r="I96" s="221">
        <f>IF(I68="..", "..",I68/EmpInst!I$75*100)</f>
        <v>4997.6971462708252</v>
      </c>
      <c r="J96" s="221">
        <f>IF(J68="..", "..",J68/EmpInst!J$75*100)</f>
        <v>5424.0783542176041</v>
      </c>
      <c r="K96" s="221">
        <f>IF(K68="..", "..",K68/EmpInst!K$75*100)</f>
        <v>5633.9460789050654</v>
      </c>
      <c r="L96" s="221">
        <f>IF(L68="..", "..",L68/EmpInst!L$75*100)</f>
        <v>5107.7896541264245</v>
      </c>
      <c r="M96" s="221">
        <f>IF(M68="..", "..",M68/EmpInst!M$75*100)</f>
        <v>5052.4197644043006</v>
      </c>
      <c r="N96" s="221">
        <f>IF(N68="..", "..",N68/EmpInst!N$75*100)</f>
        <v>4300.8458794611206</v>
      </c>
      <c r="O96" s="221">
        <f>IF(O68="..", "..",O68/EmpInst!O$75*100)</f>
        <v>4584.9369359716511</v>
      </c>
      <c r="P96" s="221">
        <f>IF(P68="..", "..",P68/EmpInst!P$75*100)</f>
        <v>4473.070947325732</v>
      </c>
      <c r="Q96" s="221">
        <f>IF(Q68="..", "..",Q68/EmpInst!Q$75*100)</f>
        <v>4348.8414254599402</v>
      </c>
      <c r="R96" s="221">
        <f>IF(R68="..", "..",R68/EmpInst!R$75*100)</f>
        <v>4384.2683119876301</v>
      </c>
      <c r="S96" s="221">
        <f>IF(S68="..", "..",S68/EmpInst!S$75*100)</f>
        <v>4137.5953605749</v>
      </c>
      <c r="T96" s="221">
        <f>IF(T68="..", "..",T68/EmpInst!T$75*100)</f>
        <v>4045.4047289395312</v>
      </c>
      <c r="U96" s="221">
        <f>IF(U68="..", "..",U68/EmpInst!U$75*100)</f>
        <v>4072.3114712910997</v>
      </c>
      <c r="V96" s="221">
        <f>IF(V68="..", "..",V68/EmpInst!V$75*100)</f>
        <v>4061.1429328468498</v>
      </c>
      <c r="W96" s="221">
        <f>IF(W68="..", "..",W68/EmpInst!W$75*100)</f>
        <v>4560.8483519043912</v>
      </c>
      <c r="X96" s="221">
        <f>IF(X68="..", "..",X68/EmpInst!X$75*100)</f>
        <v>4856.8849117080308</v>
      </c>
      <c r="Y96" s="221">
        <f>IF(Y68="..", "..",Y68/EmpInst!Y$75*100)</f>
        <v>5324.5853761729086</v>
      </c>
      <c r="Z96" s="221">
        <f>IF(Z68="..", "..",Z68/EmpInst!Z$75*100)</f>
        <v>5326.6977022024448</v>
      </c>
      <c r="AA96" s="221">
        <f>IF(AA68="..", "..",AA68/EmpInst!AA$75*100)</f>
        <v>5062.2436938537057</v>
      </c>
      <c r="AB96" s="221">
        <f>IF(AB68="..", "..",AB68/EmpInst!AB$75*100)</f>
        <v>5252.4090150140173</v>
      </c>
    </row>
    <row r="97" spans="1:28" x14ac:dyDescent="0.25">
      <c r="A97" s="1" t="s">
        <v>51</v>
      </c>
      <c r="B97" t="s">
        <v>929</v>
      </c>
      <c r="C97" s="221"/>
      <c r="D97" s="221"/>
      <c r="E97" s="221"/>
      <c r="F97" s="221"/>
      <c r="G97" s="221"/>
      <c r="H97" s="221"/>
      <c r="I97" s="221">
        <f>IF(I69="..", "..",I69/EmpInst!I$75*100)</f>
        <v>12760.789136295587</v>
      </c>
      <c r="J97" s="221">
        <f>IF(J69="..", "..",J69/EmpInst!J$75*100)</f>
        <v>10970.334125109843</v>
      </c>
      <c r="K97" s="221">
        <f>IF(K69="..", "..",K69/EmpInst!K$75*100)</f>
        <v>10039.990777908428</v>
      </c>
      <c r="L97" s="221">
        <f>IF(L69="..", "..",L69/EmpInst!L$75*100)</f>
        <v>9586.7945993894955</v>
      </c>
      <c r="M97" s="221">
        <f>IF(M69="..", "..",M69/EmpInst!M$75*100)</f>
        <v>9508.5223468246895</v>
      </c>
      <c r="N97" s="221">
        <f>IF(N69="..", "..",N69/EmpInst!N$75*100)</f>
        <v>8787.7107012994456</v>
      </c>
      <c r="O97" s="221">
        <f>IF(O69="..", "..",O69/EmpInst!O$75*100)</f>
        <v>8757.3793585383191</v>
      </c>
      <c r="P97" s="221">
        <f>IF(P69="..", "..",P69/EmpInst!P$75*100)</f>
        <v>10919.287439641828</v>
      </c>
      <c r="Q97" s="221">
        <f>IF(Q69="..", "..",Q69/EmpInst!Q$75*100)</f>
        <v>10018.872237394142</v>
      </c>
      <c r="R97" s="221">
        <f>IF(R69="..", "..",R69/EmpInst!R$75*100)</f>
        <v>8942.8510440329701</v>
      </c>
      <c r="S97" s="221">
        <f>IF(S69="..", "..",S69/EmpInst!S$75*100)</f>
        <v>9156.9385003020452</v>
      </c>
      <c r="T97" s="221">
        <f>IF(T69="..", "..",T69/EmpInst!T$75*100)</f>
        <v>9024.6505895397058</v>
      </c>
      <c r="U97" s="221">
        <f>IF(U69="..", "..",U69/EmpInst!U$75*100)</f>
        <v>9308.2247958737225</v>
      </c>
      <c r="V97" s="221">
        <f>IF(V69="..", "..",V69/EmpInst!V$75*100)</f>
        <v>9944.2474524230329</v>
      </c>
      <c r="W97" s="221">
        <f>IF(W69="..", "..",W69/EmpInst!W$75*100)</f>
        <v>9117.2737098017969</v>
      </c>
      <c r="X97" s="221">
        <f>IF(X69="..", "..",X69/EmpInst!X$75*100)</f>
        <v>9211.4147675802469</v>
      </c>
      <c r="Y97" s="221">
        <f>IF(Y69="..", "..",Y69/EmpInst!Y$75*100)</f>
        <v>9192.8959974393802</v>
      </c>
      <c r="Z97" s="221">
        <f>IF(Z69="..", "..",Z69/EmpInst!Z$75*100)</f>
        <v>8695.2675027189944</v>
      </c>
      <c r="AA97" s="221">
        <f>IF(AA69="..", "..",AA69/EmpInst!AA$75*100)</f>
        <v>7396.776445836188</v>
      </c>
      <c r="AB97" s="221">
        <f>IF(AB69="..", "..",AB69/EmpInst!AB$75*100)</f>
        <v>9246.6065811936824</v>
      </c>
    </row>
    <row r="98" spans="1:28" x14ac:dyDescent="0.25">
      <c r="A98" s="1" t="s">
        <v>53</v>
      </c>
      <c r="B98" t="s">
        <v>52</v>
      </c>
      <c r="C98" s="221"/>
      <c r="D98" s="221"/>
      <c r="E98" s="221"/>
      <c r="F98" s="221"/>
      <c r="G98" s="221"/>
      <c r="H98" s="221"/>
      <c r="I98" s="221">
        <f>IF(I70="..", "..",I70/EmpInst!I$75*100)</f>
        <v>14200.902195571118</v>
      </c>
      <c r="J98" s="221">
        <f>IF(J70="..", "..",J70/EmpInst!J$75*100)</f>
        <v>14044.958193440085</v>
      </c>
      <c r="K98" s="221">
        <f>IF(K70="..", "..",K70/EmpInst!K$75*100)</f>
        <v>15357.667060920545</v>
      </c>
      <c r="L98" s="221">
        <f>IF(L70="..", "..",L70/EmpInst!L$75*100)</f>
        <v>14829.310214571993</v>
      </c>
      <c r="M98" s="221">
        <f>IF(M70="..", "..",M70/EmpInst!M$75*100)</f>
        <v>14705.564863716876</v>
      </c>
      <c r="N98" s="221">
        <f>IF(N70="..", "..",N70/EmpInst!N$75*100)</f>
        <v>12290.824840405721</v>
      </c>
      <c r="O98" s="221">
        <f>IF(O70="..", "..",O70/EmpInst!O$75*100)</f>
        <v>12791.612976947299</v>
      </c>
      <c r="P98" s="221">
        <f>IF(P70="..", "..",P70/EmpInst!P$75*100)</f>
        <v>12362.995256736513</v>
      </c>
      <c r="Q98" s="221">
        <f>IF(Q70="..", "..",Q70/EmpInst!Q$75*100)</f>
        <v>12178.950523811747</v>
      </c>
      <c r="R98" s="221">
        <f>IF(R70="..", "..",R70/EmpInst!R$75*100)</f>
        <v>11145.921081641027</v>
      </c>
      <c r="S98" s="221">
        <f>IF(S70="..", "..",S70/EmpInst!S$75*100)</f>
        <v>11110.945360261221</v>
      </c>
      <c r="T98" s="221">
        <f>IF(T70="..", "..",T70/EmpInst!T$75*100)</f>
        <v>11824.636009897586</v>
      </c>
      <c r="U98" s="221">
        <f>IF(U70="..", "..",U70/EmpInst!U$75*100)</f>
        <v>11719.513831261833</v>
      </c>
      <c r="V98" s="221">
        <f>IF(V70="..", "..",V70/EmpInst!V$75*100)</f>
        <v>12687.751049496272</v>
      </c>
      <c r="W98" s="221">
        <f>IF(W70="..", "..",W70/EmpInst!W$75*100)</f>
        <v>12635.895189143161</v>
      </c>
      <c r="X98" s="221">
        <f>IF(X70="..", "..",X70/EmpInst!X$75*100)</f>
        <v>13578.474960015876</v>
      </c>
      <c r="Y98" s="221">
        <f>IF(Y70="..", "..",Y70/EmpInst!Y$75*100)</f>
        <v>14285.99440435249</v>
      </c>
      <c r="Z98" s="221">
        <f>IF(Z70="..", "..",Z70/EmpInst!Z$75*100)</f>
        <v>13472.606041436331</v>
      </c>
      <c r="AA98" s="221">
        <f>IF(AA70="..", "..",AA70/EmpInst!AA$75*100)</f>
        <v>14252.62987479911</v>
      </c>
      <c r="AB98" s="221">
        <f>IF(AB70="..", "..",AB70/EmpInst!AB$75*100)</f>
        <v>14741.44207986274</v>
      </c>
    </row>
    <row r="99" spans="1:28" x14ac:dyDescent="0.25">
      <c r="A99" s="1" t="s">
        <v>54</v>
      </c>
      <c r="B99" s="109" t="s">
        <v>930</v>
      </c>
      <c r="C99" s="221"/>
      <c r="D99" s="221"/>
      <c r="E99" s="221"/>
      <c r="F99" s="221"/>
      <c r="G99" s="221"/>
      <c r="H99" s="221"/>
      <c r="I99" s="221">
        <f>IF(I71="..", "..",I71/EmpInst!I$75*100)</f>
        <v>4369.764981868213</v>
      </c>
      <c r="J99" s="221">
        <f>IF(J71="..", "..",J71/EmpInst!J$75*100)</f>
        <v>2682.9849926393426</v>
      </c>
      <c r="K99" s="221">
        <f>IF(K71="..", "..",K71/EmpInst!K$75*100)</f>
        <v>2148.3838296019348</v>
      </c>
      <c r="L99" s="221">
        <f>IF(L71="..", "..",L71/EmpInst!L$75*100)</f>
        <v>1833.106998466706</v>
      </c>
      <c r="M99" s="221">
        <f>IF(M71="..", "..",M71/EmpInst!M$75*100)</f>
        <v>1881.4351031483532</v>
      </c>
      <c r="N99" s="221">
        <f>IF(N71="..", "..",N71/EmpInst!N$75*100)</f>
        <v>1426.8696172925213</v>
      </c>
      <c r="O99" s="221">
        <f>IF(O71="..", "..",O71/EmpInst!O$75*100)</f>
        <v>2102.7902117083722</v>
      </c>
      <c r="P99" s="221">
        <f>IF(P71="..", "..",P71/EmpInst!P$75*100)</f>
        <v>2264.7657764675969</v>
      </c>
      <c r="Q99" s="221">
        <f>IF(Q71="..", "..",Q71/EmpInst!Q$75*100)</f>
        <v>2438.3916997992196</v>
      </c>
      <c r="R99" s="221">
        <f>IF(R71="..", "..",R71/EmpInst!R$75*100)</f>
        <v>2287.651640707466</v>
      </c>
      <c r="S99" s="221">
        <f>IF(S71="..", "..",S71/EmpInst!S$75*100)</f>
        <v>2147.1576623642864</v>
      </c>
      <c r="T99" s="221">
        <f>IF(T71="..", "..",T71/EmpInst!T$75*100)</f>
        <v>1924.8904579341079</v>
      </c>
      <c r="U99" s="221">
        <f>IF(U71="..", "..",U71/EmpInst!U$75*100)</f>
        <v>1800.8848991721798</v>
      </c>
      <c r="V99" s="221">
        <f>IF(V71="..", "..",V71/EmpInst!V$75*100)</f>
        <v>2075.2991571554039</v>
      </c>
      <c r="W99" s="221">
        <f>IF(W71="..", "..",W71/EmpInst!W$75*100)</f>
        <v>2389.529025885899</v>
      </c>
      <c r="X99" s="221">
        <f>IF(X71="..", "..",X71/EmpInst!X$75*100)</f>
        <v>2648.2989767103704</v>
      </c>
      <c r="Y99" s="221">
        <f>IF(Y71="..", "..",Y71/EmpInst!Y$75*100)</f>
        <v>2628.4998200781565</v>
      </c>
      <c r="Z99" s="221">
        <f>IF(Z71="..", "..",Z71/EmpInst!Z$75*100)</f>
        <v>2371.4398490200283</v>
      </c>
      <c r="AA99" s="221">
        <f>IF(AA71="..", "..",AA71/EmpInst!AA$75*100)</f>
        <v>2353.1990978905915</v>
      </c>
      <c r="AB99" s="221">
        <f>IF(AB71="..", "..",AB71/EmpInst!AB$75*100)</f>
        <v>2350.0269708044279</v>
      </c>
    </row>
    <row r="100" spans="1:28" x14ac:dyDescent="0.25">
      <c r="A100" s="1" t="s">
        <v>56</v>
      </c>
      <c r="B100" s="109" t="s">
        <v>931</v>
      </c>
      <c r="C100" s="221"/>
      <c r="D100" s="221"/>
      <c r="E100" s="221"/>
      <c r="F100" s="221"/>
      <c r="G100" s="221"/>
      <c r="H100" s="221"/>
      <c r="I100" s="221">
        <f>IF(I72="..", "..",I72/EmpInst!I$75*100)</f>
        <v>18395.086483894185</v>
      </c>
      <c r="J100" s="221">
        <f>IF(J72="..", "..",J72/EmpInst!J$75*100)</f>
        <v>14579.82876769498</v>
      </c>
      <c r="K100" s="221">
        <f>IF(K72="..", "..",K72/EmpInst!K$75*100)</f>
        <v>13892.483863293106</v>
      </c>
      <c r="L100" s="221">
        <f>IF(L72="..", "..",L72/EmpInst!L$75*100)</f>
        <v>14393.286200501845</v>
      </c>
      <c r="M100" s="221">
        <f>IF(M72="..", "..",M72/EmpInst!M$75*100)</f>
        <v>15654.428528880775</v>
      </c>
      <c r="N100" s="221">
        <f>IF(N72="..", "..",N72/EmpInst!N$75*100)</f>
        <v>16889.346359466748</v>
      </c>
      <c r="O100" s="221">
        <f>IF(O72="..", "..",O72/EmpInst!O$75*100)</f>
        <v>15637.058692804252</v>
      </c>
      <c r="P100" s="221">
        <f>IF(P72="..", "..",P72/EmpInst!P$75*100)</f>
        <v>14687.522714681345</v>
      </c>
      <c r="Q100" s="221">
        <f>IF(Q72="..", "..",Q72/EmpInst!Q$75*100)</f>
        <v>16073.978888987833</v>
      </c>
      <c r="R100" s="221">
        <f>IF(R72="..", "..",R72/EmpInst!R$75*100)</f>
        <v>14800.871556274929</v>
      </c>
      <c r="S100" s="221">
        <f>IF(S72="..", "..",S72/EmpInst!S$75*100)</f>
        <v>13434.740589743937</v>
      </c>
      <c r="T100" s="221">
        <f>IF(T72="..", "..",T72/EmpInst!T$75*100)</f>
        <v>12842.63855263525</v>
      </c>
      <c r="U100" s="221">
        <f>IF(U72="..", "..",U72/EmpInst!U$75*100)</f>
        <v>12841.114991269184</v>
      </c>
      <c r="V100" s="221">
        <f>IF(V72="..", "..",V72/EmpInst!V$75*100)</f>
        <v>12368.907950892444</v>
      </c>
      <c r="W100" s="221">
        <f>IF(W72="..", "..",W72/EmpInst!W$75*100)</f>
        <v>12605.960515550418</v>
      </c>
      <c r="X100" s="221">
        <f>IF(X72="..", "..",X72/EmpInst!X$75*100)</f>
        <v>13599.88927054506</v>
      </c>
      <c r="Y100" s="221">
        <f>IF(Y72="..", "..",Y72/EmpInst!Y$75*100)</f>
        <v>11667.241465947678</v>
      </c>
      <c r="Z100" s="221">
        <f>IF(Z72="..", "..",Z72/EmpInst!Z$75*100)</f>
        <v>13186.313014300136</v>
      </c>
      <c r="AA100" s="221">
        <f>IF(AA72="..", "..",AA72/EmpInst!AA$75*100)</f>
        <v>14536.912970939846</v>
      </c>
      <c r="AB100" s="221">
        <f>IF(AB72="..", "..",AB72/EmpInst!AB$75*100)</f>
        <v>15220.798188975848</v>
      </c>
    </row>
    <row r="101" spans="1:28" x14ac:dyDescent="0.25">
      <c r="A101" s="1" t="s">
        <v>58</v>
      </c>
      <c r="B101" t="s">
        <v>932</v>
      </c>
      <c r="C101" s="221"/>
      <c r="D101" s="221"/>
      <c r="E101" s="221"/>
      <c r="F101" s="221"/>
      <c r="G101" s="221"/>
      <c r="H101" s="221"/>
      <c r="I101" s="221">
        <f>IF(I73="..", "..",I73/EmpInst!I$75*100)</f>
        <v>5046.2862017683583</v>
      </c>
      <c r="J101" s="221">
        <f>IF(J73="..", "..",J73/EmpInst!J$75*100)</f>
        <v>5444.7244173356394</v>
      </c>
      <c r="K101" s="221">
        <f>IF(K73="..", "..",K73/EmpInst!K$75*100)</f>
        <v>5678.0227383165166</v>
      </c>
      <c r="L101" s="221">
        <f>IF(L73="..", "..",L73/EmpInst!L$75*100)</f>
        <v>6049.12674248023</v>
      </c>
      <c r="M101" s="221">
        <f>IF(M73="..", "..",M73/EmpInst!M$75*100)</f>
        <v>4617.008135535144</v>
      </c>
      <c r="N101" s="221">
        <f>IF(N73="..", "..",N73/EmpInst!N$75*100)</f>
        <v>4061.4978532414748</v>
      </c>
      <c r="O101" s="221">
        <f>IF(O73="..", "..",O73/EmpInst!O$75*100)</f>
        <v>4965.7507457140273</v>
      </c>
      <c r="P101" s="221">
        <f>IF(P73="..", "..",P73/EmpInst!P$75*100)</f>
        <v>5130.8563330872221</v>
      </c>
      <c r="Q101" s="221">
        <f>IF(Q73="..", "..",Q73/EmpInst!Q$75*100)</f>
        <v>4707.4064095933263</v>
      </c>
      <c r="R101" s="221">
        <f>IF(R73="..", "..",R73/EmpInst!R$75*100)</f>
        <v>3630.5266265381965</v>
      </c>
      <c r="S101" s="221">
        <f>IF(S73="..", "..",S73/EmpInst!S$75*100)</f>
        <v>3916.1368987535525</v>
      </c>
      <c r="T101" s="221">
        <f>IF(T73="..", "..",T73/EmpInst!T$75*100)</f>
        <v>4035.215771891078</v>
      </c>
      <c r="U101" s="221">
        <f>IF(U73="..", "..",U73/EmpInst!U$75*100)</f>
        <v>4156.4326692565337</v>
      </c>
      <c r="V101" s="221">
        <f>IF(V73="..", "..",V73/EmpInst!V$75*100)</f>
        <v>4643.0504359974693</v>
      </c>
      <c r="W101" s="221">
        <f>IF(W73="..", "..",W73/EmpInst!W$75*100)</f>
        <v>4891.8219773629908</v>
      </c>
      <c r="X101" s="221">
        <f>IF(X73="..", "..",X73/EmpInst!X$75*100)</f>
        <v>5445.0878884366221</v>
      </c>
      <c r="Y101" s="221">
        <f>IF(Y73="..", "..",Y73/EmpInst!Y$75*100)</f>
        <v>5361.5967439300657</v>
      </c>
      <c r="Z101" s="221">
        <f>IF(Z73="..", "..",Z73/EmpInst!Z$75*100)</f>
        <v>5748.896429505633</v>
      </c>
      <c r="AA101" s="221">
        <f>IF(AA73="..", "..",AA73/EmpInst!AA$75*100)</f>
        <v>5560.6617683634649</v>
      </c>
      <c r="AB101" s="221">
        <f>IF(AB73="..", "..",AB73/EmpInst!AB$75*100)</f>
        <v>5424.2365645033633</v>
      </c>
    </row>
    <row r="102" spans="1:28" x14ac:dyDescent="0.25">
      <c r="A102" s="1" t="s">
        <v>59</v>
      </c>
      <c r="B102" t="s">
        <v>55</v>
      </c>
      <c r="C102" s="221"/>
      <c r="D102" s="221"/>
      <c r="E102" s="221"/>
      <c r="F102" s="221"/>
      <c r="G102" s="221"/>
      <c r="H102" s="221"/>
      <c r="I102" s="221">
        <f>IF(I74="..", "..",I74/EmpInst!I$75*100)</f>
        <v>10150.10355670175</v>
      </c>
      <c r="J102" s="221">
        <f>IF(J74="..", "..",J74/EmpInst!J$75*100)</f>
        <v>10886.128374256521</v>
      </c>
      <c r="K102" s="221">
        <f>IF(K74="..", "..",K74/EmpInst!K$75*100)</f>
        <v>10504.0070413617</v>
      </c>
      <c r="L102" s="221">
        <f>IF(L74="..", "..",L74/EmpInst!L$75*100)</f>
        <v>9846.1339143117548</v>
      </c>
      <c r="M102" s="221">
        <f>IF(M74="..", "..",M74/EmpInst!M$75*100)</f>
        <v>9778.9988563469051</v>
      </c>
      <c r="N102" s="221">
        <f>IF(N74="..", "..",N74/EmpInst!N$75*100)</f>
        <v>8760.5968067177946</v>
      </c>
      <c r="O102" s="221">
        <f>IF(O74="..", "..",O74/EmpInst!O$75*100)</f>
        <v>8836.1350186068339</v>
      </c>
      <c r="P102" s="221">
        <f>IF(P74="..", "..",P74/EmpInst!P$75*100)</f>
        <v>8693.0627151637746</v>
      </c>
      <c r="Q102" s="221">
        <f>IF(Q74="..", "..",Q74/EmpInst!Q$75*100)</f>
        <v>8395.6856279950298</v>
      </c>
      <c r="R102" s="221">
        <f>IF(R74="..", "..",R74/EmpInst!R$75*100)</f>
        <v>7966.9916206845046</v>
      </c>
      <c r="S102" s="221">
        <f>IF(S74="..", "..",S74/EmpInst!S$75*100)</f>
        <v>8019.3887835032638</v>
      </c>
      <c r="T102" s="221">
        <f>IF(T74="..", "..",T74/EmpInst!T$75*100)</f>
        <v>7898.5242737120316</v>
      </c>
      <c r="U102" s="221">
        <f>IF(U74="..", "..",U74/EmpInst!U$75*100)</f>
        <v>8348.0102312981981</v>
      </c>
      <c r="V102" s="221">
        <f>IF(V74="..", "..",V74/EmpInst!V$75*100)</f>
        <v>8811.2663986122243</v>
      </c>
      <c r="W102" s="221">
        <f>IF(W74="..", "..",W74/EmpInst!W$75*100)</f>
        <v>8951.8380924678077</v>
      </c>
      <c r="X102" s="221">
        <f>IF(X74="..", "..",X74/EmpInst!X$75*100)</f>
        <v>8976.4995532170651</v>
      </c>
      <c r="Y102" s="221">
        <f>IF(Y74="..", "..",Y74/EmpInst!Y$75*100)</f>
        <v>9390.6962249292319</v>
      </c>
      <c r="Z102" s="221">
        <f>IF(Z74="..", "..",Z74/EmpInst!Z$75*100)</f>
        <v>9654.8607937079341</v>
      </c>
      <c r="AA102" s="221">
        <f>IF(AA74="..", "..",AA74/EmpInst!AA$75*100)</f>
        <v>9500.7369069389697</v>
      </c>
      <c r="AB102" s="221">
        <f>IF(AB74="..", "..",AB74/EmpInst!AB$75*100)</f>
        <v>8817.7950552138736</v>
      </c>
    </row>
    <row r="103" spans="1:28" x14ac:dyDescent="0.25">
      <c r="A103" s="1" t="s">
        <v>60</v>
      </c>
      <c r="B103" s="109" t="s">
        <v>528</v>
      </c>
      <c r="C103" s="221"/>
      <c r="D103" s="221"/>
      <c r="E103" s="221"/>
      <c r="F103" s="221"/>
      <c r="G103" s="221"/>
      <c r="H103" s="221"/>
      <c r="I103" s="221">
        <f>IF(I75="..", "..",I75/EmpInst!I$75*100)</f>
        <v>10771.525546788498</v>
      </c>
      <c r="J103" s="221">
        <f>IF(J75="..", "..",J75/EmpInst!J$75*100)</f>
        <v>10748.932029633112</v>
      </c>
      <c r="K103" s="221">
        <f>IF(K75="..", "..",K75/EmpInst!K$75*100)</f>
        <v>10392.071066561935</v>
      </c>
      <c r="L103" s="221">
        <f>IF(L75="..", "..",L75/EmpInst!L$75*100)</f>
        <v>11271.171767669257</v>
      </c>
      <c r="M103" s="221">
        <f>IF(M75="..", "..",M75/EmpInst!M$75*100)</f>
        <v>10063.223882745606</v>
      </c>
      <c r="N103" s="221">
        <f>IF(N75="..", "..",N75/EmpInst!N$75*100)</f>
        <v>9374.3129125821924</v>
      </c>
      <c r="O103" s="221">
        <f>IF(O75="..", "..",O75/EmpInst!O$75*100)</f>
        <v>10059.95907047437</v>
      </c>
      <c r="P103" s="221">
        <f>IF(P75="..", "..",P75/EmpInst!P$75*100)</f>
        <v>9829.4799054166651</v>
      </c>
      <c r="Q103" s="221">
        <f>IF(Q75="..", "..",Q75/EmpInst!Q$75*100)</f>
        <v>9418.5038224528889</v>
      </c>
      <c r="R103" s="221">
        <f>IF(R75="..", "..",R75/EmpInst!R$75*100)</f>
        <v>8338.3052807941804</v>
      </c>
      <c r="S103" s="221">
        <f>IF(S75="..", "..",S75/EmpInst!S$75*100)</f>
        <v>8423.8091571259338</v>
      </c>
      <c r="T103" s="221">
        <f>IF(T75="..", "..",T75/EmpInst!T$75*100)</f>
        <v>8270.2664759934323</v>
      </c>
      <c r="U103" s="221">
        <f>IF(U75="..", "..",U75/EmpInst!U$75*100)</f>
        <v>8510.8903725367454</v>
      </c>
      <c r="V103" s="221">
        <f>IF(V75="..", "..",V75/EmpInst!V$75*100)</f>
        <v>8784.0103147761656</v>
      </c>
      <c r="W103" s="221">
        <f>IF(W75="..", "..",W75/EmpInst!W$75*100)</f>
        <v>8426.7398880379824</v>
      </c>
      <c r="X103" s="221">
        <f>IF(X75="..", "..",X75/EmpInst!X$75*100)</f>
        <v>8867.3769713059301</v>
      </c>
      <c r="Y103" s="221">
        <f>IF(Y75="..", "..",Y75/EmpInst!Y$75*100)</f>
        <v>9003.1136299393547</v>
      </c>
      <c r="Z103" s="221">
        <f>IF(Z75="..", "..",Z75/EmpInst!Z$75*100)</f>
        <v>9435.7251019847172</v>
      </c>
      <c r="AA103" s="221">
        <f>IF(AA75="..", "..",AA75/EmpInst!AA$75*100)</f>
        <v>9260.9059498302759</v>
      </c>
      <c r="AB103" s="221">
        <f>IF(AB75="..", "..",AB75/EmpInst!AB$75*100)</f>
        <v>9389.0094630379062</v>
      </c>
    </row>
    <row r="104" spans="1:28" x14ac:dyDescent="0.25">
      <c r="A104" s="1" t="s">
        <v>61</v>
      </c>
      <c r="B104" s="109" t="s">
        <v>939</v>
      </c>
      <c r="C104" s="221"/>
      <c r="D104" s="221"/>
      <c r="E104" s="221"/>
      <c r="F104" s="221"/>
      <c r="G104" s="221"/>
      <c r="H104" s="221"/>
      <c r="I104" s="221">
        <f>IF(I76="..", "..",I76/EmpInst!I$75*100)</f>
        <v>9217.11448742838</v>
      </c>
      <c r="J104" s="221">
        <f>IF(J76="..", "..",J76/EmpInst!J$75*100)</f>
        <v>8408.652447639628</v>
      </c>
      <c r="K104" s="221">
        <f>IF(K76="..", "..",K76/EmpInst!K$75*100)</f>
        <v>7793.4383295001298</v>
      </c>
      <c r="L104" s="221">
        <f>IF(L76="..", "..",L76/EmpInst!L$75*100)</f>
        <v>8766.9819987213777</v>
      </c>
      <c r="M104" s="221">
        <f>IF(M76="..", "..",M76/EmpInst!M$75*100)</f>
        <v>9093.9825055066794</v>
      </c>
      <c r="N104" s="221">
        <f>IF(N76="..", "..",N76/EmpInst!N$75*100)</f>
        <v>7817.2464320178988</v>
      </c>
      <c r="O104" s="221">
        <f>IF(O76="..", "..",O76/EmpInst!O$75*100)</f>
        <v>8377.2090065249758</v>
      </c>
      <c r="P104" s="221">
        <f>IF(P76="..", "..",P76/EmpInst!P$75*100)</f>
        <v>8542.1369808409163</v>
      </c>
      <c r="Q104" s="221">
        <f>IF(Q76="..", "..",Q76/EmpInst!Q$75*100)</f>
        <v>7702.6828588181461</v>
      </c>
      <c r="R104" s="221">
        <f>IF(R76="..", "..",R76/EmpInst!R$75*100)</f>
        <v>7047.1338818535232</v>
      </c>
      <c r="S104" s="221">
        <f>IF(S76="..", "..",S76/EmpInst!S$75*100)</f>
        <v>7756.0047509112419</v>
      </c>
      <c r="T104" s="221">
        <f>IF(T76="..", "..",T76/EmpInst!T$75*100)</f>
        <v>7731.8505217439624</v>
      </c>
      <c r="U104" s="221">
        <f>IF(U76="..", "..",U76/EmpInst!U$75*100)</f>
        <v>6891.5577792181366</v>
      </c>
      <c r="V104" s="221">
        <f>IF(V76="..", "..",V76/EmpInst!V$75*100)</f>
        <v>7441.1355155410929</v>
      </c>
      <c r="W104" s="221">
        <f>IF(W76="..", "..",W76/EmpInst!W$75*100)</f>
        <v>8109.3361341738455</v>
      </c>
      <c r="X104" s="221">
        <f>IF(X76="..", "..",X76/EmpInst!X$75*100)</f>
        <v>7815.208345706722</v>
      </c>
      <c r="Y104" s="221">
        <f>IF(Y76="..", "..",Y76/EmpInst!Y$75*100)</f>
        <v>8157.2718096916205</v>
      </c>
      <c r="Z104" s="221">
        <f>IF(Z76="..", "..",Z76/EmpInst!Z$75*100)</f>
        <v>9095.364854572761</v>
      </c>
      <c r="AA104" s="221">
        <f>IF(AA76="..", "..",AA76/EmpInst!AA$75*100)</f>
        <v>9716.6988132110837</v>
      </c>
      <c r="AB104" s="221">
        <f>IF(AB76="..", "..",AB76/EmpInst!AB$75*100)</f>
        <v>8580.6241308026219</v>
      </c>
    </row>
    <row r="105" spans="1:28" x14ac:dyDescent="0.25">
      <c r="A105" s="1" t="s">
        <v>933</v>
      </c>
      <c r="B105" t="s">
        <v>934</v>
      </c>
      <c r="C105" s="221"/>
      <c r="D105" s="221"/>
      <c r="E105" s="221"/>
      <c r="F105" s="221"/>
      <c r="G105" s="221"/>
      <c r="H105" s="221"/>
      <c r="I105" s="221">
        <f>IF(I77="..", "..",I77/EmpInst!I$75*100)</f>
        <v>5029.027682632166</v>
      </c>
      <c r="J105" s="221">
        <f>IF(J77="..", "..",J77/EmpInst!J$75*100)</f>
        <v>4719.033946161685</v>
      </c>
      <c r="K105" s="221">
        <f>IF(K77="..", "..",K77/EmpInst!K$75*100)</f>
        <v>3964.3399609110234</v>
      </c>
      <c r="L105" s="221">
        <f>IF(L77="..", "..",L77/EmpInst!L$75*100)</f>
        <v>3413.4628187397402</v>
      </c>
      <c r="M105" s="221">
        <f>IF(M77="..", "..",M77/EmpInst!M$75*100)</f>
        <v>3749.5039541774986</v>
      </c>
      <c r="N105" s="221">
        <f>IF(N77="..", "..",N77/EmpInst!N$75*100)</f>
        <v>3289.6039973253851</v>
      </c>
      <c r="O105" s="221">
        <f>IF(O77="..", "..",O77/EmpInst!O$75*100)</f>
        <v>3373.2918437241656</v>
      </c>
      <c r="P105" s="221">
        <f>IF(P77="..", "..",P77/EmpInst!P$75*100)</f>
        <v>3727.4082416372053</v>
      </c>
      <c r="Q105" s="221">
        <f>IF(Q77="..", "..",Q77/EmpInst!Q$75*100)</f>
        <v>3077.8032560567626</v>
      </c>
      <c r="R105" s="221">
        <f>IF(R77="..", "..",R77/EmpInst!R$75*100)</f>
        <v>2980.5463445496312</v>
      </c>
      <c r="S105" s="221">
        <f>IF(S77="..", "..",S77/EmpInst!S$75*100)</f>
        <v>2557.677774044344</v>
      </c>
      <c r="T105" s="221">
        <f>IF(T77="..", "..",T77/EmpInst!T$75*100)</f>
        <v>2807.5489374737208</v>
      </c>
      <c r="U105" s="221">
        <f>IF(U77="..", "..",U77/EmpInst!U$75*100)</f>
        <v>3208.6103703351237</v>
      </c>
      <c r="V105" s="221">
        <f>IF(V77="..", "..",V77/EmpInst!V$75*100)</f>
        <v>3203.4396607597364</v>
      </c>
      <c r="W105" s="221">
        <f>IF(W77="..", "..",W77/EmpInst!W$75*100)</f>
        <v>3082.3738243281136</v>
      </c>
      <c r="X105" s="221">
        <f>IF(X77="..", "..",X77/EmpInst!X$75*100)</f>
        <v>2892.3715351866149</v>
      </c>
      <c r="Y105" s="221">
        <f>IF(Y77="..", "..",Y77/EmpInst!Y$75*100)</f>
        <v>3130.5650571687479</v>
      </c>
      <c r="Z105" s="221">
        <f>IF(Z77="..", "..",Z77/EmpInst!Z$75*100)</f>
        <v>3393.1944637626939</v>
      </c>
      <c r="AA105" s="221">
        <f>IF(AA77="..", "..",AA77/EmpInst!AA$75*100)</f>
        <v>3210.4670659196772</v>
      </c>
      <c r="AB105" s="221">
        <f>IF(AB77="..", "..",AB77/EmpInst!AB$75*100)</f>
        <v>3285.0300667856382</v>
      </c>
    </row>
    <row r="106" spans="1:28" x14ac:dyDescent="0.25">
      <c r="A106" s="1" t="s">
        <v>935</v>
      </c>
      <c r="B106" t="s">
        <v>936</v>
      </c>
      <c r="C106" s="221"/>
      <c r="D106" s="221"/>
      <c r="E106" s="221"/>
      <c r="F106" s="221"/>
      <c r="G106" s="221"/>
      <c r="H106" s="221"/>
      <c r="I106" s="221">
        <f>IF(I78="..", "..",I78/EmpInst!I$75*100)</f>
        <v>4616.7338666457345</v>
      </c>
      <c r="J106" s="221">
        <f>IF(J78="..", "..",J78/EmpInst!J$75*100)</f>
        <v>4451.8495946898493</v>
      </c>
      <c r="K106" s="221">
        <f>IF(K78="..", "..",K78/EmpInst!K$75*100)</f>
        <v>4801.1182367842057</v>
      </c>
      <c r="L106" s="221">
        <f>IF(L78="..", "..",L78/EmpInst!L$75*100)</f>
        <v>5221.3377701561221</v>
      </c>
      <c r="M106" s="221">
        <f>IF(M78="..", "..",M78/EmpInst!M$75*100)</f>
        <v>4975.690408933222</v>
      </c>
      <c r="N106" s="221">
        <f>IF(N78="..", "..",N78/EmpInst!N$75*100)</f>
        <v>4116.5109403072001</v>
      </c>
      <c r="O106" s="221">
        <f>IF(O78="..", "..",O78/EmpInst!O$75*100)</f>
        <v>3753.1451988881072</v>
      </c>
      <c r="P106" s="221">
        <f>IF(P78="..", "..",P78/EmpInst!P$75*100)</f>
        <v>4582.5366201906863</v>
      </c>
      <c r="Q106" s="221">
        <f>IF(Q78="..", "..",Q78/EmpInst!Q$75*100)</f>
        <v>4854.4556621893726</v>
      </c>
      <c r="R106" s="221">
        <f>IF(R78="..", "..",R78/EmpInst!R$75*100)</f>
        <v>5817.4825817891106</v>
      </c>
      <c r="S106" s="221">
        <f>IF(S78="..", "..",S78/EmpInst!S$75*100)</f>
        <v>5385.1629704195702</v>
      </c>
      <c r="T106" s="221">
        <f>IF(T78="..", "..",T78/EmpInst!T$75*100)</f>
        <v>5178.7800101482662</v>
      </c>
      <c r="U106" s="221">
        <f>IF(U78="..", "..",U78/EmpInst!U$75*100)</f>
        <v>5080.0263494724977</v>
      </c>
      <c r="V106" s="221">
        <f>IF(V78="..", "..",V78/EmpInst!V$75*100)</f>
        <v>5005.5688625199455</v>
      </c>
      <c r="W106" s="221">
        <f>IF(W78="..", "..",W78/EmpInst!W$75*100)</f>
        <v>5611.0602934930903</v>
      </c>
      <c r="X106" s="221">
        <f>IF(X78="..", "..",X78/EmpInst!X$75*100)</f>
        <v>6124.8395448386236</v>
      </c>
      <c r="Y106" s="221">
        <f>IF(Y78="..", "..",Y78/EmpInst!Y$75*100)</f>
        <v>6673.1012093347363</v>
      </c>
      <c r="Z106" s="221">
        <f>IF(Z78="..", "..",Z78/EmpInst!Z$75*100)</f>
        <v>7891.6026853479425</v>
      </c>
      <c r="AA106" s="221">
        <f>IF(AA78="..", "..",AA78/EmpInst!AA$75*100)</f>
        <v>7771.3722515244872</v>
      </c>
      <c r="AB106" s="221">
        <f>IF(AB78="..", "..",AB78/EmpInst!AB$75*100)</f>
        <v>8958.515155253679</v>
      </c>
    </row>
    <row r="107" spans="1:28" x14ac:dyDescent="0.25">
      <c r="A107" s="1" t="s">
        <v>937</v>
      </c>
      <c r="B107" t="s">
        <v>938</v>
      </c>
      <c r="C107" s="221"/>
      <c r="D107" s="221"/>
      <c r="E107" s="221"/>
      <c r="F107" s="221"/>
      <c r="G107" s="221"/>
      <c r="H107" s="221"/>
      <c r="I107" s="221">
        <f>IF(I79="..", "..",I79/EmpInst!I$75*100)</f>
        <v>12950.401073486497</v>
      </c>
      <c r="J107" s="221">
        <f>IF(J79="..", "..",J79/EmpInst!J$75*100)</f>
        <v>14551.320449065701</v>
      </c>
      <c r="K107" s="221">
        <f>IF(K79="..", "..",K79/EmpInst!K$75*100)</f>
        <v>14720.833903069115</v>
      </c>
      <c r="L107" s="221">
        <f>IF(L79="..", "..",L79/EmpInst!L$75*100)</f>
        <v>14681.63287298328</v>
      </c>
      <c r="M107" s="221">
        <f>IF(M79="..", "..",M79/EmpInst!M$75*100)</f>
        <v>14379.630485378899</v>
      </c>
      <c r="N107" s="221">
        <f>IF(N79="..", "..",N79/EmpInst!N$75*100)</f>
        <v>12129.316677319106</v>
      </c>
      <c r="O107" s="221">
        <f>IF(O79="..", "..",O79/EmpInst!O$75*100)</f>
        <v>13026.338231093536</v>
      </c>
      <c r="P107" s="221">
        <f>IF(P79="..", "..",P79/EmpInst!P$75*100)</f>
        <v>12502.19084618025</v>
      </c>
      <c r="Q107" s="221">
        <f>IF(Q79="..", "..",Q79/EmpInst!Q$75*100)</f>
        <v>12305.051731962012</v>
      </c>
      <c r="R107" s="221">
        <f>IF(R79="..", "..",R79/EmpInst!R$75*100)</f>
        <v>12049.109671901744</v>
      </c>
      <c r="S107" s="221">
        <f>IF(S79="..", "..",S79/EmpInst!S$75*100)</f>
        <v>11996.879703563705</v>
      </c>
      <c r="T107" s="221">
        <f>IF(T79="..", "..",T79/EmpInst!T$75*100)</f>
        <v>12237.010972077753</v>
      </c>
      <c r="U107" s="221">
        <f>IF(U79="..", "..",U79/EmpInst!U$75*100)</f>
        <v>12467.250799260975</v>
      </c>
      <c r="V107" s="221">
        <f>IF(V79="..", "..",V79/EmpInst!V$75*100)</f>
        <v>13127.398563499904</v>
      </c>
      <c r="W107" s="221">
        <f>IF(W79="..", "..",W79/EmpInst!W$75*100)</f>
        <v>13465.020635578194</v>
      </c>
      <c r="X107" s="221">
        <f>IF(X79="..", "..",X79/EmpInst!X$75*100)</f>
        <v>12889.976319789923</v>
      </c>
      <c r="Y107" s="221">
        <f>IF(Y79="..", "..",Y79/EmpInst!Y$75*100)</f>
        <v>14345.062268114154</v>
      </c>
      <c r="Z107" s="221">
        <f>IF(Z79="..", "..",Z79/EmpInst!Z$75*100)</f>
        <v>15244.983190057084</v>
      </c>
      <c r="AA107" s="221">
        <f>IF(AA79="..", "..",AA79/EmpInst!AA$75*100)</f>
        <v>14776.897326900342</v>
      </c>
      <c r="AB107" s="221">
        <f>IF(AB79="..", "..",AB79/EmpInst!AB$75*100)</f>
        <v>14828.88861559663</v>
      </c>
    </row>
    <row r="108" spans="1:28" s="130" customFormat="1" ht="20.149999999999999" customHeight="1" x14ac:dyDescent="0.25">
      <c r="A108" s="553"/>
      <c r="B108" s="554" t="s">
        <v>5</v>
      </c>
      <c r="C108" s="555"/>
      <c r="D108" s="555"/>
      <c r="E108" s="555"/>
      <c r="F108" s="555"/>
      <c r="G108" s="555"/>
      <c r="H108" s="555"/>
      <c r="I108" s="555">
        <f>IF(I80="..", "..",I80/EmpInst!I$75*100)</f>
        <v>8520.4587680845543</v>
      </c>
      <c r="J108" s="555">
        <f>IF(J80="..", "..",J80/EmpInst!J$75*100)</f>
        <v>8666.3426398350039</v>
      </c>
      <c r="K108" s="555">
        <f>IF(K80="..", "..",K80/EmpInst!K$75*100)</f>
        <v>8961.4265279247356</v>
      </c>
      <c r="L108" s="555">
        <f>IF(L80="..", "..",L80/EmpInst!L$75*100)</f>
        <v>8578.4992637429514</v>
      </c>
      <c r="M108" s="555">
        <f>IF(M80="..", "..",M80/EmpInst!M$75*100)</f>
        <v>8289.5819648091383</v>
      </c>
      <c r="N108" s="555">
        <f>IF(N80="..", "..",N80/EmpInst!N$75*100)</f>
        <v>7257.0592716538131</v>
      </c>
      <c r="O108" s="555">
        <f>IF(O80="..", "..",O80/EmpInst!O$75*100)</f>
        <v>7337.0936536444078</v>
      </c>
      <c r="P108" s="555">
        <f>IF(P80="..", "..",P80/EmpInst!P$75*100)</f>
        <v>6949.6347364516423</v>
      </c>
      <c r="Q108" s="555">
        <f>IF(Q80="..", "..",Q80/EmpInst!Q$75*100)</f>
        <v>6927.113924200783</v>
      </c>
      <c r="R108" s="555">
        <f>IF(R80="..", "..",R80/EmpInst!R$75*100)</f>
        <v>6595.9512930353412</v>
      </c>
      <c r="S108" s="555">
        <f>IF(S80="..", "..",S80/EmpInst!S$75*100)</f>
        <v>6559.8085010063851</v>
      </c>
      <c r="T108" s="555">
        <f>IF(T80="..", "..",T80/EmpInst!T$75*100)</f>
        <v>6605.4571771290384</v>
      </c>
      <c r="U108" s="555">
        <f>IF(U80="..", "..",U80/EmpInst!U$75*100)</f>
        <v>7019.6292509270579</v>
      </c>
      <c r="V108" s="555">
        <f>IF(V80="..", "..",V80/EmpInst!V$75*100)</f>
        <v>7380.9142721066592</v>
      </c>
      <c r="W108" s="555">
        <f>IF(W80="..", "..",W80/EmpInst!W$75*100)</f>
        <v>7558.4358519042535</v>
      </c>
      <c r="X108" s="555">
        <f>IF(X80="..", "..",X80/EmpInst!X$75*100)</f>
        <v>7735.1892999417341</v>
      </c>
      <c r="Y108" s="555">
        <f>IF(Y80="..", "..",Y80/EmpInst!Y$75*100)</f>
        <v>8267.7003301729274</v>
      </c>
      <c r="Z108" s="555">
        <f>IF(Z80="..", "..",Z80/EmpInst!Z$75*100)</f>
        <v>8702.8805252136572</v>
      </c>
      <c r="AA108" s="555">
        <f>IF(AA80="..", "..",AA80/EmpInst!AA$75*100)</f>
        <v>8669.0766415025391</v>
      </c>
      <c r="AB108" s="555">
        <f>IF(AB80="..", "..",AB80/EmpInst!AB$75*100)</f>
        <v>8620.2527985213947</v>
      </c>
    </row>
    <row r="109" spans="1:28" s="130" customFormat="1" ht="20.149999999999999" customHeight="1" x14ac:dyDescent="0.25">
      <c r="A109" s="552"/>
      <c r="B109" s="557" t="s">
        <v>448</v>
      </c>
      <c r="C109" s="558"/>
      <c r="D109" s="558"/>
      <c r="E109" s="558"/>
      <c r="F109" s="558"/>
      <c r="G109" s="558"/>
      <c r="H109" s="558"/>
      <c r="I109" s="558">
        <f>IF(I81="..", "..",I81/EmpInst!I$75*100)</f>
        <v>2539.0870942086235</v>
      </c>
      <c r="J109" s="558">
        <f>IF(J81="..", "..",J81/EmpInst!J$75*100)</f>
        <v>2587.9203558494964</v>
      </c>
      <c r="K109" s="558">
        <f>IF(K81="..", "..",K81/EmpInst!K$75*100)</f>
        <v>5314.9365035356177</v>
      </c>
      <c r="L109" s="558">
        <f>IF(L81="..", "..",L81/EmpInst!L$75*100)</f>
        <v>4964.8727228712551</v>
      </c>
      <c r="M109" s="558">
        <f>IF(M81="..", "..",M81/EmpInst!M$75*100)</f>
        <v>5208.4798698730947</v>
      </c>
      <c r="N109" s="558">
        <f>IF(N81="..", "..",N81/EmpInst!N$75*100)</f>
        <v>3618.7103490799345</v>
      </c>
      <c r="O109" s="558">
        <f>IF(O81="..", "..",O81/EmpInst!O$75*100)</f>
        <v>2700.6880466689008</v>
      </c>
      <c r="P109" s="558">
        <f>IF(P81="..", "..",P81/EmpInst!P$75*100)</f>
        <v>1862.1195498081497</v>
      </c>
      <c r="Q109" s="558">
        <f>IF(Q81="..", "..",Q81/EmpInst!Q$75*100)</f>
        <v>2241.6477435751385</v>
      </c>
      <c r="R109" s="558">
        <f>IF(R81="..", "..",R81/EmpInst!R$75*100)</f>
        <v>2193.3707451962414</v>
      </c>
      <c r="S109" s="558">
        <f>IF(S81="..", "..",S81/EmpInst!S$75*100)</f>
        <v>2370.86756993872</v>
      </c>
      <c r="T109" s="558">
        <f>IF(T81="..", "..",T81/EmpInst!T$75*100)</f>
        <v>2700.4460004976659</v>
      </c>
      <c r="U109" s="558">
        <f>IF(U81="..", "..",U81/EmpInst!U$75*100)</f>
        <v>3001.9625981698123</v>
      </c>
      <c r="V109" s="558">
        <f>IF(V81="..", "..",V81/EmpInst!V$75*100)</f>
        <v>3231.5357279477366</v>
      </c>
      <c r="W109" s="558">
        <f>IF(W81="..", "..",W81/EmpInst!W$75*100)</f>
        <v>3897.0215870333022</v>
      </c>
      <c r="X109" s="558">
        <f>IF(X81="..", "..",X81/EmpInst!X$75*100)</f>
        <v>3735.9630148658212</v>
      </c>
      <c r="Y109" s="558">
        <f>IF(Y81="..", "..",Y81/EmpInst!Y$75*100)</f>
        <v>4392.6474801753411</v>
      </c>
      <c r="Z109" s="558">
        <f>IF(Z81="..", "..",Z81/EmpInst!Z$75*100)</f>
        <v>5316.7161563947238</v>
      </c>
      <c r="AA109" s="558">
        <f>IF(AA81="..", "..",AA81/EmpInst!AA$75*100)</f>
        <v>6507.5995958733838</v>
      </c>
      <c r="AB109" s="558">
        <f>IF(AB81="..", "..",AB81/EmpInst!AB$75*100)</f>
        <v>6447.733487444596</v>
      </c>
    </row>
    <row r="110" spans="1:28" s="43" customFormat="1" ht="16.5" customHeight="1" x14ac:dyDescent="0.25">
      <c r="A110" s="1009" t="s">
        <v>574</v>
      </c>
      <c r="B110" s="1009"/>
      <c r="C110" s="1009"/>
      <c r="D110" s="1009"/>
      <c r="E110" s="1009"/>
      <c r="F110" s="1009"/>
      <c r="G110" s="1009"/>
      <c r="H110" s="1009"/>
      <c r="I110" s="1009"/>
      <c r="J110" s="1009"/>
      <c r="K110" s="1009"/>
      <c r="L110" s="1009"/>
      <c r="M110" s="1009"/>
      <c r="N110" s="1009"/>
      <c r="O110" s="1009"/>
      <c r="P110" s="1009"/>
      <c r="Q110" s="1009"/>
      <c r="R110" s="1010"/>
      <c r="S110" s="1010"/>
      <c r="T110" s="1010"/>
      <c r="U110" s="1010"/>
      <c r="V110" s="1010"/>
      <c r="W110" s="1010"/>
      <c r="X110" s="1010"/>
    </row>
    <row r="111" spans="1:28" s="43" customFormat="1" ht="15" customHeight="1" x14ac:dyDescent="0.3">
      <c r="A111" s="94" t="s">
        <v>630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</row>
  </sheetData>
  <mergeCells count="3">
    <mergeCell ref="A54:X54"/>
    <mergeCell ref="A82:X82"/>
    <mergeCell ref="A110:X110"/>
  </mergeCells>
  <phoneticPr fontId="8" type="noConversion"/>
  <pageMargins left="0.74803149606299213" right="0.74803149606299213" top="0.98425196850393704" bottom="0.98425196850393704" header="0.51181102362204722" footer="0.51181102362204722"/>
  <pageSetup scale="59" fitToHeight="3" orientation="landscape" r:id="rId1"/>
  <headerFooter alignWithMargins="0"/>
  <rowBreaks count="3" manualBreakCount="3">
    <brk id="28" max="27" man="1"/>
    <brk id="56" max="27" man="1"/>
    <brk id="84" max="2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AG8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A2" sqref="A2"/>
    </sheetView>
  </sheetViews>
  <sheetFormatPr defaultColWidth="8.81640625" defaultRowHeight="12.5" outlineLevelCol="1" x14ac:dyDescent="0.25"/>
  <cols>
    <col min="1" max="1" width="5.81640625" style="1" customWidth="1"/>
    <col min="2" max="2" width="42.1796875" bestFit="1" customWidth="1"/>
    <col min="3" max="9" width="9.1796875" hidden="1" customWidth="1" outlineLevel="1"/>
    <col min="10" max="10" width="8.81640625" collapsed="1"/>
  </cols>
  <sheetData>
    <row r="1" spans="1:33" ht="20.149999999999999" customHeight="1" x14ac:dyDescent="0.35">
      <c r="A1" s="42" t="str">
        <f>Index!B42</f>
        <v>Table 4i     Employment in private sector by industry, numbers, FY2004-FY2022</v>
      </c>
    </row>
    <row r="2" spans="1:33" s="31" customFormat="1" ht="20.149999999999999" customHeight="1" x14ac:dyDescent="0.25">
      <c r="A2" s="17"/>
      <c r="B2" s="17" t="s">
        <v>573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E2"/>
      <c r="AF2"/>
      <c r="AG2"/>
    </row>
    <row r="3" spans="1:33" ht="20.149999999999999" customHeight="1" x14ac:dyDescent="0.25">
      <c r="A3" s="1" t="s">
        <v>919</v>
      </c>
      <c r="B3" t="s">
        <v>920</v>
      </c>
      <c r="C3" s="221">
        <v>8</v>
      </c>
      <c r="D3" s="221">
        <v>8</v>
      </c>
      <c r="E3" s="221">
        <v>8</v>
      </c>
      <c r="F3" s="221">
        <v>6</v>
      </c>
      <c r="G3" s="221">
        <v>1</v>
      </c>
      <c r="H3" s="221">
        <v>0</v>
      </c>
      <c r="I3" s="221">
        <v>0</v>
      </c>
      <c r="J3" s="221">
        <v>0</v>
      </c>
      <c r="K3" s="221">
        <v>0</v>
      </c>
      <c r="L3" s="221">
        <v>0.75</v>
      </c>
      <c r="M3" s="221">
        <v>2.5</v>
      </c>
      <c r="N3" s="221">
        <v>1.5</v>
      </c>
      <c r="O3" s="221">
        <v>0</v>
      </c>
      <c r="P3" s="221">
        <v>0</v>
      </c>
      <c r="Q3" s="221">
        <v>0</v>
      </c>
      <c r="R3" s="221">
        <v>0</v>
      </c>
      <c r="S3" s="221">
        <v>0</v>
      </c>
      <c r="T3" s="221">
        <v>0</v>
      </c>
      <c r="U3" s="221">
        <v>0</v>
      </c>
      <c r="V3" s="221">
        <v>0</v>
      </c>
      <c r="W3" s="221">
        <v>0</v>
      </c>
      <c r="X3" s="221">
        <v>0</v>
      </c>
      <c r="Y3" s="221">
        <v>0</v>
      </c>
      <c r="Z3" s="221">
        <v>0</v>
      </c>
      <c r="AA3" s="221">
        <v>0</v>
      </c>
      <c r="AB3" s="221">
        <v>0</v>
      </c>
    </row>
    <row r="4" spans="1:33" x14ac:dyDescent="0.25">
      <c r="A4" s="1" t="s">
        <v>921</v>
      </c>
      <c r="B4" s="43" t="s">
        <v>922</v>
      </c>
      <c r="C4" s="221">
        <v>34</v>
      </c>
      <c r="D4" s="221">
        <v>52.25</v>
      </c>
      <c r="E4" s="221">
        <v>52.25</v>
      </c>
      <c r="F4" s="221">
        <v>68.129997253417969</v>
      </c>
      <c r="G4" s="221">
        <v>49.380001068115234</v>
      </c>
      <c r="H4" s="221">
        <v>56.25</v>
      </c>
      <c r="I4" s="221">
        <v>44.25</v>
      </c>
      <c r="J4" s="221">
        <v>51.5</v>
      </c>
      <c r="K4" s="221">
        <v>56</v>
      </c>
      <c r="L4" s="221">
        <v>68.75</v>
      </c>
      <c r="M4" s="221">
        <v>69</v>
      </c>
      <c r="N4" s="221">
        <v>66.379997253417969</v>
      </c>
      <c r="O4" s="221">
        <v>97</v>
      </c>
      <c r="P4" s="221">
        <v>104.75</v>
      </c>
      <c r="Q4" s="221">
        <v>119.75</v>
      </c>
      <c r="R4" s="221">
        <v>130.6300048828125</v>
      </c>
      <c r="S4" s="221">
        <v>137.8800048828125</v>
      </c>
      <c r="T4" s="221">
        <v>133</v>
      </c>
      <c r="U4" s="221">
        <v>119.25</v>
      </c>
      <c r="V4" s="221">
        <v>121.5</v>
      </c>
      <c r="W4" s="221">
        <v>144.5</v>
      </c>
      <c r="X4" s="221">
        <v>137</v>
      </c>
      <c r="Y4" s="221">
        <v>112.62999725341797</v>
      </c>
      <c r="Z4" s="221">
        <v>92.75</v>
      </c>
      <c r="AA4" s="221">
        <v>77</v>
      </c>
      <c r="AB4" s="221">
        <v>82.379997253417969</v>
      </c>
    </row>
    <row r="5" spans="1:33" x14ac:dyDescent="0.25">
      <c r="A5" s="1" t="s">
        <v>41</v>
      </c>
      <c r="B5" t="s">
        <v>923</v>
      </c>
      <c r="C5" s="221">
        <v>0</v>
      </c>
      <c r="D5" s="221">
        <v>0</v>
      </c>
      <c r="E5" s="221">
        <v>0</v>
      </c>
      <c r="F5" s="221">
        <v>0</v>
      </c>
      <c r="G5" s="221">
        <v>0</v>
      </c>
      <c r="H5" s="221">
        <v>0</v>
      </c>
      <c r="I5" s="221">
        <v>0</v>
      </c>
      <c r="J5" s="221">
        <v>0</v>
      </c>
      <c r="K5" s="221">
        <v>0</v>
      </c>
      <c r="L5" s="221">
        <v>0</v>
      </c>
      <c r="M5" s="221">
        <v>0</v>
      </c>
      <c r="N5" s="221">
        <v>0</v>
      </c>
      <c r="O5" s="221">
        <v>0</v>
      </c>
      <c r="P5" s="221">
        <v>0</v>
      </c>
      <c r="Q5" s="221">
        <v>0</v>
      </c>
      <c r="R5" s="221">
        <v>0</v>
      </c>
      <c r="S5" s="221">
        <v>0</v>
      </c>
      <c r="T5" s="221">
        <v>0</v>
      </c>
      <c r="U5" s="221">
        <v>0</v>
      </c>
      <c r="V5" s="221">
        <v>0</v>
      </c>
      <c r="W5" s="221">
        <v>0</v>
      </c>
      <c r="X5" s="221">
        <v>0</v>
      </c>
      <c r="Y5" s="221">
        <v>0</v>
      </c>
      <c r="Z5" s="221">
        <v>0</v>
      </c>
      <c r="AA5" s="221">
        <v>0</v>
      </c>
      <c r="AB5" s="221">
        <v>0</v>
      </c>
    </row>
    <row r="6" spans="1:33" x14ac:dyDescent="0.25">
      <c r="A6" s="1" t="s">
        <v>42</v>
      </c>
      <c r="B6" t="s">
        <v>44</v>
      </c>
      <c r="C6" s="221">
        <v>111</v>
      </c>
      <c r="D6" s="221">
        <v>106.75</v>
      </c>
      <c r="E6" s="221">
        <v>67</v>
      </c>
      <c r="F6" s="221">
        <v>525.75</v>
      </c>
      <c r="G6" s="221">
        <v>607.75</v>
      </c>
      <c r="H6" s="221">
        <v>716.3800048828125</v>
      </c>
      <c r="I6" s="221">
        <v>888</v>
      </c>
      <c r="J6" s="221">
        <v>969</v>
      </c>
      <c r="K6" s="221">
        <v>221.75</v>
      </c>
      <c r="L6" s="221">
        <v>247.3800048828125</v>
      </c>
      <c r="M6" s="221">
        <v>245.1300048828125</v>
      </c>
      <c r="N6" s="221">
        <v>422.3800048828125</v>
      </c>
      <c r="O6" s="221">
        <v>700.25</v>
      </c>
      <c r="P6" s="221">
        <v>1338.75</v>
      </c>
      <c r="Q6" s="221">
        <v>986.25</v>
      </c>
      <c r="R6" s="221">
        <v>1006.25</v>
      </c>
      <c r="S6" s="221">
        <v>906.25</v>
      </c>
      <c r="T6" s="221">
        <v>770.3800048828125</v>
      </c>
      <c r="U6" s="221">
        <v>588.5</v>
      </c>
      <c r="V6" s="221">
        <v>615.5</v>
      </c>
      <c r="W6" s="221">
        <v>515.5</v>
      </c>
      <c r="X6" s="221">
        <v>589.6300048828125</v>
      </c>
      <c r="Y6" s="221">
        <v>533.25</v>
      </c>
      <c r="Z6" s="221">
        <v>379.8800048828125</v>
      </c>
      <c r="AA6" s="221">
        <v>290.25</v>
      </c>
      <c r="AB6" s="221">
        <v>242.5</v>
      </c>
    </row>
    <row r="7" spans="1:33" x14ac:dyDescent="0.25">
      <c r="A7" s="1" t="s">
        <v>43</v>
      </c>
      <c r="B7" t="s">
        <v>924</v>
      </c>
      <c r="C7" s="221">
        <v>0</v>
      </c>
      <c r="D7" s="221">
        <v>0</v>
      </c>
      <c r="E7" s="221">
        <v>0</v>
      </c>
      <c r="F7" s="221">
        <v>0</v>
      </c>
      <c r="G7" s="221">
        <v>0</v>
      </c>
      <c r="H7" s="221">
        <v>0</v>
      </c>
      <c r="I7" s="221">
        <v>0</v>
      </c>
      <c r="J7" s="221">
        <v>0</v>
      </c>
      <c r="K7" s="221">
        <v>0</v>
      </c>
      <c r="L7" s="221">
        <v>0</v>
      </c>
      <c r="M7" s="221">
        <v>0</v>
      </c>
      <c r="N7" s="221">
        <v>0</v>
      </c>
      <c r="O7" s="221">
        <v>0</v>
      </c>
      <c r="P7" s="221">
        <v>0</v>
      </c>
      <c r="Q7" s="221">
        <v>0</v>
      </c>
      <c r="R7" s="221">
        <v>0</v>
      </c>
      <c r="S7" s="221">
        <v>0</v>
      </c>
      <c r="T7" s="221">
        <v>0</v>
      </c>
      <c r="U7" s="221">
        <v>0</v>
      </c>
      <c r="V7" s="221">
        <v>0</v>
      </c>
      <c r="W7" s="221">
        <v>0</v>
      </c>
      <c r="X7" s="221">
        <v>0</v>
      </c>
      <c r="Y7" s="221">
        <v>0</v>
      </c>
      <c r="Z7" s="221">
        <v>0</v>
      </c>
      <c r="AA7" s="221">
        <v>0</v>
      </c>
      <c r="AB7" s="221">
        <v>0</v>
      </c>
    </row>
    <row r="8" spans="1:33" x14ac:dyDescent="0.25">
      <c r="A8" s="1" t="s">
        <v>45</v>
      </c>
      <c r="B8" t="s">
        <v>925</v>
      </c>
      <c r="C8" s="221">
        <v>0</v>
      </c>
      <c r="D8" s="221">
        <v>0</v>
      </c>
      <c r="E8" s="221">
        <v>0</v>
      </c>
      <c r="F8" s="221">
        <v>0</v>
      </c>
      <c r="G8" s="221">
        <v>0</v>
      </c>
      <c r="H8" s="221">
        <v>0</v>
      </c>
      <c r="I8" s="221">
        <v>0</v>
      </c>
      <c r="J8" s="221">
        <v>0</v>
      </c>
      <c r="K8" s="221">
        <v>0</v>
      </c>
      <c r="L8" s="221">
        <v>0</v>
      </c>
      <c r="M8" s="221">
        <v>0</v>
      </c>
      <c r="N8" s="221">
        <v>0</v>
      </c>
      <c r="O8" s="221">
        <v>0</v>
      </c>
      <c r="P8" s="221">
        <v>0</v>
      </c>
      <c r="Q8" s="221">
        <v>0</v>
      </c>
      <c r="R8" s="221">
        <v>0</v>
      </c>
      <c r="S8" s="221">
        <v>0</v>
      </c>
      <c r="T8" s="221">
        <v>0</v>
      </c>
      <c r="U8" s="221">
        <v>0</v>
      </c>
      <c r="V8" s="221">
        <v>0</v>
      </c>
      <c r="W8" s="221">
        <v>0</v>
      </c>
      <c r="X8" s="221">
        <v>0</v>
      </c>
      <c r="Y8" s="221">
        <v>0</v>
      </c>
      <c r="Z8" s="221">
        <v>0</v>
      </c>
      <c r="AA8" s="221">
        <v>0</v>
      </c>
      <c r="AB8" s="221">
        <v>0</v>
      </c>
    </row>
    <row r="9" spans="1:33" x14ac:dyDescent="0.25">
      <c r="A9" s="1" t="s">
        <v>46</v>
      </c>
      <c r="B9" t="s">
        <v>47</v>
      </c>
      <c r="C9" s="221">
        <v>517</v>
      </c>
      <c r="D9" s="221">
        <v>713.3800048828125</v>
      </c>
      <c r="E9" s="221">
        <v>721.5</v>
      </c>
      <c r="F9" s="221">
        <v>520.75</v>
      </c>
      <c r="G9" s="221">
        <v>593.5</v>
      </c>
      <c r="H9" s="221">
        <v>723</v>
      </c>
      <c r="I9" s="221">
        <v>625.25</v>
      </c>
      <c r="J9" s="221">
        <v>600.1300048828125</v>
      </c>
      <c r="K9" s="221">
        <v>640</v>
      </c>
      <c r="L9" s="221">
        <v>807.5</v>
      </c>
      <c r="M9" s="221">
        <v>952.5</v>
      </c>
      <c r="N9" s="221">
        <v>923</v>
      </c>
      <c r="O9" s="221">
        <v>789.75</v>
      </c>
      <c r="P9" s="221">
        <v>697.5</v>
      </c>
      <c r="Q9" s="221">
        <v>672</v>
      </c>
      <c r="R9" s="221">
        <v>572.5</v>
      </c>
      <c r="S9" s="221">
        <v>533.75</v>
      </c>
      <c r="T9" s="221">
        <v>485.5</v>
      </c>
      <c r="U9" s="221">
        <v>481.5</v>
      </c>
      <c r="V9" s="221">
        <v>568</v>
      </c>
      <c r="W9" s="221">
        <v>772.6300048828125</v>
      </c>
      <c r="X9" s="221">
        <v>721.25</v>
      </c>
      <c r="Y9" s="221">
        <v>795.6300048828125</v>
      </c>
      <c r="Z9" s="221">
        <v>765.5</v>
      </c>
      <c r="AA9" s="221">
        <v>773.25</v>
      </c>
      <c r="AB9" s="221">
        <v>816.25</v>
      </c>
    </row>
    <row r="10" spans="1:33" x14ac:dyDescent="0.25">
      <c r="A10" s="1" t="s">
        <v>48</v>
      </c>
      <c r="B10" t="s">
        <v>926</v>
      </c>
      <c r="C10" s="221">
        <v>905</v>
      </c>
      <c r="D10" s="221">
        <v>921.3800048828125</v>
      </c>
      <c r="E10" s="221">
        <v>959.5</v>
      </c>
      <c r="F10" s="221">
        <v>1153</v>
      </c>
      <c r="G10" s="221">
        <v>1302.3800048828125</v>
      </c>
      <c r="H10" s="221">
        <v>1340.6300048828125</v>
      </c>
      <c r="I10" s="221">
        <v>1337.6300048828125</v>
      </c>
      <c r="J10" s="221">
        <v>1467.1300048828125</v>
      </c>
      <c r="K10" s="221">
        <v>1566</v>
      </c>
      <c r="L10" s="221">
        <v>1643.75</v>
      </c>
      <c r="M10" s="221">
        <v>1642.1300048828125</v>
      </c>
      <c r="N10" s="221">
        <v>1650.1300048828125</v>
      </c>
      <c r="O10" s="221">
        <v>1549.1300048828125</v>
      </c>
      <c r="P10" s="221">
        <v>1611</v>
      </c>
      <c r="Q10" s="221">
        <v>1623.3800048828125</v>
      </c>
      <c r="R10" s="221">
        <v>1667.260009765625</v>
      </c>
      <c r="S10" s="221">
        <v>1774.3800048828125</v>
      </c>
      <c r="T10" s="221">
        <v>1823.6300048828125</v>
      </c>
      <c r="U10" s="221">
        <v>1778.75</v>
      </c>
      <c r="V10" s="221">
        <v>1768.1300048828125</v>
      </c>
      <c r="W10" s="221">
        <v>1780.010009765625</v>
      </c>
      <c r="X10" s="221">
        <v>1796.25</v>
      </c>
      <c r="Y10" s="221">
        <v>1735.6300048828125</v>
      </c>
      <c r="Z10" s="221">
        <v>1717.25</v>
      </c>
      <c r="AA10" s="221">
        <v>1734.75</v>
      </c>
      <c r="AB10" s="221">
        <v>1676.75</v>
      </c>
    </row>
    <row r="11" spans="1:33" x14ac:dyDescent="0.25">
      <c r="A11" s="1" t="s">
        <v>49</v>
      </c>
      <c r="B11" t="s">
        <v>927</v>
      </c>
      <c r="C11" s="221">
        <v>163.3800048828125</v>
      </c>
      <c r="D11" s="221">
        <v>138.5</v>
      </c>
      <c r="E11" s="221">
        <v>147.75</v>
      </c>
      <c r="F11" s="221">
        <v>154.50999450683594</v>
      </c>
      <c r="G11" s="221">
        <v>159.6300048828125</v>
      </c>
      <c r="H11" s="221">
        <v>204.25</v>
      </c>
      <c r="I11" s="221">
        <v>224.5</v>
      </c>
      <c r="J11" s="221">
        <v>268.3800048828125</v>
      </c>
      <c r="K11" s="221">
        <v>345.510009765625</v>
      </c>
      <c r="L11" s="221">
        <v>370.510009765625</v>
      </c>
      <c r="M11" s="221">
        <v>446</v>
      </c>
      <c r="N11" s="221">
        <v>392.8800048828125</v>
      </c>
      <c r="O11" s="221">
        <v>403.3800048828125</v>
      </c>
      <c r="P11" s="221">
        <v>388.1300048828125</v>
      </c>
      <c r="Q11" s="221">
        <v>384.8800048828125</v>
      </c>
      <c r="R11" s="221">
        <v>404.25</v>
      </c>
      <c r="S11" s="221">
        <v>502.25</v>
      </c>
      <c r="T11" s="221">
        <v>564.75</v>
      </c>
      <c r="U11" s="221">
        <v>542.25</v>
      </c>
      <c r="V11" s="221">
        <v>503.75</v>
      </c>
      <c r="W11" s="221">
        <v>418.1300048828125</v>
      </c>
      <c r="X11" s="221">
        <v>391.260009765625</v>
      </c>
      <c r="Y11" s="221">
        <v>397.6300048828125</v>
      </c>
      <c r="Z11" s="221">
        <v>357.3800048828125</v>
      </c>
      <c r="AA11" s="221">
        <v>374.75</v>
      </c>
      <c r="AB11" s="221">
        <v>375.5</v>
      </c>
    </row>
    <row r="12" spans="1:33" x14ac:dyDescent="0.25">
      <c r="A12" s="1" t="s">
        <v>50</v>
      </c>
      <c r="B12" t="s">
        <v>928</v>
      </c>
      <c r="C12" s="221">
        <v>504.3800048828125</v>
      </c>
      <c r="D12" s="221">
        <v>468.75</v>
      </c>
      <c r="E12" s="221">
        <v>443.8800048828125</v>
      </c>
      <c r="F12" s="221">
        <v>450.5</v>
      </c>
      <c r="G12" s="221">
        <v>499.760009765625</v>
      </c>
      <c r="H12" s="221">
        <v>482.510009765625</v>
      </c>
      <c r="I12" s="221">
        <v>468.75</v>
      </c>
      <c r="J12" s="221">
        <v>425</v>
      </c>
      <c r="K12" s="221">
        <v>390.3800048828125</v>
      </c>
      <c r="L12" s="221">
        <v>323.6300048828125</v>
      </c>
      <c r="M12" s="221">
        <v>343.1300048828125</v>
      </c>
      <c r="N12" s="221">
        <v>343.75</v>
      </c>
      <c r="O12" s="221">
        <v>326.3800048828125</v>
      </c>
      <c r="P12" s="221">
        <v>318.5</v>
      </c>
      <c r="Q12" s="221">
        <v>303.5</v>
      </c>
      <c r="R12" s="221">
        <v>296</v>
      </c>
      <c r="S12" s="221">
        <v>287.1300048828125</v>
      </c>
      <c r="T12" s="221">
        <v>279.3800048828125</v>
      </c>
      <c r="U12" s="221">
        <v>274.75</v>
      </c>
      <c r="V12" s="221">
        <v>303.25</v>
      </c>
      <c r="W12" s="221">
        <v>297.25</v>
      </c>
      <c r="X12" s="221">
        <v>286.75</v>
      </c>
      <c r="Y12" s="221">
        <v>303.25</v>
      </c>
      <c r="Z12" s="221">
        <v>298.5</v>
      </c>
      <c r="AA12" s="221">
        <v>285.3800048828125</v>
      </c>
      <c r="AB12" s="221">
        <v>277.25</v>
      </c>
    </row>
    <row r="13" spans="1:33" x14ac:dyDescent="0.25">
      <c r="A13" s="1" t="s">
        <v>51</v>
      </c>
      <c r="B13" t="s">
        <v>929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0</v>
      </c>
    </row>
    <row r="14" spans="1:33" x14ac:dyDescent="0.25">
      <c r="A14" s="1" t="s">
        <v>53</v>
      </c>
      <c r="B14" t="s">
        <v>52</v>
      </c>
      <c r="C14" s="221">
        <v>0</v>
      </c>
      <c r="D14" s="221">
        <v>0</v>
      </c>
      <c r="E14" s="221">
        <v>0</v>
      </c>
      <c r="F14" s="221">
        <v>0</v>
      </c>
      <c r="G14" s="221">
        <v>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221">
        <v>0</v>
      </c>
      <c r="N14" s="221">
        <v>0</v>
      </c>
      <c r="O14" s="221">
        <v>0</v>
      </c>
      <c r="P14" s="221">
        <v>0</v>
      </c>
      <c r="Q14" s="221">
        <v>0</v>
      </c>
      <c r="R14" s="221">
        <v>0</v>
      </c>
      <c r="S14" s="221">
        <v>0</v>
      </c>
      <c r="T14" s="221">
        <v>0</v>
      </c>
      <c r="U14" s="221">
        <v>0</v>
      </c>
      <c r="V14" s="221">
        <v>0</v>
      </c>
      <c r="W14" s="221">
        <v>0</v>
      </c>
      <c r="X14" s="221">
        <v>0</v>
      </c>
      <c r="Y14" s="221">
        <v>0</v>
      </c>
      <c r="Z14" s="221">
        <v>0</v>
      </c>
      <c r="AA14" s="221">
        <v>0</v>
      </c>
      <c r="AB14" s="221">
        <v>0</v>
      </c>
    </row>
    <row r="15" spans="1:33" x14ac:dyDescent="0.25">
      <c r="A15" s="1" t="s">
        <v>54</v>
      </c>
      <c r="B15" s="109" t="s">
        <v>930</v>
      </c>
      <c r="C15" s="221">
        <v>26.129999160766602</v>
      </c>
      <c r="D15" s="221">
        <v>24.629999160766602</v>
      </c>
      <c r="E15" s="221">
        <v>20.75</v>
      </c>
      <c r="F15" s="221">
        <v>25.75</v>
      </c>
      <c r="G15" s="221">
        <v>26.5</v>
      </c>
      <c r="H15" s="221">
        <v>20.5</v>
      </c>
      <c r="I15" s="221">
        <v>17.25</v>
      </c>
      <c r="J15" s="221">
        <v>16.75</v>
      </c>
      <c r="K15" s="221">
        <v>15</v>
      </c>
      <c r="L15" s="221">
        <v>19</v>
      </c>
      <c r="M15" s="221">
        <v>18</v>
      </c>
      <c r="N15" s="221">
        <v>17.5</v>
      </c>
      <c r="O15" s="221">
        <v>15.75</v>
      </c>
      <c r="P15" s="221">
        <v>19.25</v>
      </c>
      <c r="Q15" s="221">
        <v>20</v>
      </c>
      <c r="R15" s="221">
        <v>18.25</v>
      </c>
      <c r="S15" s="221">
        <v>24</v>
      </c>
      <c r="T15" s="221">
        <v>30.5</v>
      </c>
      <c r="U15" s="221">
        <v>22.75</v>
      </c>
      <c r="V15" s="221">
        <v>24</v>
      </c>
      <c r="W15" s="221">
        <v>34.5</v>
      </c>
      <c r="X15" s="221">
        <v>53.5</v>
      </c>
      <c r="Y15" s="221">
        <v>48.25</v>
      </c>
      <c r="Z15" s="221">
        <v>40</v>
      </c>
      <c r="AA15" s="221">
        <v>37.5</v>
      </c>
      <c r="AB15" s="221">
        <v>39.25</v>
      </c>
    </row>
    <row r="16" spans="1:33" x14ac:dyDescent="0.25">
      <c r="A16" s="1" t="s">
        <v>56</v>
      </c>
      <c r="B16" s="109" t="s">
        <v>931</v>
      </c>
      <c r="C16" s="221">
        <v>13.5</v>
      </c>
      <c r="D16" s="221">
        <v>13.25</v>
      </c>
      <c r="E16" s="221">
        <v>12.5</v>
      </c>
      <c r="F16" s="221">
        <v>12.5</v>
      </c>
      <c r="G16" s="221">
        <v>14.5</v>
      </c>
      <c r="H16" s="221">
        <v>18.25</v>
      </c>
      <c r="I16" s="221">
        <v>19.25</v>
      </c>
      <c r="J16" s="221">
        <v>21.25</v>
      </c>
      <c r="K16" s="221">
        <v>20</v>
      </c>
      <c r="L16" s="221">
        <v>18.5</v>
      </c>
      <c r="M16" s="221">
        <v>18.5</v>
      </c>
      <c r="N16" s="221">
        <v>18.25</v>
      </c>
      <c r="O16" s="221">
        <v>19</v>
      </c>
      <c r="P16" s="221">
        <v>22.5</v>
      </c>
      <c r="Q16" s="221">
        <v>21.25</v>
      </c>
      <c r="R16" s="221">
        <v>17.25</v>
      </c>
      <c r="S16" s="221">
        <v>18.5</v>
      </c>
      <c r="T16" s="221">
        <v>21.75</v>
      </c>
      <c r="U16" s="221">
        <v>20</v>
      </c>
      <c r="V16" s="221">
        <v>17.75</v>
      </c>
      <c r="W16" s="221">
        <v>20.5</v>
      </c>
      <c r="X16" s="221">
        <v>21.379999160766602</v>
      </c>
      <c r="Y16" s="221">
        <v>25.629999160766602</v>
      </c>
      <c r="Z16" s="221">
        <v>25.25</v>
      </c>
      <c r="AA16" s="221">
        <v>24.25</v>
      </c>
      <c r="AB16" s="221">
        <v>25.25</v>
      </c>
    </row>
    <row r="17" spans="1:33" x14ac:dyDescent="0.25">
      <c r="A17" s="1" t="s">
        <v>58</v>
      </c>
      <c r="B17" t="s">
        <v>932</v>
      </c>
      <c r="C17" s="221">
        <v>143.75</v>
      </c>
      <c r="D17" s="221">
        <v>156.6300048828125</v>
      </c>
      <c r="E17" s="221">
        <v>122</v>
      </c>
      <c r="F17" s="221">
        <v>133</v>
      </c>
      <c r="G17" s="221">
        <v>142.1300048828125</v>
      </c>
      <c r="H17" s="221">
        <v>128.1300048828125</v>
      </c>
      <c r="I17" s="221">
        <v>127.25</v>
      </c>
      <c r="J17" s="221">
        <v>119.12999725341797</v>
      </c>
      <c r="K17" s="221">
        <v>110.5</v>
      </c>
      <c r="L17" s="221">
        <v>105.87999725341797</v>
      </c>
      <c r="M17" s="221">
        <v>129.1300048828125</v>
      </c>
      <c r="N17" s="221">
        <v>122.25</v>
      </c>
      <c r="O17" s="221">
        <v>127.25</v>
      </c>
      <c r="P17" s="221">
        <v>114.75</v>
      </c>
      <c r="Q17" s="221">
        <v>115.25</v>
      </c>
      <c r="R17" s="221">
        <v>108</v>
      </c>
      <c r="S17" s="221">
        <v>107.75</v>
      </c>
      <c r="T17" s="221">
        <v>91.129997253417969</v>
      </c>
      <c r="U17" s="221">
        <v>89.75</v>
      </c>
      <c r="V17" s="221">
        <v>81.379997253417969</v>
      </c>
      <c r="W17" s="221">
        <v>77.25</v>
      </c>
      <c r="X17" s="221">
        <v>80.25</v>
      </c>
      <c r="Y17" s="221">
        <v>79.25</v>
      </c>
      <c r="Z17" s="221">
        <v>71.75</v>
      </c>
      <c r="AA17" s="221">
        <v>82.75</v>
      </c>
      <c r="AB17" s="221">
        <v>88.379997253417969</v>
      </c>
    </row>
    <row r="18" spans="1:33" x14ac:dyDescent="0.25">
      <c r="A18" s="1" t="s">
        <v>59</v>
      </c>
      <c r="B18" t="s">
        <v>55</v>
      </c>
      <c r="C18" s="221">
        <v>0</v>
      </c>
      <c r="D18" s="221">
        <v>0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21">
        <v>0</v>
      </c>
      <c r="Y18" s="221">
        <v>0</v>
      </c>
      <c r="Z18" s="221">
        <v>0</v>
      </c>
      <c r="AA18" s="221">
        <v>0</v>
      </c>
      <c r="AB18" s="221">
        <v>0</v>
      </c>
    </row>
    <row r="19" spans="1:33" x14ac:dyDescent="0.25">
      <c r="A19" s="1" t="s">
        <v>60</v>
      </c>
      <c r="B19" s="109" t="s">
        <v>57</v>
      </c>
      <c r="C19" s="221">
        <v>0</v>
      </c>
      <c r="D19" s="221">
        <v>0</v>
      </c>
      <c r="E19" s="221">
        <v>0</v>
      </c>
      <c r="F19" s="221">
        <v>0</v>
      </c>
      <c r="G19" s="221">
        <v>0</v>
      </c>
      <c r="H19" s="221">
        <v>0</v>
      </c>
      <c r="I19" s="221">
        <v>0</v>
      </c>
      <c r="J19" s="221">
        <v>0</v>
      </c>
      <c r="K19" s="221">
        <v>0</v>
      </c>
      <c r="L19" s="221">
        <v>0</v>
      </c>
      <c r="M19" s="221">
        <v>0</v>
      </c>
      <c r="N19" s="221">
        <v>0</v>
      </c>
      <c r="O19" s="221">
        <v>0</v>
      </c>
      <c r="P19" s="221">
        <v>0</v>
      </c>
      <c r="Q19" s="221">
        <v>0</v>
      </c>
      <c r="R19" s="221">
        <v>0</v>
      </c>
      <c r="S19" s="221">
        <v>0</v>
      </c>
      <c r="T19" s="221">
        <v>0</v>
      </c>
      <c r="U19" s="221">
        <v>0</v>
      </c>
      <c r="V19" s="221">
        <v>0</v>
      </c>
      <c r="W19" s="221">
        <v>0</v>
      </c>
      <c r="X19" s="221">
        <v>0</v>
      </c>
      <c r="Y19" s="221">
        <v>0</v>
      </c>
      <c r="Z19" s="221">
        <v>0</v>
      </c>
      <c r="AA19" s="221">
        <v>0</v>
      </c>
      <c r="AB19" s="221">
        <v>0</v>
      </c>
    </row>
    <row r="20" spans="1:33" x14ac:dyDescent="0.25">
      <c r="A20" s="1" t="s">
        <v>61</v>
      </c>
      <c r="B20" s="109" t="s">
        <v>427</v>
      </c>
      <c r="C20" s="221">
        <v>2</v>
      </c>
      <c r="D20" s="221">
        <v>1.5</v>
      </c>
      <c r="E20" s="221">
        <v>1</v>
      </c>
      <c r="F20" s="221">
        <v>1.75</v>
      </c>
      <c r="G20" s="221">
        <v>1.25</v>
      </c>
      <c r="H20" s="221">
        <v>1</v>
      </c>
      <c r="I20" s="221">
        <v>1.75</v>
      </c>
      <c r="J20" s="221">
        <v>5</v>
      </c>
      <c r="K20" s="221">
        <v>8.75</v>
      </c>
      <c r="L20" s="221">
        <v>9.5</v>
      </c>
      <c r="M20" s="221">
        <v>7.5</v>
      </c>
      <c r="N20" s="221">
        <v>11</v>
      </c>
      <c r="O20" s="221">
        <v>12</v>
      </c>
      <c r="P20" s="221">
        <v>11.75</v>
      </c>
      <c r="Q20" s="221">
        <v>15.25</v>
      </c>
      <c r="R20" s="221">
        <v>13</v>
      </c>
      <c r="S20" s="221">
        <v>16.75</v>
      </c>
      <c r="T20" s="221">
        <v>12.75</v>
      </c>
      <c r="U20" s="221">
        <v>10.25</v>
      </c>
      <c r="V20" s="221">
        <v>11.5</v>
      </c>
      <c r="W20" s="221">
        <v>9.5</v>
      </c>
      <c r="X20" s="221">
        <v>9.75</v>
      </c>
      <c r="Y20" s="221">
        <v>11</v>
      </c>
      <c r="Z20" s="221">
        <v>7.75</v>
      </c>
      <c r="AA20" s="221">
        <v>7</v>
      </c>
      <c r="AB20" s="221">
        <v>6</v>
      </c>
    </row>
    <row r="21" spans="1:33" x14ac:dyDescent="0.25">
      <c r="A21" s="1" t="s">
        <v>933</v>
      </c>
      <c r="B21" t="s">
        <v>934</v>
      </c>
      <c r="C21" s="221">
        <v>23</v>
      </c>
      <c r="D21" s="221">
        <v>38</v>
      </c>
      <c r="E21" s="221">
        <v>47.75</v>
      </c>
      <c r="F21" s="221">
        <v>63.630001068115234</v>
      </c>
      <c r="G21" s="221">
        <v>68.5</v>
      </c>
      <c r="H21" s="221">
        <v>51.380001068115234</v>
      </c>
      <c r="I21" s="221">
        <v>48.380001068115234</v>
      </c>
      <c r="J21" s="221">
        <v>51.75</v>
      </c>
      <c r="K21" s="221">
        <v>53</v>
      </c>
      <c r="L21" s="221">
        <v>50.880001068115234</v>
      </c>
      <c r="M21" s="221">
        <v>36.25</v>
      </c>
      <c r="N21" s="221">
        <v>38.75</v>
      </c>
      <c r="O21" s="221">
        <v>44.25</v>
      </c>
      <c r="P21" s="221">
        <v>41.380001068115234</v>
      </c>
      <c r="Q21" s="221">
        <v>50.130001068115234</v>
      </c>
      <c r="R21" s="221">
        <v>51.75</v>
      </c>
      <c r="S21" s="221">
        <v>60.75</v>
      </c>
      <c r="T21" s="221">
        <v>57.75</v>
      </c>
      <c r="U21" s="221">
        <v>58</v>
      </c>
      <c r="V21" s="221">
        <v>56</v>
      </c>
      <c r="W21" s="221">
        <v>46.5</v>
      </c>
      <c r="X21" s="221">
        <v>55.5</v>
      </c>
      <c r="Y21" s="221">
        <v>52.25</v>
      </c>
      <c r="Z21" s="221">
        <v>50.5</v>
      </c>
      <c r="AA21" s="221">
        <v>45.130001068115234</v>
      </c>
      <c r="AB21" s="221">
        <v>42.75</v>
      </c>
    </row>
    <row r="22" spans="1:33" x14ac:dyDescent="0.25">
      <c r="A22" s="1" t="s">
        <v>935</v>
      </c>
      <c r="B22" t="s">
        <v>936</v>
      </c>
      <c r="C22" s="221">
        <v>0</v>
      </c>
      <c r="D22" s="221">
        <v>0</v>
      </c>
      <c r="E22" s="221">
        <v>0</v>
      </c>
      <c r="F22" s="221">
        <v>0</v>
      </c>
      <c r="G22" s="221">
        <v>0</v>
      </c>
      <c r="H22" s="221">
        <v>0</v>
      </c>
      <c r="I22" s="221">
        <v>0</v>
      </c>
      <c r="J22" s="221">
        <v>0</v>
      </c>
      <c r="K22" s="221">
        <v>0</v>
      </c>
      <c r="L22" s="221">
        <v>0</v>
      </c>
      <c r="M22" s="221">
        <v>0</v>
      </c>
      <c r="N22" s="221">
        <v>0</v>
      </c>
      <c r="O22" s="221">
        <v>0</v>
      </c>
      <c r="P22" s="221">
        <v>0</v>
      </c>
      <c r="Q22" s="221">
        <v>0</v>
      </c>
      <c r="R22" s="221">
        <v>0</v>
      </c>
      <c r="S22" s="221">
        <v>0</v>
      </c>
      <c r="T22" s="221">
        <v>0</v>
      </c>
      <c r="U22" s="221">
        <v>0</v>
      </c>
      <c r="V22" s="221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</row>
    <row r="23" spans="1:33" s="130" customFormat="1" ht="20.149999999999999" customHeight="1" x14ac:dyDescent="0.25">
      <c r="A23" s="553"/>
      <c r="B23" s="554" t="s">
        <v>5</v>
      </c>
      <c r="C23" s="555">
        <v>2451.139892578125</v>
      </c>
      <c r="D23" s="555">
        <v>2643.02001953125</v>
      </c>
      <c r="E23" s="555">
        <v>2603.8798828125</v>
      </c>
      <c r="F23" s="555">
        <v>3115.27001953125</v>
      </c>
      <c r="G23" s="555">
        <v>3466.280029296875</v>
      </c>
      <c r="H23" s="555">
        <v>3742.280029296875</v>
      </c>
      <c r="I23" s="555">
        <v>3802.260009765625</v>
      </c>
      <c r="J23" s="555">
        <v>3995.02001953125</v>
      </c>
      <c r="K23" s="555">
        <v>3426.889892578125</v>
      </c>
      <c r="L23" s="555">
        <v>3666.030029296875</v>
      </c>
      <c r="M23" s="555">
        <v>3909.77001953125</v>
      </c>
      <c r="N23" s="555">
        <v>4007.77001953125</v>
      </c>
      <c r="O23" s="555">
        <v>4084.139892578125</v>
      </c>
      <c r="P23" s="555">
        <v>4668.259765625</v>
      </c>
      <c r="Q23" s="555">
        <v>4311.64013671875</v>
      </c>
      <c r="R23" s="555">
        <v>4285.14013671875</v>
      </c>
      <c r="S23" s="555">
        <v>4369.39013671875</v>
      </c>
      <c r="T23" s="555">
        <v>4270.52001953125</v>
      </c>
      <c r="U23" s="555">
        <v>3985.75</v>
      </c>
      <c r="V23" s="555">
        <v>4070.760009765625</v>
      </c>
      <c r="W23" s="555">
        <v>4116.27001953125</v>
      </c>
      <c r="X23" s="555">
        <v>4142.52001953125</v>
      </c>
      <c r="Y23" s="555">
        <v>4094.39990234375</v>
      </c>
      <c r="Z23" s="555">
        <v>3806.510009765625</v>
      </c>
      <c r="AA23" s="555">
        <v>3732.010009765625</v>
      </c>
      <c r="AB23" s="555">
        <v>3672.260009765625</v>
      </c>
      <c r="AE23"/>
      <c r="AF23"/>
      <c r="AG23"/>
    </row>
    <row r="24" spans="1:33" s="130" customFormat="1" ht="20.149999999999999" customHeight="1" x14ac:dyDescent="0.25">
      <c r="A24" s="552"/>
      <c r="B24" s="557" t="s">
        <v>448</v>
      </c>
      <c r="C24" s="558">
        <v>86.25</v>
      </c>
      <c r="D24" s="558">
        <v>91</v>
      </c>
      <c r="E24" s="558">
        <v>57</v>
      </c>
      <c r="F24" s="558">
        <v>559.1300048828125</v>
      </c>
      <c r="G24" s="558">
        <v>631.1300048828125</v>
      </c>
      <c r="H24" s="558">
        <v>704</v>
      </c>
      <c r="I24" s="558">
        <v>871.75</v>
      </c>
      <c r="J24" s="558">
        <v>966.5</v>
      </c>
      <c r="K24" s="558">
        <v>236.75</v>
      </c>
      <c r="L24" s="558">
        <v>285.5</v>
      </c>
      <c r="M24" s="558">
        <v>253.25</v>
      </c>
      <c r="N24" s="558">
        <v>424.6300048828125</v>
      </c>
      <c r="O24" s="558">
        <v>761</v>
      </c>
      <c r="P24" s="558">
        <v>1429</v>
      </c>
      <c r="Q24" s="558">
        <v>1100.25</v>
      </c>
      <c r="R24" s="558">
        <v>1126.8800048828125</v>
      </c>
      <c r="S24" s="558">
        <v>1067.8800048828125</v>
      </c>
      <c r="T24" s="558">
        <v>951.25</v>
      </c>
      <c r="U24" s="558">
        <v>744.25</v>
      </c>
      <c r="V24" s="558">
        <v>738</v>
      </c>
      <c r="W24" s="558">
        <v>646.5</v>
      </c>
      <c r="X24" s="558">
        <v>701.5</v>
      </c>
      <c r="Y24" s="558">
        <v>627.3800048828125</v>
      </c>
      <c r="Z24" s="558">
        <v>433</v>
      </c>
      <c r="AA24" s="558">
        <v>339.5</v>
      </c>
      <c r="AB24" s="558">
        <v>286.1300048828125</v>
      </c>
      <c r="AE24"/>
      <c r="AF24"/>
      <c r="AG24"/>
    </row>
    <row r="25" spans="1:33" s="43" customFormat="1" ht="16.5" customHeight="1" x14ac:dyDescent="0.3">
      <c r="A25" s="79" t="s">
        <v>449</v>
      </c>
      <c r="B25" s="94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AE25"/>
      <c r="AF25"/>
      <c r="AG25"/>
    </row>
    <row r="26" spans="1:33" s="43" customFormat="1" ht="15" customHeight="1" x14ac:dyDescent="0.3">
      <c r="A26" s="94" t="s">
        <v>630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AE26"/>
      <c r="AF26"/>
      <c r="AG26"/>
    </row>
    <row r="27" spans="1:33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33" ht="20.149999999999999" customHeight="1" x14ac:dyDescent="0.35">
      <c r="A28" s="42" t="str">
        <f>Index!B43</f>
        <v>Table 4j     Employment in private sector by industry, wage costs, FY2004-FY2022</v>
      </c>
    </row>
    <row r="29" spans="1:33" s="31" customFormat="1" ht="20.149999999999999" customHeight="1" x14ac:dyDescent="0.25">
      <c r="A29" s="17"/>
      <c r="B29" s="165" t="s">
        <v>344</v>
      </c>
      <c r="C29" s="46" t="str">
        <f t="shared" ref="C29:X29" si="0">C2</f>
        <v>FY1997</v>
      </c>
      <c r="D29" s="46" t="str">
        <f t="shared" si="0"/>
        <v>FY1998</v>
      </c>
      <c r="E29" s="46" t="str">
        <f t="shared" si="0"/>
        <v>FY1999</v>
      </c>
      <c r="F29" s="46" t="str">
        <f t="shared" si="0"/>
        <v>FY2000</v>
      </c>
      <c r="G29" s="46" t="str">
        <f t="shared" si="0"/>
        <v>FY2001</v>
      </c>
      <c r="H29" s="46" t="str">
        <f t="shared" si="0"/>
        <v>FY2002</v>
      </c>
      <c r="I29" s="46" t="str">
        <f t="shared" si="0"/>
        <v>FY2003</v>
      </c>
      <c r="J29" s="46" t="str">
        <f t="shared" si="0"/>
        <v>FY2004</v>
      </c>
      <c r="K29" s="46" t="str">
        <f t="shared" si="0"/>
        <v>FY2005</v>
      </c>
      <c r="L29" s="46" t="str">
        <f t="shared" si="0"/>
        <v>FY2006</v>
      </c>
      <c r="M29" s="46" t="str">
        <f t="shared" si="0"/>
        <v>FY2007</v>
      </c>
      <c r="N29" s="46" t="str">
        <f t="shared" si="0"/>
        <v>FY2008</v>
      </c>
      <c r="O29" s="46" t="str">
        <f t="shared" si="0"/>
        <v>FY2009</v>
      </c>
      <c r="P29" s="46" t="str">
        <f t="shared" si="0"/>
        <v>FY2010</v>
      </c>
      <c r="Q29" s="46" t="str">
        <f t="shared" si="0"/>
        <v>FY2011</v>
      </c>
      <c r="R29" s="46" t="str">
        <f t="shared" si="0"/>
        <v>FY2012</v>
      </c>
      <c r="S29" s="46" t="str">
        <f t="shared" si="0"/>
        <v>FY2013</v>
      </c>
      <c r="T29" s="46" t="str">
        <f t="shared" si="0"/>
        <v>FY2014</v>
      </c>
      <c r="U29" s="46" t="str">
        <f t="shared" si="0"/>
        <v>FY2015</v>
      </c>
      <c r="V29" s="46" t="str">
        <f t="shared" si="0"/>
        <v>FY2016</v>
      </c>
      <c r="W29" s="46" t="str">
        <f t="shared" si="0"/>
        <v>FY2017</v>
      </c>
      <c r="X29" s="46" t="str">
        <f t="shared" si="0"/>
        <v>FY2018</v>
      </c>
      <c r="Y29" s="46" t="str">
        <f>Y2</f>
        <v>FY2019</v>
      </c>
      <c r="Z29" s="46" t="str">
        <f>Z2</f>
        <v>FY2020</v>
      </c>
      <c r="AA29" s="46" t="str">
        <f>AA2</f>
        <v>FY2021</v>
      </c>
      <c r="AB29" s="46" t="str">
        <f>AB2</f>
        <v>FY2022</v>
      </c>
      <c r="AE29"/>
      <c r="AF29"/>
      <c r="AG29"/>
    </row>
    <row r="30" spans="1:33" ht="20.149999999999999" customHeight="1" x14ac:dyDescent="0.25">
      <c r="A30" s="1" t="s">
        <v>919</v>
      </c>
      <c r="B30" t="s">
        <v>920</v>
      </c>
      <c r="C30" s="221">
        <v>17.319999694824219</v>
      </c>
      <c r="D30" s="221">
        <v>17.319999694824219</v>
      </c>
      <c r="E30" s="221">
        <v>17.319999694824219</v>
      </c>
      <c r="F30" s="221">
        <v>12.810000419616699</v>
      </c>
      <c r="G30" s="221">
        <v>1.4800000190734863</v>
      </c>
      <c r="H30" s="221">
        <v>0</v>
      </c>
      <c r="I30" s="221">
        <v>0</v>
      </c>
      <c r="J30" s="221">
        <v>0</v>
      </c>
      <c r="K30" s="221">
        <v>0</v>
      </c>
      <c r="L30" s="221">
        <v>1.8600000143051147</v>
      </c>
      <c r="M30" s="221">
        <v>13.670000076293945</v>
      </c>
      <c r="N30" s="221">
        <v>15.199999809265137</v>
      </c>
      <c r="O30" s="221">
        <v>0</v>
      </c>
      <c r="P30" s="221">
        <v>0</v>
      </c>
      <c r="Q30" s="221">
        <v>0</v>
      </c>
      <c r="R30" s="221">
        <v>0</v>
      </c>
      <c r="S30" s="221">
        <v>0</v>
      </c>
      <c r="T30" s="221">
        <v>0</v>
      </c>
      <c r="U30" s="221">
        <v>0</v>
      </c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221">
        <v>0</v>
      </c>
      <c r="AB30" s="221">
        <v>0</v>
      </c>
    </row>
    <row r="31" spans="1:33" x14ac:dyDescent="0.25">
      <c r="A31" s="1" t="s">
        <v>921</v>
      </c>
      <c r="B31" s="43" t="s">
        <v>922</v>
      </c>
      <c r="C31" s="221">
        <v>217.35000610351563</v>
      </c>
      <c r="D31" s="221">
        <v>281</v>
      </c>
      <c r="E31" s="221">
        <v>415.85000610351563</v>
      </c>
      <c r="F31" s="221">
        <v>553.70001220703125</v>
      </c>
      <c r="G31" s="221">
        <v>380.19000244140625</v>
      </c>
      <c r="H31" s="221">
        <v>249.63999938964844</v>
      </c>
      <c r="I31" s="221">
        <v>235.30999755859375</v>
      </c>
      <c r="J31" s="221">
        <v>337.260009765625</v>
      </c>
      <c r="K31" s="221">
        <v>363.29998779296875</v>
      </c>
      <c r="L31" s="221">
        <v>440.26998901367188</v>
      </c>
      <c r="M31" s="221">
        <v>430.76998901367188</v>
      </c>
      <c r="N31" s="221">
        <v>399.010009765625</v>
      </c>
      <c r="O31" s="221">
        <v>509.48001098632813</v>
      </c>
      <c r="P31" s="221">
        <v>452.05999755859375</v>
      </c>
      <c r="Q31" s="221">
        <v>543.3900146484375</v>
      </c>
      <c r="R31" s="221">
        <v>558.47998046875</v>
      </c>
      <c r="S31" s="221">
        <v>631.6400146484375</v>
      </c>
      <c r="T31" s="221">
        <v>677.1500244140625</v>
      </c>
      <c r="U31" s="221">
        <v>628.21002197265625</v>
      </c>
      <c r="V31" s="221">
        <v>745.239990234375</v>
      </c>
      <c r="W31" s="221">
        <v>938.59002685546875</v>
      </c>
      <c r="X31" s="221">
        <v>934.08001708984375</v>
      </c>
      <c r="Y31" s="221">
        <v>883.96002197265625</v>
      </c>
      <c r="Z31" s="221">
        <v>750.53997802734375</v>
      </c>
      <c r="AA31" s="221">
        <v>704.15997314453125</v>
      </c>
      <c r="AB31" s="221">
        <v>651.55999755859375</v>
      </c>
    </row>
    <row r="32" spans="1:33" x14ac:dyDescent="0.25">
      <c r="A32" s="1" t="s">
        <v>41</v>
      </c>
      <c r="B32" t="s">
        <v>923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  <c r="I32" s="221">
        <v>0</v>
      </c>
      <c r="J32" s="221">
        <v>0</v>
      </c>
      <c r="K32" s="221">
        <v>0</v>
      </c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0</v>
      </c>
      <c r="V32" s="221">
        <v>0</v>
      </c>
      <c r="W32" s="221">
        <v>0</v>
      </c>
      <c r="X32" s="221">
        <v>0</v>
      </c>
      <c r="Y32" s="221">
        <v>0</v>
      </c>
      <c r="Z32" s="221">
        <v>0</v>
      </c>
      <c r="AA32" s="221">
        <v>0</v>
      </c>
      <c r="AB32" s="221">
        <v>0</v>
      </c>
    </row>
    <row r="33" spans="1:28" x14ac:dyDescent="0.25">
      <c r="A33" s="1" t="s">
        <v>42</v>
      </c>
      <c r="B33" t="s">
        <v>44</v>
      </c>
      <c r="C33" s="221">
        <v>506.08999633789063</v>
      </c>
      <c r="D33" s="221">
        <v>469.8699951171875</v>
      </c>
      <c r="E33" s="221">
        <v>322.82000732421875</v>
      </c>
      <c r="F33" s="221">
        <v>1169.1500244140625</v>
      </c>
      <c r="G33" s="221">
        <v>1455.969970703125</v>
      </c>
      <c r="H33" s="221">
        <v>1717.8299560546875</v>
      </c>
      <c r="I33" s="221">
        <v>1865.25</v>
      </c>
      <c r="J33" s="221">
        <v>2012.989990234375</v>
      </c>
      <c r="K33" s="221">
        <v>807.8900146484375</v>
      </c>
      <c r="L33" s="221">
        <v>875.8499755859375</v>
      </c>
      <c r="M33" s="221">
        <v>906.28997802734375</v>
      </c>
      <c r="N33" s="221">
        <v>1297.47998046875</v>
      </c>
      <c r="O33" s="221">
        <v>1727.949951171875</v>
      </c>
      <c r="P33" s="221">
        <v>2431.6298828125</v>
      </c>
      <c r="Q33" s="221">
        <v>2107.93994140625</v>
      </c>
      <c r="R33" s="221">
        <v>2105.260009765625</v>
      </c>
      <c r="S33" s="221">
        <v>2047.8399658203125</v>
      </c>
      <c r="T33" s="221">
        <v>2045.050048828125</v>
      </c>
      <c r="U33" s="221">
        <v>1607.3199462890625</v>
      </c>
      <c r="V33" s="221">
        <v>1621.6800537109375</v>
      </c>
      <c r="W33" s="221">
        <v>1600.449951171875</v>
      </c>
      <c r="X33" s="221">
        <v>1839.8900146484375</v>
      </c>
      <c r="Y33" s="221">
        <v>2078.949951171875</v>
      </c>
      <c r="Z33" s="221">
        <v>1771.1400146484375</v>
      </c>
      <c r="AA33" s="221">
        <v>1716.550048828125</v>
      </c>
      <c r="AB33" s="221">
        <v>1473.8199462890625</v>
      </c>
    </row>
    <row r="34" spans="1:28" x14ac:dyDescent="0.25">
      <c r="A34" s="1" t="s">
        <v>43</v>
      </c>
      <c r="B34" t="s">
        <v>924</v>
      </c>
      <c r="C34" s="221">
        <v>0</v>
      </c>
      <c r="D34" s="221">
        <v>0</v>
      </c>
      <c r="E34" s="221">
        <v>0</v>
      </c>
      <c r="F34" s="221">
        <v>0</v>
      </c>
      <c r="G34" s="221">
        <v>0</v>
      </c>
      <c r="H34" s="221">
        <v>0</v>
      </c>
      <c r="I34" s="221">
        <v>0</v>
      </c>
      <c r="J34" s="221">
        <v>0</v>
      </c>
      <c r="K34" s="221">
        <v>0</v>
      </c>
      <c r="L34" s="221">
        <v>0</v>
      </c>
      <c r="M34" s="221">
        <v>0</v>
      </c>
      <c r="N34" s="221">
        <v>0</v>
      </c>
      <c r="O34" s="221">
        <v>0</v>
      </c>
      <c r="P34" s="221">
        <v>0</v>
      </c>
      <c r="Q34" s="221">
        <v>0</v>
      </c>
      <c r="R34" s="221">
        <v>0</v>
      </c>
      <c r="S34" s="221">
        <v>0</v>
      </c>
      <c r="T34" s="221">
        <v>0</v>
      </c>
      <c r="U34" s="221">
        <v>0</v>
      </c>
      <c r="V34" s="221">
        <v>0</v>
      </c>
      <c r="W34" s="221">
        <v>0</v>
      </c>
      <c r="X34" s="221">
        <v>0</v>
      </c>
      <c r="Y34" s="221">
        <v>0</v>
      </c>
      <c r="Z34" s="221">
        <v>0</v>
      </c>
      <c r="AA34" s="221">
        <v>0</v>
      </c>
      <c r="AB34" s="221">
        <v>0</v>
      </c>
    </row>
    <row r="35" spans="1:28" x14ac:dyDescent="0.25">
      <c r="A35" s="1" t="s">
        <v>45</v>
      </c>
      <c r="B35" t="s">
        <v>925</v>
      </c>
      <c r="C35" s="221">
        <v>0</v>
      </c>
      <c r="D35" s="221">
        <v>0</v>
      </c>
      <c r="E35" s="221">
        <v>0</v>
      </c>
      <c r="F35" s="221">
        <v>0</v>
      </c>
      <c r="G35" s="221">
        <v>0</v>
      </c>
      <c r="H35" s="221">
        <v>0</v>
      </c>
      <c r="I35" s="221">
        <v>0</v>
      </c>
      <c r="J35" s="221">
        <v>0</v>
      </c>
      <c r="K35" s="221">
        <v>0</v>
      </c>
      <c r="L35" s="221">
        <v>0</v>
      </c>
      <c r="M35" s="221">
        <v>0</v>
      </c>
      <c r="N35" s="221">
        <v>0</v>
      </c>
      <c r="O35" s="221">
        <v>0</v>
      </c>
      <c r="P35" s="221">
        <v>0</v>
      </c>
      <c r="Q35" s="221">
        <v>0</v>
      </c>
      <c r="R35" s="221">
        <v>0</v>
      </c>
      <c r="S35" s="221">
        <v>0</v>
      </c>
      <c r="T35" s="221">
        <v>0</v>
      </c>
      <c r="U35" s="221">
        <v>0</v>
      </c>
      <c r="V35" s="221">
        <v>0</v>
      </c>
      <c r="W35" s="221">
        <v>0</v>
      </c>
      <c r="X35" s="221">
        <v>0</v>
      </c>
      <c r="Y35" s="221">
        <v>0</v>
      </c>
      <c r="Z35" s="221">
        <v>0</v>
      </c>
      <c r="AA35" s="221">
        <v>0</v>
      </c>
      <c r="AB35" s="221">
        <v>0</v>
      </c>
    </row>
    <row r="36" spans="1:28" x14ac:dyDescent="0.25">
      <c r="A36" s="1" t="s">
        <v>46</v>
      </c>
      <c r="B36" t="s">
        <v>47</v>
      </c>
      <c r="C36" s="221">
        <v>3289.800048828125</v>
      </c>
      <c r="D36" s="221">
        <v>4174.759765625</v>
      </c>
      <c r="E36" s="221">
        <v>4407.14990234375</v>
      </c>
      <c r="F36" s="221">
        <v>3138.340087890625</v>
      </c>
      <c r="G36" s="221">
        <v>3572.25</v>
      </c>
      <c r="H36" s="221">
        <v>3908.429931640625</v>
      </c>
      <c r="I36" s="221">
        <v>3349.2900390625</v>
      </c>
      <c r="J36" s="221">
        <v>3035.469970703125</v>
      </c>
      <c r="K36" s="221">
        <v>3136.570068359375</v>
      </c>
      <c r="L36" s="221">
        <v>4298.2998046875</v>
      </c>
      <c r="M36" s="221">
        <v>5073</v>
      </c>
      <c r="N36" s="221">
        <v>5320.77978515625</v>
      </c>
      <c r="O36" s="221">
        <v>4947.56982421875</v>
      </c>
      <c r="P36" s="221">
        <v>4593.830078125</v>
      </c>
      <c r="Q36" s="221">
        <v>4536.18017578125</v>
      </c>
      <c r="R36" s="221">
        <v>4088.860107421875</v>
      </c>
      <c r="S36" s="221">
        <v>4000.9599609375</v>
      </c>
      <c r="T36" s="221">
        <v>3728.1298828125</v>
      </c>
      <c r="U36" s="221">
        <v>3738.570068359375</v>
      </c>
      <c r="V36" s="221">
        <v>4364.85009765625</v>
      </c>
      <c r="W36" s="221">
        <v>5126.1298828125</v>
      </c>
      <c r="X36" s="221">
        <v>5725.72021484375</v>
      </c>
      <c r="Y36" s="221">
        <v>6809.8701171875</v>
      </c>
      <c r="Z36" s="221">
        <v>6889.97998046875</v>
      </c>
      <c r="AA36" s="221">
        <v>6822.33984375</v>
      </c>
      <c r="AB36" s="221">
        <v>8458.0498046875</v>
      </c>
    </row>
    <row r="37" spans="1:28" x14ac:dyDescent="0.25">
      <c r="A37" s="1" t="s">
        <v>48</v>
      </c>
      <c r="B37" t="s">
        <v>926</v>
      </c>
      <c r="C37" s="221">
        <v>4836.06982421875</v>
      </c>
      <c r="D37" s="221">
        <v>5028.6298828125</v>
      </c>
      <c r="E37" s="221">
        <v>5476.56005859375</v>
      </c>
      <c r="F37" s="221">
        <v>6318.39013671875</v>
      </c>
      <c r="G37" s="221">
        <v>7019.56982421875</v>
      </c>
      <c r="H37" s="221">
        <v>7073.3798828125</v>
      </c>
      <c r="I37" s="221">
        <v>6441.64990234375</v>
      </c>
      <c r="J37" s="221">
        <v>6254.8798828125</v>
      </c>
      <c r="K37" s="221">
        <v>6553.759765625</v>
      </c>
      <c r="L37" s="221">
        <v>6877.58984375</v>
      </c>
      <c r="M37" s="221">
        <v>7100.89013671875</v>
      </c>
      <c r="N37" s="221">
        <v>7274.97998046875</v>
      </c>
      <c r="O37" s="221">
        <v>7457.2900390625</v>
      </c>
      <c r="P37" s="221">
        <v>7815.85986328125</v>
      </c>
      <c r="Q37" s="221">
        <v>8308.6298828125</v>
      </c>
      <c r="R37" s="221">
        <v>8529.330078125</v>
      </c>
      <c r="S37" s="221">
        <v>8879.650390625</v>
      </c>
      <c r="T37" s="221">
        <v>9619.4697265625</v>
      </c>
      <c r="U37" s="221">
        <v>9608.1796875</v>
      </c>
      <c r="V37" s="221">
        <v>10113.849609375</v>
      </c>
      <c r="W37" s="221">
        <v>10658.23046875</v>
      </c>
      <c r="X37" s="221">
        <v>11510.75</v>
      </c>
      <c r="Y37" s="221">
        <v>12285.3896484375</v>
      </c>
      <c r="Z37" s="221">
        <v>12546.16015625</v>
      </c>
      <c r="AA37" s="221">
        <v>12670.990234375</v>
      </c>
      <c r="AB37" s="221">
        <v>13033.4404296875</v>
      </c>
    </row>
    <row r="38" spans="1:28" x14ac:dyDescent="0.25">
      <c r="A38" s="1" t="s">
        <v>49</v>
      </c>
      <c r="B38" t="s">
        <v>927</v>
      </c>
      <c r="C38" s="221">
        <v>1076.6099853515625</v>
      </c>
      <c r="D38" s="221">
        <v>970.78997802734375</v>
      </c>
      <c r="E38" s="221">
        <v>1010.4000244140625</v>
      </c>
      <c r="F38" s="221">
        <v>1097.8399658203125</v>
      </c>
      <c r="G38" s="221">
        <v>1076.489990234375</v>
      </c>
      <c r="H38" s="221">
        <v>1268.47998046875</v>
      </c>
      <c r="I38" s="221">
        <v>1392.52001953125</v>
      </c>
      <c r="J38" s="221">
        <v>1549.5</v>
      </c>
      <c r="K38" s="221">
        <v>1730.050048828125</v>
      </c>
      <c r="L38" s="221">
        <v>1764.1800537109375</v>
      </c>
      <c r="M38" s="221">
        <v>2095.7900390625</v>
      </c>
      <c r="N38" s="221">
        <v>2211.429931640625</v>
      </c>
      <c r="O38" s="221">
        <v>2061.43994140625</v>
      </c>
      <c r="P38" s="221">
        <v>2178.3798828125</v>
      </c>
      <c r="Q38" s="221">
        <v>2366.909912109375</v>
      </c>
      <c r="R38" s="221">
        <v>2400.580078125</v>
      </c>
      <c r="S38" s="221">
        <v>2772.22998046875</v>
      </c>
      <c r="T38" s="221">
        <v>2960.070068359375</v>
      </c>
      <c r="U38" s="221">
        <v>3058.580078125</v>
      </c>
      <c r="V38" s="221">
        <v>3012.239990234375</v>
      </c>
      <c r="W38" s="221">
        <v>2939.139892578125</v>
      </c>
      <c r="X38" s="221">
        <v>2971.360107421875</v>
      </c>
      <c r="Y38" s="221">
        <v>3116.570068359375</v>
      </c>
      <c r="Z38" s="221">
        <v>2753.909912109375</v>
      </c>
      <c r="AA38" s="221">
        <v>2662</v>
      </c>
      <c r="AB38" s="221">
        <v>2993.659912109375</v>
      </c>
    </row>
    <row r="39" spans="1:28" x14ac:dyDescent="0.25">
      <c r="A39" s="1" t="s">
        <v>50</v>
      </c>
      <c r="B39" t="s">
        <v>928</v>
      </c>
      <c r="C39" s="221">
        <v>2925.699951171875</v>
      </c>
      <c r="D39" s="221">
        <v>2307.330078125</v>
      </c>
      <c r="E39" s="221">
        <v>2095.6298828125</v>
      </c>
      <c r="F39" s="221">
        <v>2269.659912109375</v>
      </c>
      <c r="G39" s="221">
        <v>2491.449951171875</v>
      </c>
      <c r="H39" s="221">
        <v>2299.199951171875</v>
      </c>
      <c r="I39" s="221">
        <v>2033.949951171875</v>
      </c>
      <c r="J39" s="221">
        <v>2158</v>
      </c>
      <c r="K39" s="221">
        <v>2170.14990234375</v>
      </c>
      <c r="L39" s="221">
        <v>1659.2099609375</v>
      </c>
      <c r="M39" s="221">
        <v>1792.3299560546875</v>
      </c>
      <c r="N39" s="221">
        <v>1738.280029296875</v>
      </c>
      <c r="O39" s="221">
        <v>1737.989990234375</v>
      </c>
      <c r="P39" s="221">
        <v>1730.0400390625</v>
      </c>
      <c r="Q39" s="221">
        <v>1646.9100341796875</v>
      </c>
      <c r="R39" s="221">
        <v>1681.3599853515625</v>
      </c>
      <c r="S39" s="221">
        <v>1514.75</v>
      </c>
      <c r="T39" s="221">
        <v>1407.97998046875</v>
      </c>
      <c r="U39" s="221">
        <v>1349.6099853515625</v>
      </c>
      <c r="V39" s="221">
        <v>1485.93994140625</v>
      </c>
      <c r="W39" s="221">
        <v>1581.8800048828125</v>
      </c>
      <c r="X39" s="221">
        <v>1652.4300537109375</v>
      </c>
      <c r="Y39" s="221">
        <v>1894.1500244140625</v>
      </c>
      <c r="Z39" s="221">
        <v>1914.219970703125</v>
      </c>
      <c r="AA39" s="221">
        <v>1753.0699462890625</v>
      </c>
      <c r="AB39" s="221">
        <v>1861.530029296875</v>
      </c>
    </row>
    <row r="40" spans="1:28" x14ac:dyDescent="0.25">
      <c r="A40" s="1" t="s">
        <v>51</v>
      </c>
      <c r="B40" t="s">
        <v>929</v>
      </c>
      <c r="C40" s="221">
        <v>0</v>
      </c>
      <c r="D40" s="221">
        <v>0</v>
      </c>
      <c r="E40" s="221">
        <v>0</v>
      </c>
      <c r="F40" s="221">
        <v>0</v>
      </c>
      <c r="G40" s="221">
        <v>0</v>
      </c>
      <c r="H40" s="221">
        <v>0</v>
      </c>
      <c r="I40" s="221">
        <v>0</v>
      </c>
      <c r="J40" s="221">
        <v>0</v>
      </c>
      <c r="K40" s="221">
        <v>0</v>
      </c>
      <c r="L40" s="221">
        <v>0</v>
      </c>
      <c r="M40" s="221">
        <v>0</v>
      </c>
      <c r="N40" s="221">
        <v>0</v>
      </c>
      <c r="O40" s="221">
        <v>0</v>
      </c>
      <c r="P40" s="221">
        <v>0</v>
      </c>
      <c r="Q40" s="221">
        <v>0</v>
      </c>
      <c r="R40" s="221">
        <v>0</v>
      </c>
      <c r="S40" s="221">
        <v>0</v>
      </c>
      <c r="T40" s="221">
        <v>0</v>
      </c>
      <c r="U40" s="221">
        <v>0</v>
      </c>
      <c r="V40" s="221">
        <v>0</v>
      </c>
      <c r="W40" s="221">
        <v>0</v>
      </c>
      <c r="X40" s="221">
        <v>0</v>
      </c>
      <c r="Y40" s="221">
        <v>0</v>
      </c>
      <c r="Z40" s="221">
        <v>0</v>
      </c>
      <c r="AA40" s="221">
        <v>0</v>
      </c>
      <c r="AB40" s="221">
        <v>0</v>
      </c>
    </row>
    <row r="41" spans="1:28" x14ac:dyDescent="0.25">
      <c r="A41" s="1" t="s">
        <v>53</v>
      </c>
      <c r="B41" t="s">
        <v>52</v>
      </c>
      <c r="C41" s="221">
        <v>0</v>
      </c>
      <c r="D41" s="221">
        <v>0</v>
      </c>
      <c r="E41" s="221">
        <v>0</v>
      </c>
      <c r="F41" s="221">
        <v>0</v>
      </c>
      <c r="G41" s="221">
        <v>0</v>
      </c>
      <c r="H41" s="221">
        <v>0</v>
      </c>
      <c r="I41" s="221">
        <v>0</v>
      </c>
      <c r="J41" s="221">
        <v>0</v>
      </c>
      <c r="K41" s="221">
        <v>0</v>
      </c>
      <c r="L41" s="221">
        <v>0</v>
      </c>
      <c r="M41" s="221">
        <v>0</v>
      </c>
      <c r="N41" s="221">
        <v>0</v>
      </c>
      <c r="O41" s="221">
        <v>0</v>
      </c>
      <c r="P41" s="221">
        <v>0</v>
      </c>
      <c r="Q41" s="221">
        <v>0</v>
      </c>
      <c r="R41" s="221">
        <v>0</v>
      </c>
      <c r="S41" s="221">
        <v>0</v>
      </c>
      <c r="T41" s="221">
        <v>0</v>
      </c>
      <c r="U41" s="221">
        <v>0</v>
      </c>
      <c r="V41" s="221">
        <v>0</v>
      </c>
      <c r="W41" s="221">
        <v>0</v>
      </c>
      <c r="X41" s="221">
        <v>0</v>
      </c>
      <c r="Y41" s="221">
        <v>0</v>
      </c>
      <c r="Z41" s="221">
        <v>0</v>
      </c>
      <c r="AA41" s="221">
        <v>0</v>
      </c>
      <c r="AB41" s="221">
        <v>0</v>
      </c>
    </row>
    <row r="42" spans="1:28" x14ac:dyDescent="0.25">
      <c r="A42" s="1" t="s">
        <v>54</v>
      </c>
      <c r="B42" s="109" t="s">
        <v>930</v>
      </c>
      <c r="C42" s="221">
        <v>105.76000213623047</v>
      </c>
      <c r="D42" s="221">
        <v>93</v>
      </c>
      <c r="E42" s="221">
        <v>81.290000915527344</v>
      </c>
      <c r="F42" s="221">
        <v>102.80999755859375</v>
      </c>
      <c r="G42" s="221">
        <v>109.70999908447266</v>
      </c>
      <c r="H42" s="221">
        <v>87.339996337890625</v>
      </c>
      <c r="I42" s="221">
        <v>73.889999389648438</v>
      </c>
      <c r="J42" s="221">
        <v>44.939998626708984</v>
      </c>
      <c r="K42" s="221">
        <v>33.349998474121094</v>
      </c>
      <c r="L42" s="221">
        <v>37.939998626708984</v>
      </c>
      <c r="M42" s="221">
        <v>37.860000610351563</v>
      </c>
      <c r="N42" s="221">
        <v>32.009998321533203</v>
      </c>
      <c r="O42" s="221">
        <v>42.659999847412109</v>
      </c>
      <c r="P42" s="221">
        <v>57.150001525878906</v>
      </c>
      <c r="Q42" s="221">
        <v>67.349998474121094</v>
      </c>
      <c r="R42" s="221">
        <v>60.159999847412109</v>
      </c>
      <c r="S42" s="221">
        <v>75.629997253417969</v>
      </c>
      <c r="T42" s="221">
        <v>87.110000610351563</v>
      </c>
      <c r="U42" s="221">
        <v>59.430000305175781</v>
      </c>
      <c r="V42" s="221">
        <v>71.160003662109375</v>
      </c>
      <c r="W42" s="221">
        <v>117.83999633789063</v>
      </c>
      <c r="X42" s="221">
        <v>204.14999389648438</v>
      </c>
      <c r="Y42" s="221">
        <v>182.53999328613281</v>
      </c>
      <c r="Z42" s="221">
        <v>135.6300048828125</v>
      </c>
      <c r="AA42" s="221">
        <v>129.00999450683594</v>
      </c>
      <c r="AB42" s="221">
        <v>139.21000671386719</v>
      </c>
    </row>
    <row r="43" spans="1:28" x14ac:dyDescent="0.25">
      <c r="A43" s="1" t="s">
        <v>56</v>
      </c>
      <c r="B43" s="109" t="s">
        <v>931</v>
      </c>
      <c r="C43" s="221">
        <v>248.1199951171875</v>
      </c>
      <c r="D43" s="221">
        <v>204.61000061035156</v>
      </c>
      <c r="E43" s="221">
        <v>234.55000305175781</v>
      </c>
      <c r="F43" s="221">
        <v>267.25</v>
      </c>
      <c r="G43" s="221">
        <v>185.28999328613281</v>
      </c>
      <c r="H43" s="221">
        <v>274.66000366210938</v>
      </c>
      <c r="I43" s="221">
        <v>272.6099853515625</v>
      </c>
      <c r="J43" s="221">
        <v>227.32000732421875</v>
      </c>
      <c r="K43" s="221">
        <v>201.8800048828125</v>
      </c>
      <c r="L43" s="221">
        <v>197.74000549316406</v>
      </c>
      <c r="M43" s="221">
        <v>268.6400146484375</v>
      </c>
      <c r="N43" s="221">
        <v>363.16000366210938</v>
      </c>
      <c r="O43" s="221">
        <v>337.95999145507813</v>
      </c>
      <c r="P43" s="221">
        <v>374.27999877929688</v>
      </c>
      <c r="Q43" s="221">
        <v>429.92001342773438</v>
      </c>
      <c r="R43" s="221">
        <v>314.1199951171875</v>
      </c>
      <c r="S43" s="221">
        <v>311.510009765625</v>
      </c>
      <c r="T43" s="221">
        <v>389.8800048828125</v>
      </c>
      <c r="U43" s="221">
        <v>323.94000244140625</v>
      </c>
      <c r="V43" s="221">
        <v>262.70001220703125</v>
      </c>
      <c r="W43" s="221">
        <v>297.6300048828125</v>
      </c>
      <c r="X43" s="221">
        <v>352.8699951171875</v>
      </c>
      <c r="Y43" s="221">
        <v>377.04000854492188</v>
      </c>
      <c r="Z43" s="221">
        <v>391.70001220703125</v>
      </c>
      <c r="AA43" s="221">
        <v>435.04000854492188</v>
      </c>
      <c r="AB43" s="221">
        <v>489.52999877929688</v>
      </c>
    </row>
    <row r="44" spans="1:28" x14ac:dyDescent="0.25">
      <c r="A44" s="1" t="s">
        <v>58</v>
      </c>
      <c r="B44" t="s">
        <v>932</v>
      </c>
      <c r="C44" s="221">
        <v>721.0999755859375</v>
      </c>
      <c r="D44" s="221">
        <v>638.719970703125</v>
      </c>
      <c r="E44" s="221">
        <v>501.20999145507813</v>
      </c>
      <c r="F44" s="221">
        <v>510.04998779296875</v>
      </c>
      <c r="G44" s="221">
        <v>628.8900146484375</v>
      </c>
      <c r="H44" s="221">
        <v>565.30999755859375</v>
      </c>
      <c r="I44" s="221">
        <v>629.46002197265625</v>
      </c>
      <c r="J44" s="221">
        <v>648.6300048828125</v>
      </c>
      <c r="K44" s="221">
        <v>649.30999755859375</v>
      </c>
      <c r="L44" s="221">
        <v>697.69000244140625</v>
      </c>
      <c r="M44" s="221">
        <v>666.510009765625</v>
      </c>
      <c r="N44" s="221">
        <v>636.5</v>
      </c>
      <c r="O44" s="221">
        <v>813.92999267578125</v>
      </c>
      <c r="P44" s="221">
        <v>771.79998779296875</v>
      </c>
      <c r="Q44" s="221">
        <v>749.25</v>
      </c>
      <c r="R44" s="221">
        <v>565</v>
      </c>
      <c r="S44" s="221">
        <v>619.28997802734375</v>
      </c>
      <c r="T44" s="221">
        <v>545.6199951171875</v>
      </c>
      <c r="U44" s="221">
        <v>541.1199951171875</v>
      </c>
      <c r="V44" s="221">
        <v>539.84002685546875</v>
      </c>
      <c r="W44" s="221">
        <v>540.16998291015625</v>
      </c>
      <c r="X44" s="221">
        <v>629.6199951171875</v>
      </c>
      <c r="Y44" s="221">
        <v>611.57000732421875</v>
      </c>
      <c r="Z44" s="221">
        <v>589.780029296875</v>
      </c>
      <c r="AA44" s="221">
        <v>672.71002197265625</v>
      </c>
      <c r="AB44" s="221">
        <v>723.52001953125</v>
      </c>
    </row>
    <row r="45" spans="1:28" x14ac:dyDescent="0.25">
      <c r="A45" s="1" t="s">
        <v>59</v>
      </c>
      <c r="B45" t="s">
        <v>55</v>
      </c>
      <c r="C45" s="221">
        <v>0</v>
      </c>
      <c r="D45" s="221">
        <v>0</v>
      </c>
      <c r="E45" s="221">
        <v>0</v>
      </c>
      <c r="F45" s="221">
        <v>0</v>
      </c>
      <c r="G45" s="221">
        <v>0</v>
      </c>
      <c r="H45" s="221">
        <v>0</v>
      </c>
      <c r="I45" s="221">
        <v>0</v>
      </c>
      <c r="J45" s="221">
        <v>0</v>
      </c>
      <c r="K45" s="221">
        <v>0</v>
      </c>
      <c r="L45" s="221">
        <v>0</v>
      </c>
      <c r="M45" s="221">
        <v>0</v>
      </c>
      <c r="N45" s="221">
        <v>0</v>
      </c>
      <c r="O45" s="221">
        <v>0</v>
      </c>
      <c r="P45" s="221">
        <v>0</v>
      </c>
      <c r="Q45" s="221">
        <v>0</v>
      </c>
      <c r="R45" s="221">
        <v>0</v>
      </c>
      <c r="S45" s="221">
        <v>0</v>
      </c>
      <c r="T45" s="221">
        <v>0</v>
      </c>
      <c r="U45" s="221">
        <v>0</v>
      </c>
      <c r="V45" s="221">
        <v>0</v>
      </c>
      <c r="W45" s="221">
        <v>0</v>
      </c>
      <c r="X45" s="221">
        <v>0</v>
      </c>
      <c r="Y45" s="221">
        <v>0</v>
      </c>
      <c r="Z45" s="221">
        <v>0</v>
      </c>
      <c r="AA45" s="221">
        <v>0</v>
      </c>
      <c r="AB45" s="221">
        <v>0</v>
      </c>
    </row>
    <row r="46" spans="1:28" x14ac:dyDescent="0.25">
      <c r="A46" s="1" t="s">
        <v>60</v>
      </c>
      <c r="B46" s="109" t="s">
        <v>57</v>
      </c>
      <c r="C46" s="221">
        <v>0</v>
      </c>
      <c r="D46" s="221">
        <v>0</v>
      </c>
      <c r="E46" s="221">
        <v>0</v>
      </c>
      <c r="F46" s="221">
        <v>0</v>
      </c>
      <c r="G46" s="221">
        <v>0</v>
      </c>
      <c r="H46" s="221">
        <v>0</v>
      </c>
      <c r="I46" s="221">
        <v>0</v>
      </c>
      <c r="J46" s="221">
        <v>0</v>
      </c>
      <c r="K46" s="221">
        <v>0</v>
      </c>
      <c r="L46" s="221">
        <v>0</v>
      </c>
      <c r="M46" s="221">
        <v>0</v>
      </c>
      <c r="N46" s="221">
        <v>0</v>
      </c>
      <c r="O46" s="221">
        <v>0</v>
      </c>
      <c r="P46" s="221">
        <v>0</v>
      </c>
      <c r="Q46" s="221">
        <v>0</v>
      </c>
      <c r="R46" s="221">
        <v>0</v>
      </c>
      <c r="S46" s="221">
        <v>0</v>
      </c>
      <c r="T46" s="221">
        <v>0</v>
      </c>
      <c r="U46" s="221">
        <v>0</v>
      </c>
      <c r="V46" s="221">
        <v>0</v>
      </c>
      <c r="W46" s="221">
        <v>0</v>
      </c>
      <c r="X46" s="221">
        <v>0</v>
      </c>
      <c r="Y46" s="221">
        <v>0</v>
      </c>
      <c r="Z46" s="221">
        <v>0</v>
      </c>
      <c r="AA46" s="221">
        <v>0</v>
      </c>
      <c r="AB46" s="221">
        <v>0</v>
      </c>
    </row>
    <row r="47" spans="1:28" x14ac:dyDescent="0.25">
      <c r="A47" s="1" t="s">
        <v>61</v>
      </c>
      <c r="B47" s="109" t="s">
        <v>427</v>
      </c>
      <c r="C47" s="221">
        <v>16.680000305175781</v>
      </c>
      <c r="D47" s="221">
        <v>13.649999618530273</v>
      </c>
      <c r="E47" s="221">
        <v>9.6000003814697266</v>
      </c>
      <c r="F47" s="221">
        <v>12.880000114440918</v>
      </c>
      <c r="G47" s="221">
        <v>10.689999580383301</v>
      </c>
      <c r="H47" s="221">
        <v>9.6000003814697266</v>
      </c>
      <c r="I47" s="221">
        <v>13.199999809265137</v>
      </c>
      <c r="J47" s="221">
        <v>43.599998474121094</v>
      </c>
      <c r="K47" s="221">
        <v>58.389999389648438</v>
      </c>
      <c r="L47" s="221">
        <v>48.990001678466797</v>
      </c>
      <c r="M47" s="221">
        <v>47.770000457763672</v>
      </c>
      <c r="N47" s="221">
        <v>49.880001068115234</v>
      </c>
      <c r="O47" s="221">
        <v>135.14999389648438</v>
      </c>
      <c r="P47" s="221">
        <v>165.58000183105469</v>
      </c>
      <c r="Q47" s="221">
        <v>137.94999694824219</v>
      </c>
      <c r="R47" s="221">
        <v>72.300003051757813</v>
      </c>
      <c r="S47" s="221">
        <v>140.86000061035156</v>
      </c>
      <c r="T47" s="221">
        <v>165.38999938964844</v>
      </c>
      <c r="U47" s="221">
        <v>69.459999084472656</v>
      </c>
      <c r="V47" s="221">
        <v>102.80000305175781</v>
      </c>
      <c r="W47" s="221">
        <v>112.69999694824219</v>
      </c>
      <c r="X47" s="221">
        <v>69.5</v>
      </c>
      <c r="Y47" s="221">
        <v>87.540000915527344</v>
      </c>
      <c r="Z47" s="221">
        <v>54.740001678466797</v>
      </c>
      <c r="AA47" s="221">
        <v>51.979999542236328</v>
      </c>
      <c r="AB47" s="221">
        <v>42.479999542236328</v>
      </c>
    </row>
    <row r="48" spans="1:28" x14ac:dyDescent="0.25">
      <c r="A48" s="1" t="s">
        <v>933</v>
      </c>
      <c r="B48" t="s">
        <v>934</v>
      </c>
      <c r="C48" s="221">
        <v>110.58000183105469</v>
      </c>
      <c r="D48" s="221">
        <v>152.08000183105469</v>
      </c>
      <c r="E48" s="221">
        <v>214.77000427246094</v>
      </c>
      <c r="F48" s="221">
        <v>282.17999267578125</v>
      </c>
      <c r="G48" s="221">
        <v>329.54000854492188</v>
      </c>
      <c r="H48" s="221">
        <v>283.14999389648438</v>
      </c>
      <c r="I48" s="221">
        <v>238.5</v>
      </c>
      <c r="J48" s="221">
        <v>244.21000671386719</v>
      </c>
      <c r="K48" s="221">
        <v>217.44000244140625</v>
      </c>
      <c r="L48" s="221">
        <v>189.19000244140625</v>
      </c>
      <c r="M48" s="221">
        <v>151.94999694824219</v>
      </c>
      <c r="N48" s="221">
        <v>163.41000366210938</v>
      </c>
      <c r="O48" s="221">
        <v>192.27000427246094</v>
      </c>
      <c r="P48" s="221">
        <v>202.19000244140625</v>
      </c>
      <c r="Q48" s="221">
        <v>213.08000183105469</v>
      </c>
      <c r="R48" s="221">
        <v>222.25999450683594</v>
      </c>
      <c r="S48" s="221">
        <v>228.03999328613281</v>
      </c>
      <c r="T48" s="221">
        <v>240.57000732421875</v>
      </c>
      <c r="U48" s="221">
        <v>269.95001220703125</v>
      </c>
      <c r="V48" s="221">
        <v>256.29998779296875</v>
      </c>
      <c r="W48" s="221">
        <v>204.8800048828125</v>
      </c>
      <c r="X48" s="221">
        <v>231.30000305175781</v>
      </c>
      <c r="Y48" s="221">
        <v>235.42999267578125</v>
      </c>
      <c r="Z48" s="221">
        <v>245.00999450683594</v>
      </c>
      <c r="AA48" s="221">
        <v>211.82000732421875</v>
      </c>
      <c r="AB48" s="221">
        <v>211.94999694824219</v>
      </c>
    </row>
    <row r="49" spans="1:33" x14ac:dyDescent="0.25">
      <c r="A49" s="1" t="s">
        <v>935</v>
      </c>
      <c r="B49" t="s">
        <v>936</v>
      </c>
      <c r="C49" s="221">
        <v>0</v>
      </c>
      <c r="D49" s="221">
        <v>0</v>
      </c>
      <c r="E49" s="221">
        <v>0</v>
      </c>
      <c r="F49" s="221">
        <v>0</v>
      </c>
      <c r="G49" s="221">
        <v>0</v>
      </c>
      <c r="H49" s="221">
        <v>0</v>
      </c>
      <c r="I49" s="221">
        <v>0</v>
      </c>
      <c r="J49" s="221">
        <v>0</v>
      </c>
      <c r="K49" s="221">
        <v>0</v>
      </c>
      <c r="L49" s="221">
        <v>0</v>
      </c>
      <c r="M49" s="221">
        <v>0</v>
      </c>
      <c r="N49" s="221">
        <v>0</v>
      </c>
      <c r="O49" s="221">
        <v>0</v>
      </c>
      <c r="P49" s="221">
        <v>0</v>
      </c>
      <c r="Q49" s="221">
        <v>0</v>
      </c>
      <c r="R49" s="221">
        <v>0</v>
      </c>
      <c r="S49" s="221">
        <v>0</v>
      </c>
      <c r="T49" s="221">
        <v>0</v>
      </c>
      <c r="U49" s="221">
        <v>0</v>
      </c>
      <c r="V49" s="221">
        <v>0</v>
      </c>
      <c r="W49" s="221">
        <v>0</v>
      </c>
      <c r="X49" s="221">
        <v>0</v>
      </c>
      <c r="Y49" s="221">
        <v>0</v>
      </c>
      <c r="Z49" s="221">
        <v>0</v>
      </c>
      <c r="AA49" s="221">
        <v>0</v>
      </c>
      <c r="AB49" s="221">
        <v>0</v>
      </c>
    </row>
    <row r="50" spans="1:33" s="130" customFormat="1" ht="20.149999999999999" customHeight="1" x14ac:dyDescent="0.25">
      <c r="A50" s="553"/>
      <c r="B50" s="554" t="s">
        <v>5</v>
      </c>
      <c r="C50" s="555">
        <v>14071.1796875</v>
      </c>
      <c r="D50" s="555">
        <v>14351.759765625</v>
      </c>
      <c r="E50" s="555">
        <v>14787.150390625</v>
      </c>
      <c r="F50" s="555">
        <v>15735.0595703125</v>
      </c>
      <c r="G50" s="555">
        <v>17261.51953125</v>
      </c>
      <c r="H50" s="555">
        <v>17737.01953125</v>
      </c>
      <c r="I50" s="555">
        <v>16545.630859375</v>
      </c>
      <c r="J50" s="555">
        <v>16556.80078125</v>
      </c>
      <c r="K50" s="555">
        <v>15922.08984375</v>
      </c>
      <c r="L50" s="555">
        <v>17088.810546875</v>
      </c>
      <c r="M50" s="555">
        <v>18585.470703125</v>
      </c>
      <c r="N50" s="555">
        <v>19502.119140625</v>
      </c>
      <c r="O50" s="555">
        <v>19963.689453125</v>
      </c>
      <c r="P50" s="555">
        <v>20772.80078125</v>
      </c>
      <c r="Q50" s="555">
        <v>21107.509765625</v>
      </c>
      <c r="R50" s="555">
        <v>20597.7109375</v>
      </c>
      <c r="S50" s="555">
        <v>21222.400390625</v>
      </c>
      <c r="T50" s="555">
        <v>21866.419921875</v>
      </c>
      <c r="U50" s="555">
        <v>21254.369140625</v>
      </c>
      <c r="V50" s="555">
        <v>22576.599609375</v>
      </c>
      <c r="W50" s="555">
        <v>24117.640625</v>
      </c>
      <c r="X50" s="555">
        <v>26121.669921875</v>
      </c>
      <c r="Y50" s="555">
        <v>28563.009765625</v>
      </c>
      <c r="Z50" s="555">
        <v>28042.810546875</v>
      </c>
      <c r="AA50" s="555">
        <v>27829.669921875</v>
      </c>
      <c r="AB50" s="555">
        <v>30078.75</v>
      </c>
      <c r="AE50"/>
      <c r="AF50"/>
      <c r="AG50"/>
    </row>
    <row r="51" spans="1:33" s="130" customFormat="1" ht="20.149999999999999" customHeight="1" x14ac:dyDescent="0.25">
      <c r="A51" s="552"/>
      <c r="B51" s="557" t="s">
        <v>448</v>
      </c>
      <c r="C51" s="558">
        <v>439.48001098632813</v>
      </c>
      <c r="D51" s="558">
        <v>434.510009765625</v>
      </c>
      <c r="E51" s="558">
        <v>445.95999145507813</v>
      </c>
      <c r="F51" s="558">
        <v>1743.469970703125</v>
      </c>
      <c r="G51" s="558">
        <v>1975.6700439453125</v>
      </c>
      <c r="H51" s="558">
        <v>1629.72998046875</v>
      </c>
      <c r="I51" s="558">
        <v>1809.5899658203125</v>
      </c>
      <c r="J51" s="558">
        <v>2076.030029296875</v>
      </c>
      <c r="K51" s="558">
        <v>927.760009765625</v>
      </c>
      <c r="L51" s="558">
        <v>1144.9000244140625</v>
      </c>
      <c r="M51" s="558">
        <v>1114.1199951171875</v>
      </c>
      <c r="N51" s="558">
        <v>1525.5799560546875</v>
      </c>
      <c r="O51" s="558">
        <v>2128.56005859375</v>
      </c>
      <c r="P51" s="558">
        <v>2772.449951171875</v>
      </c>
      <c r="Q51" s="558">
        <v>2656.3701171875</v>
      </c>
      <c r="R51" s="558">
        <v>2706.719970703125</v>
      </c>
      <c r="S51" s="558">
        <v>2857.7900390625</v>
      </c>
      <c r="T51" s="558">
        <v>2967.1298828125</v>
      </c>
      <c r="U51" s="558">
        <v>2355.2099609375</v>
      </c>
      <c r="V51" s="558">
        <v>2449.510009765625</v>
      </c>
      <c r="W51" s="558">
        <v>2531.1201171875</v>
      </c>
      <c r="X51" s="558">
        <v>2721.840087890625</v>
      </c>
      <c r="Y51" s="558">
        <v>2906.409912109375</v>
      </c>
      <c r="Z51" s="558">
        <v>2352.1298828125</v>
      </c>
      <c r="AA51" s="558">
        <v>2415.330078125</v>
      </c>
      <c r="AB51" s="558">
        <v>1973.8199462890625</v>
      </c>
      <c r="AE51"/>
      <c r="AF51"/>
      <c r="AG51"/>
    </row>
    <row r="52" spans="1:33" s="43" customFormat="1" ht="16.5" customHeight="1" x14ac:dyDescent="0.3">
      <c r="A52" s="79" t="s">
        <v>449</v>
      </c>
      <c r="B52" s="94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AE52"/>
      <c r="AF52"/>
      <c r="AG52"/>
    </row>
    <row r="53" spans="1:33" s="43" customFormat="1" ht="13" x14ac:dyDescent="0.3">
      <c r="A53" s="94" t="s">
        <v>633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AE53"/>
      <c r="AF53"/>
      <c r="AG53"/>
    </row>
    <row r="55" spans="1:33" ht="20.149999999999999" customHeight="1" x14ac:dyDescent="0.35">
      <c r="A55" s="42" t="str">
        <f>Index!B44</f>
        <v>Table 4k    Employment in private sector by industry, average wage and salary rates, FY2004-FY2022</v>
      </c>
    </row>
    <row r="56" spans="1:33" s="31" customFormat="1" ht="20.149999999999999" customHeight="1" x14ac:dyDescent="0.25">
      <c r="A56" s="17"/>
      <c r="B56" s="16"/>
      <c r="C56" s="46" t="str">
        <f>C2</f>
        <v>FY1997</v>
      </c>
      <c r="D56" s="46" t="str">
        <f t="shared" ref="D56:R56" si="1">D2</f>
        <v>FY1998</v>
      </c>
      <c r="E56" s="46" t="str">
        <f t="shared" si="1"/>
        <v>FY1999</v>
      </c>
      <c r="F56" s="46" t="str">
        <f t="shared" si="1"/>
        <v>FY2000</v>
      </c>
      <c r="G56" s="46" t="str">
        <f t="shared" si="1"/>
        <v>FY2001</v>
      </c>
      <c r="H56" s="46" t="str">
        <f t="shared" si="1"/>
        <v>FY2002</v>
      </c>
      <c r="I56" s="46" t="str">
        <f t="shared" si="1"/>
        <v>FY2003</v>
      </c>
      <c r="J56" s="46" t="str">
        <f t="shared" si="1"/>
        <v>FY2004</v>
      </c>
      <c r="K56" s="46" t="str">
        <f t="shared" si="1"/>
        <v>FY2005</v>
      </c>
      <c r="L56" s="46" t="str">
        <f t="shared" si="1"/>
        <v>FY2006</v>
      </c>
      <c r="M56" s="46" t="str">
        <f t="shared" si="1"/>
        <v>FY2007</v>
      </c>
      <c r="N56" s="46" t="str">
        <f t="shared" si="1"/>
        <v>FY2008</v>
      </c>
      <c r="O56" s="46" t="str">
        <f t="shared" si="1"/>
        <v>FY2009</v>
      </c>
      <c r="P56" s="46" t="str">
        <f t="shared" si="1"/>
        <v>FY2010</v>
      </c>
      <c r="Q56" s="46" t="str">
        <f t="shared" si="1"/>
        <v>FY2011</v>
      </c>
      <c r="R56" s="46" t="str">
        <f t="shared" si="1"/>
        <v>FY2012</v>
      </c>
      <c r="S56" s="46" t="str">
        <f t="shared" ref="S56:AB56" si="2">S2</f>
        <v>FY2013</v>
      </c>
      <c r="T56" s="46" t="str">
        <f t="shared" si="2"/>
        <v>FY2014</v>
      </c>
      <c r="U56" s="46" t="str">
        <f t="shared" si="2"/>
        <v>FY2015</v>
      </c>
      <c r="V56" s="46" t="str">
        <f t="shared" si="2"/>
        <v>FY2016</v>
      </c>
      <c r="W56" s="46" t="str">
        <f t="shared" si="2"/>
        <v>FY2017</v>
      </c>
      <c r="X56" s="46" t="str">
        <f t="shared" si="2"/>
        <v>FY2018</v>
      </c>
      <c r="Y56" s="46" t="str">
        <f t="shared" si="2"/>
        <v>FY2019</v>
      </c>
      <c r="Z56" s="46" t="str">
        <f t="shared" si="2"/>
        <v>FY2020</v>
      </c>
      <c r="AA56" s="46" t="str">
        <f t="shared" si="2"/>
        <v>FY2021</v>
      </c>
      <c r="AB56" s="46" t="str">
        <f t="shared" si="2"/>
        <v>FY2022</v>
      </c>
      <c r="AE56"/>
      <c r="AF56"/>
      <c r="AG56"/>
    </row>
    <row r="57" spans="1:33" ht="20.149999999999999" customHeight="1" x14ac:dyDescent="0.25">
      <c r="A57" s="1" t="s">
        <v>919</v>
      </c>
      <c r="B57" t="s">
        <v>920</v>
      </c>
      <c r="C57" s="221" t="str">
        <f t="shared" ref="C57:C78" si="3">IF(C3&gt;9,C30/C3*1000,"..")</f>
        <v>..</v>
      </c>
      <c r="D57" s="221" t="str">
        <f t="shared" ref="D57:X69" si="4">IF(D3&gt;9,D30/D3*1000,"..")</f>
        <v>..</v>
      </c>
      <c r="E57" s="221" t="str">
        <f t="shared" si="4"/>
        <v>..</v>
      </c>
      <c r="F57" s="221" t="str">
        <f t="shared" si="4"/>
        <v>..</v>
      </c>
      <c r="G57" s="221" t="str">
        <f t="shared" si="4"/>
        <v>..</v>
      </c>
      <c r="H57" s="221" t="str">
        <f t="shared" si="4"/>
        <v>..</v>
      </c>
      <c r="I57" s="221" t="str">
        <f t="shared" si="4"/>
        <v>..</v>
      </c>
      <c r="J57" s="221" t="str">
        <f t="shared" si="4"/>
        <v>..</v>
      </c>
      <c r="K57" s="221" t="str">
        <f t="shared" si="4"/>
        <v>..</v>
      </c>
      <c r="L57" s="221" t="str">
        <f t="shared" si="4"/>
        <v>..</v>
      </c>
      <c r="M57" s="221" t="str">
        <f t="shared" si="4"/>
        <v>..</v>
      </c>
      <c r="N57" s="221" t="str">
        <f t="shared" si="4"/>
        <v>..</v>
      </c>
      <c r="O57" s="221" t="str">
        <f t="shared" si="4"/>
        <v>..</v>
      </c>
      <c r="P57" s="221" t="str">
        <f t="shared" si="4"/>
        <v>..</v>
      </c>
      <c r="Q57" s="221" t="str">
        <f t="shared" si="4"/>
        <v>..</v>
      </c>
      <c r="R57" s="221" t="str">
        <f t="shared" si="4"/>
        <v>..</v>
      </c>
      <c r="S57" s="221" t="str">
        <f t="shared" si="4"/>
        <v>..</v>
      </c>
      <c r="T57" s="221" t="str">
        <f t="shared" si="4"/>
        <v>..</v>
      </c>
      <c r="U57" s="221" t="str">
        <f t="shared" si="4"/>
        <v>..</v>
      </c>
      <c r="V57" s="221" t="str">
        <f t="shared" si="4"/>
        <v>..</v>
      </c>
      <c r="W57" s="221" t="str">
        <f t="shared" si="4"/>
        <v>..</v>
      </c>
      <c r="X57" s="221" t="str">
        <f t="shared" si="4"/>
        <v>..</v>
      </c>
      <c r="Y57" s="221" t="str">
        <f t="shared" ref="Y57:Z68" si="5">IF(Y3&gt;9,Y30/Y3*1000,"..")</f>
        <v>..</v>
      </c>
      <c r="Z57" s="221" t="str">
        <f t="shared" si="5"/>
        <v>..</v>
      </c>
      <c r="AA57" s="221" t="str">
        <f t="shared" ref="AA57:AB78" si="6">IF(AA3&gt;9,AA30/AA3*1000,"..")</f>
        <v>..</v>
      </c>
      <c r="AB57" s="221" t="str">
        <f t="shared" si="6"/>
        <v>..</v>
      </c>
    </row>
    <row r="58" spans="1:33" x14ac:dyDescent="0.25">
      <c r="A58" s="1" t="s">
        <v>921</v>
      </c>
      <c r="B58" s="43" t="s">
        <v>922</v>
      </c>
      <c r="C58" s="221">
        <f t="shared" si="3"/>
        <v>6392.6472383386945</v>
      </c>
      <c r="D58" s="221">
        <f t="shared" ref="D58:R58" si="7">IF(D4&gt;9,D31/D4*1000,"..")</f>
        <v>5377.9904306220096</v>
      </c>
      <c r="E58" s="221">
        <f t="shared" si="7"/>
        <v>7958.8517914548447</v>
      </c>
      <c r="F58" s="221">
        <f t="shared" si="7"/>
        <v>8127.11044369304</v>
      </c>
      <c r="G58" s="221">
        <f t="shared" si="7"/>
        <v>7699.2708428047335</v>
      </c>
      <c r="H58" s="221">
        <f t="shared" si="7"/>
        <v>4438.04443359375</v>
      </c>
      <c r="I58" s="221">
        <f t="shared" si="7"/>
        <v>5317.7400578213283</v>
      </c>
      <c r="J58" s="221">
        <f t="shared" si="7"/>
        <v>6548.738053701456</v>
      </c>
      <c r="K58" s="221">
        <f t="shared" si="7"/>
        <v>6487.4997820172994</v>
      </c>
      <c r="L58" s="221">
        <f t="shared" si="7"/>
        <v>6403.927112926136</v>
      </c>
      <c r="M58" s="221">
        <f t="shared" si="7"/>
        <v>6243.043319038723</v>
      </c>
      <c r="N58" s="221">
        <f t="shared" si="7"/>
        <v>6010.9976841717871</v>
      </c>
      <c r="O58" s="221">
        <f t="shared" si="7"/>
        <v>5252.3712472817333</v>
      </c>
      <c r="P58" s="221">
        <f t="shared" si="7"/>
        <v>4315.608568578461</v>
      </c>
      <c r="Q58" s="221">
        <f t="shared" si="7"/>
        <v>4537.7036713856996</v>
      </c>
      <c r="R58" s="221">
        <f t="shared" si="7"/>
        <v>4275.2810196230148</v>
      </c>
      <c r="S58" s="221">
        <f t="shared" si="4"/>
        <v>4581.0849454587951</v>
      </c>
      <c r="T58" s="221">
        <f t="shared" si="4"/>
        <v>5091.3535670230267</v>
      </c>
      <c r="U58" s="221">
        <f t="shared" si="4"/>
        <v>5268.0085700013105</v>
      </c>
      <c r="V58" s="221">
        <f t="shared" si="4"/>
        <v>6133.6624710648148</v>
      </c>
      <c r="W58" s="221">
        <f t="shared" si="4"/>
        <v>6495.4327118025521</v>
      </c>
      <c r="X58" s="221">
        <f t="shared" si="4"/>
        <v>6818.1023145244071</v>
      </c>
      <c r="Y58" s="221">
        <f t="shared" si="5"/>
        <v>7848.3534007706894</v>
      </c>
      <c r="Z58" s="221">
        <f t="shared" si="5"/>
        <v>8092.0752347961588</v>
      </c>
      <c r="AA58" s="221">
        <f t="shared" si="6"/>
        <v>9144.9347161627447</v>
      </c>
      <c r="AB58" s="221">
        <f t="shared" si="6"/>
        <v>7909.2014965023609</v>
      </c>
    </row>
    <row r="59" spans="1:33" x14ac:dyDescent="0.25">
      <c r="A59" s="1" t="s">
        <v>41</v>
      </c>
      <c r="B59" t="s">
        <v>923</v>
      </c>
      <c r="C59" s="221" t="str">
        <f t="shared" si="3"/>
        <v>..</v>
      </c>
      <c r="D59" s="221" t="str">
        <f t="shared" si="4"/>
        <v>..</v>
      </c>
      <c r="E59" s="221" t="str">
        <f t="shared" si="4"/>
        <v>..</v>
      </c>
      <c r="F59" s="221" t="str">
        <f t="shared" si="4"/>
        <v>..</v>
      </c>
      <c r="G59" s="221" t="str">
        <f t="shared" si="4"/>
        <v>..</v>
      </c>
      <c r="H59" s="221" t="str">
        <f t="shared" si="4"/>
        <v>..</v>
      </c>
      <c r="I59" s="221" t="str">
        <f t="shared" si="4"/>
        <v>..</v>
      </c>
      <c r="J59" s="221" t="str">
        <f t="shared" si="4"/>
        <v>..</v>
      </c>
      <c r="K59" s="221" t="str">
        <f t="shared" si="4"/>
        <v>..</v>
      </c>
      <c r="L59" s="221" t="str">
        <f t="shared" si="4"/>
        <v>..</v>
      </c>
      <c r="M59" s="221" t="str">
        <f t="shared" si="4"/>
        <v>..</v>
      </c>
      <c r="N59" s="221" t="str">
        <f t="shared" si="4"/>
        <v>..</v>
      </c>
      <c r="O59" s="221" t="str">
        <f t="shared" si="4"/>
        <v>..</v>
      </c>
      <c r="P59" s="221" t="str">
        <f t="shared" si="4"/>
        <v>..</v>
      </c>
      <c r="Q59" s="221" t="str">
        <f t="shared" si="4"/>
        <v>..</v>
      </c>
      <c r="R59" s="221" t="str">
        <f t="shared" si="4"/>
        <v>..</v>
      </c>
      <c r="S59" s="221" t="str">
        <f t="shared" si="4"/>
        <v>..</v>
      </c>
      <c r="T59" s="221" t="str">
        <f t="shared" si="4"/>
        <v>..</v>
      </c>
      <c r="U59" s="221" t="str">
        <f t="shared" si="4"/>
        <v>..</v>
      </c>
      <c r="V59" s="221" t="str">
        <f t="shared" si="4"/>
        <v>..</v>
      </c>
      <c r="W59" s="221" t="str">
        <f t="shared" si="4"/>
        <v>..</v>
      </c>
      <c r="X59" s="221" t="str">
        <f t="shared" si="4"/>
        <v>..</v>
      </c>
      <c r="Y59" s="221" t="str">
        <f t="shared" si="5"/>
        <v>..</v>
      </c>
      <c r="Z59" s="221" t="str">
        <f t="shared" si="5"/>
        <v>..</v>
      </c>
      <c r="AA59" s="221" t="str">
        <f t="shared" si="6"/>
        <v>..</v>
      </c>
      <c r="AB59" s="221" t="str">
        <f t="shared" si="6"/>
        <v>..</v>
      </c>
    </row>
    <row r="60" spans="1:33" x14ac:dyDescent="0.25">
      <c r="A60" s="1" t="s">
        <v>42</v>
      </c>
      <c r="B60" t="s">
        <v>44</v>
      </c>
      <c r="C60" s="221">
        <f t="shared" si="3"/>
        <v>4559.3693363773928</v>
      </c>
      <c r="D60" s="221">
        <f t="shared" si="4"/>
        <v>4401.5924601141687</v>
      </c>
      <c r="E60" s="221">
        <f t="shared" si="4"/>
        <v>4818.2090645405788</v>
      </c>
      <c r="F60" s="221">
        <f t="shared" si="4"/>
        <v>2223.7756051622682</v>
      </c>
      <c r="G60" s="221">
        <f t="shared" si="4"/>
        <v>2395.6725145259156</v>
      </c>
      <c r="H60" s="221">
        <f t="shared" si="4"/>
        <v>2397.9311878417029</v>
      </c>
      <c r="I60" s="221">
        <f t="shared" si="4"/>
        <v>2100.5067567567567</v>
      </c>
      <c r="J60" s="221">
        <f t="shared" si="4"/>
        <v>2077.3890508094682</v>
      </c>
      <c r="K60" s="221">
        <f t="shared" si="4"/>
        <v>3643.2469657201236</v>
      </c>
      <c r="L60" s="221">
        <f t="shared" si="4"/>
        <v>3540.5043184506376</v>
      </c>
      <c r="M60" s="221">
        <f t="shared" si="4"/>
        <v>3697.1809243042571</v>
      </c>
      <c r="N60" s="221">
        <f t="shared" si="4"/>
        <v>3071.8309708546221</v>
      </c>
      <c r="O60" s="221">
        <f t="shared" si="4"/>
        <v>2467.6186378748662</v>
      </c>
      <c r="P60" s="221">
        <f t="shared" si="4"/>
        <v>1816.343516573296</v>
      </c>
      <c r="Q60" s="221">
        <f t="shared" si="4"/>
        <v>2137.328204214195</v>
      </c>
      <c r="R60" s="221">
        <f t="shared" si="4"/>
        <v>2092.1838606366459</v>
      </c>
      <c r="S60" s="221">
        <f t="shared" si="4"/>
        <v>2259.6854795258619</v>
      </c>
      <c r="T60" s="221">
        <f t="shared" si="4"/>
        <v>2654.5990756071228</v>
      </c>
      <c r="U60" s="221">
        <f t="shared" si="4"/>
        <v>2731.2148620035045</v>
      </c>
      <c r="V60" s="221">
        <f t="shared" si="4"/>
        <v>2634.7360742663482</v>
      </c>
      <c r="W60" s="221">
        <f t="shared" si="4"/>
        <v>3104.6555793828807</v>
      </c>
      <c r="X60" s="221">
        <f t="shared" si="4"/>
        <v>3120.4144962299047</v>
      </c>
      <c r="Y60" s="221">
        <f t="shared" si="5"/>
        <v>3898.6403209974214</v>
      </c>
      <c r="Z60" s="221">
        <f t="shared" si="5"/>
        <v>4662.3670419157988</v>
      </c>
      <c r="AA60" s="221">
        <f t="shared" si="6"/>
        <v>5914.0397892441861</v>
      </c>
      <c r="AB60" s="221">
        <f t="shared" si="6"/>
        <v>6077.608025934278</v>
      </c>
    </row>
    <row r="61" spans="1:33" x14ac:dyDescent="0.25">
      <c r="A61" s="1" t="s">
        <v>43</v>
      </c>
      <c r="B61" t="s">
        <v>924</v>
      </c>
      <c r="C61" s="221" t="str">
        <f t="shared" si="3"/>
        <v>..</v>
      </c>
      <c r="D61" s="221" t="str">
        <f t="shared" si="4"/>
        <v>..</v>
      </c>
      <c r="E61" s="221" t="str">
        <f t="shared" si="4"/>
        <v>..</v>
      </c>
      <c r="F61" s="221" t="str">
        <f t="shared" si="4"/>
        <v>..</v>
      </c>
      <c r="G61" s="221" t="str">
        <f t="shared" si="4"/>
        <v>..</v>
      </c>
      <c r="H61" s="221" t="str">
        <f t="shared" si="4"/>
        <v>..</v>
      </c>
      <c r="I61" s="221" t="str">
        <f t="shared" si="4"/>
        <v>..</v>
      </c>
      <c r="J61" s="221" t="str">
        <f t="shared" si="4"/>
        <v>..</v>
      </c>
      <c r="K61" s="221" t="str">
        <f t="shared" si="4"/>
        <v>..</v>
      </c>
      <c r="L61" s="221" t="str">
        <f t="shared" si="4"/>
        <v>..</v>
      </c>
      <c r="M61" s="221" t="str">
        <f t="shared" si="4"/>
        <v>..</v>
      </c>
      <c r="N61" s="221" t="str">
        <f t="shared" si="4"/>
        <v>..</v>
      </c>
      <c r="O61" s="221" t="str">
        <f t="shared" si="4"/>
        <v>..</v>
      </c>
      <c r="P61" s="221" t="str">
        <f t="shared" si="4"/>
        <v>..</v>
      </c>
      <c r="Q61" s="221" t="str">
        <f t="shared" si="4"/>
        <v>..</v>
      </c>
      <c r="R61" s="221" t="str">
        <f t="shared" si="4"/>
        <v>..</v>
      </c>
      <c r="S61" s="221" t="str">
        <f t="shared" si="4"/>
        <v>..</v>
      </c>
      <c r="T61" s="221" t="str">
        <f t="shared" si="4"/>
        <v>..</v>
      </c>
      <c r="U61" s="221" t="str">
        <f t="shared" si="4"/>
        <v>..</v>
      </c>
      <c r="V61" s="221" t="str">
        <f t="shared" si="4"/>
        <v>..</v>
      </c>
      <c r="W61" s="221" t="str">
        <f t="shared" si="4"/>
        <v>..</v>
      </c>
      <c r="X61" s="221" t="str">
        <f t="shared" si="4"/>
        <v>..</v>
      </c>
      <c r="Y61" s="221" t="str">
        <f t="shared" si="5"/>
        <v>..</v>
      </c>
      <c r="Z61" s="221" t="str">
        <f t="shared" si="5"/>
        <v>..</v>
      </c>
      <c r="AA61" s="221" t="str">
        <f t="shared" si="6"/>
        <v>..</v>
      </c>
      <c r="AB61" s="221" t="str">
        <f t="shared" si="6"/>
        <v>..</v>
      </c>
    </row>
    <row r="62" spans="1:33" x14ac:dyDescent="0.25">
      <c r="A62" s="1" t="s">
        <v>45</v>
      </c>
      <c r="B62" t="s">
        <v>925</v>
      </c>
      <c r="C62" s="221" t="str">
        <f t="shared" si="3"/>
        <v>..</v>
      </c>
      <c r="D62" s="221" t="str">
        <f t="shared" si="4"/>
        <v>..</v>
      </c>
      <c r="E62" s="221" t="str">
        <f t="shared" si="4"/>
        <v>..</v>
      </c>
      <c r="F62" s="221" t="str">
        <f t="shared" si="4"/>
        <v>..</v>
      </c>
      <c r="G62" s="221" t="str">
        <f t="shared" si="4"/>
        <v>..</v>
      </c>
      <c r="H62" s="221" t="str">
        <f t="shared" si="4"/>
        <v>..</v>
      </c>
      <c r="I62" s="221" t="str">
        <f t="shared" si="4"/>
        <v>..</v>
      </c>
      <c r="J62" s="221" t="str">
        <f t="shared" si="4"/>
        <v>..</v>
      </c>
      <c r="K62" s="221" t="str">
        <f t="shared" si="4"/>
        <v>..</v>
      </c>
      <c r="L62" s="221" t="str">
        <f t="shared" si="4"/>
        <v>..</v>
      </c>
      <c r="M62" s="221" t="str">
        <f t="shared" si="4"/>
        <v>..</v>
      </c>
      <c r="N62" s="221" t="str">
        <f t="shared" si="4"/>
        <v>..</v>
      </c>
      <c r="O62" s="221" t="str">
        <f t="shared" si="4"/>
        <v>..</v>
      </c>
      <c r="P62" s="221" t="str">
        <f t="shared" si="4"/>
        <v>..</v>
      </c>
      <c r="Q62" s="221" t="str">
        <f t="shared" si="4"/>
        <v>..</v>
      </c>
      <c r="R62" s="221" t="str">
        <f t="shared" si="4"/>
        <v>..</v>
      </c>
      <c r="S62" s="221" t="str">
        <f t="shared" si="4"/>
        <v>..</v>
      </c>
      <c r="T62" s="221" t="str">
        <f t="shared" si="4"/>
        <v>..</v>
      </c>
      <c r="U62" s="221" t="str">
        <f t="shared" si="4"/>
        <v>..</v>
      </c>
      <c r="V62" s="221" t="str">
        <f t="shared" si="4"/>
        <v>..</v>
      </c>
      <c r="W62" s="221" t="str">
        <f t="shared" si="4"/>
        <v>..</v>
      </c>
      <c r="X62" s="221" t="str">
        <f t="shared" si="4"/>
        <v>..</v>
      </c>
      <c r="Y62" s="221" t="str">
        <f t="shared" si="5"/>
        <v>..</v>
      </c>
      <c r="Z62" s="221" t="str">
        <f t="shared" si="5"/>
        <v>..</v>
      </c>
      <c r="AA62" s="221" t="str">
        <f t="shared" si="6"/>
        <v>..</v>
      </c>
      <c r="AB62" s="221" t="str">
        <f t="shared" si="6"/>
        <v>..</v>
      </c>
    </row>
    <row r="63" spans="1:33" x14ac:dyDescent="0.25">
      <c r="A63" s="1" t="s">
        <v>46</v>
      </c>
      <c r="B63" t="s">
        <v>47</v>
      </c>
      <c r="C63" s="221">
        <f t="shared" si="3"/>
        <v>6363.2496108861214</v>
      </c>
      <c r="D63" s="221">
        <f t="shared" si="4"/>
        <v>5852.0840744769557</v>
      </c>
      <c r="E63" s="221">
        <f t="shared" si="4"/>
        <v>6108.315872964311</v>
      </c>
      <c r="F63" s="221">
        <f t="shared" si="4"/>
        <v>6026.5772211053772</v>
      </c>
      <c r="G63" s="221">
        <f t="shared" si="4"/>
        <v>6018.9553496208928</v>
      </c>
      <c r="H63" s="221">
        <f t="shared" si="4"/>
        <v>5405.8505278570192</v>
      </c>
      <c r="I63" s="221">
        <f t="shared" si="4"/>
        <v>5356.7213739504205</v>
      </c>
      <c r="J63" s="221">
        <f t="shared" si="4"/>
        <v>5058.0206721972881</v>
      </c>
      <c r="K63" s="221">
        <f t="shared" si="4"/>
        <v>4900.8907318115234</v>
      </c>
      <c r="L63" s="221">
        <f t="shared" si="4"/>
        <v>5322.9718943498456</v>
      </c>
      <c r="M63" s="221">
        <f t="shared" si="4"/>
        <v>5325.9842519685035</v>
      </c>
      <c r="N63" s="221">
        <f t="shared" si="4"/>
        <v>5764.6584887933368</v>
      </c>
      <c r="O63" s="221">
        <f t="shared" si="4"/>
        <v>6264.7291221509968</v>
      </c>
      <c r="P63" s="221">
        <f t="shared" si="4"/>
        <v>6586.1363127240147</v>
      </c>
      <c r="Q63" s="221">
        <f t="shared" si="4"/>
        <v>6750.2681187220978</v>
      </c>
      <c r="R63" s="221">
        <f t="shared" si="4"/>
        <v>7142.1137247543666</v>
      </c>
      <c r="S63" s="221">
        <f t="shared" si="4"/>
        <v>7495.9437207259953</v>
      </c>
      <c r="T63" s="221">
        <f t="shared" si="4"/>
        <v>7678.9492951853763</v>
      </c>
      <c r="U63" s="221">
        <f t="shared" si="4"/>
        <v>7764.4238179841641</v>
      </c>
      <c r="V63" s="221">
        <f t="shared" si="4"/>
        <v>7684.5952423525532</v>
      </c>
      <c r="W63" s="221">
        <f t="shared" si="4"/>
        <v>6634.6502859282546</v>
      </c>
      <c r="X63" s="221">
        <f t="shared" si="4"/>
        <v>7938.6068836655113</v>
      </c>
      <c r="Y63" s="221">
        <f t="shared" si="5"/>
        <v>8559.0916322851826</v>
      </c>
      <c r="Z63" s="221">
        <f t="shared" si="5"/>
        <v>9000.6270156352075</v>
      </c>
      <c r="AA63" s="221">
        <f t="shared" si="6"/>
        <v>8822.9419253152264</v>
      </c>
      <c r="AB63" s="221">
        <f t="shared" si="6"/>
        <v>10362.082455972433</v>
      </c>
    </row>
    <row r="64" spans="1:33" x14ac:dyDescent="0.25">
      <c r="A64" s="1" t="s">
        <v>48</v>
      </c>
      <c r="B64" t="s">
        <v>926</v>
      </c>
      <c r="C64" s="221">
        <f t="shared" si="3"/>
        <v>5343.7235626726524</v>
      </c>
      <c r="D64" s="221">
        <f t="shared" si="4"/>
        <v>5457.7154444024163</v>
      </c>
      <c r="E64" s="221">
        <f t="shared" si="4"/>
        <v>5707.7228333441899</v>
      </c>
      <c r="F64" s="221">
        <f t="shared" si="4"/>
        <v>5479.9567534421076</v>
      </c>
      <c r="G64" s="221">
        <f t="shared" si="4"/>
        <v>5389.8015923934336</v>
      </c>
      <c r="H64" s="221">
        <f t="shared" si="4"/>
        <v>5276.1611011613904</v>
      </c>
      <c r="I64" s="221">
        <f t="shared" si="4"/>
        <v>4815.718755432742</v>
      </c>
      <c r="J64" s="221">
        <f t="shared" si="4"/>
        <v>4263.3439858740476</v>
      </c>
      <c r="K64" s="221">
        <f t="shared" si="4"/>
        <v>4185.0317788154534</v>
      </c>
      <c r="L64" s="221">
        <f t="shared" si="4"/>
        <v>4184.0850760456269</v>
      </c>
      <c r="M64" s="221">
        <f t="shared" si="4"/>
        <v>4324.1948661826509</v>
      </c>
      <c r="N64" s="221">
        <f t="shared" si="4"/>
        <v>4408.7314083991814</v>
      </c>
      <c r="O64" s="221">
        <f t="shared" si="4"/>
        <v>4813.8568199940228</v>
      </c>
      <c r="P64" s="221">
        <f t="shared" si="4"/>
        <v>4851.5579536196465</v>
      </c>
      <c r="Q64" s="221">
        <f t="shared" si="4"/>
        <v>5118.1053467590773</v>
      </c>
      <c r="R64" s="221">
        <f t="shared" si="4"/>
        <v>5115.776800358818</v>
      </c>
      <c r="S64" s="221">
        <f t="shared" si="4"/>
        <v>5004.3679291863127</v>
      </c>
      <c r="T64" s="221">
        <f t="shared" si="4"/>
        <v>5274.9020913267177</v>
      </c>
      <c r="U64" s="221">
        <f t="shared" si="4"/>
        <v>5401.6470484891079</v>
      </c>
      <c r="V64" s="221">
        <f t="shared" si="4"/>
        <v>5720.0825626197793</v>
      </c>
      <c r="W64" s="221">
        <f t="shared" si="4"/>
        <v>5987.7362544457692</v>
      </c>
      <c r="X64" s="221">
        <f t="shared" si="4"/>
        <v>6408.2115518441196</v>
      </c>
      <c r="Y64" s="221">
        <f t="shared" si="5"/>
        <v>7078.3459688270332</v>
      </c>
      <c r="Z64" s="221">
        <f t="shared" si="5"/>
        <v>7305.9602016305134</v>
      </c>
      <c r="AA64" s="221">
        <f t="shared" si="6"/>
        <v>7304.2168810347321</v>
      </c>
      <c r="AB64" s="221">
        <f t="shared" si="6"/>
        <v>7773.0373816534966</v>
      </c>
    </row>
    <row r="65" spans="1:33" x14ac:dyDescent="0.25">
      <c r="A65" s="1" t="s">
        <v>49</v>
      </c>
      <c r="B65" t="s">
        <v>927</v>
      </c>
      <c r="C65" s="221">
        <f t="shared" si="3"/>
        <v>6589.6067644494324</v>
      </c>
      <c r="D65" s="221">
        <f t="shared" si="4"/>
        <v>7009.3139207750455</v>
      </c>
      <c r="E65" s="221">
        <f t="shared" si="4"/>
        <v>6838.5788454420472</v>
      </c>
      <c r="F65" s="221">
        <f t="shared" si="4"/>
        <v>7105.3006591864259</v>
      </c>
      <c r="G65" s="221">
        <f t="shared" si="4"/>
        <v>6743.6569398381416</v>
      </c>
      <c r="H65" s="221">
        <f t="shared" si="4"/>
        <v>6210.4283009485926</v>
      </c>
      <c r="I65" s="221">
        <f t="shared" si="4"/>
        <v>6202.7617796492204</v>
      </c>
      <c r="J65" s="221">
        <f t="shared" si="4"/>
        <v>5773.529964263118</v>
      </c>
      <c r="K65" s="221">
        <f t="shared" si="4"/>
        <v>5007.2356803836046</v>
      </c>
      <c r="L65" s="221">
        <f t="shared" si="4"/>
        <v>4761.4909373890114</v>
      </c>
      <c r="M65" s="221">
        <f t="shared" si="4"/>
        <v>4699.0808050728701</v>
      </c>
      <c r="N65" s="221">
        <f t="shared" si="4"/>
        <v>5628.7668096019452</v>
      </c>
      <c r="O65" s="221">
        <f t="shared" si="4"/>
        <v>5110.4167694309162</v>
      </c>
      <c r="P65" s="221">
        <f t="shared" si="4"/>
        <v>5612.500593635411</v>
      </c>
      <c r="Q65" s="221">
        <f t="shared" si="4"/>
        <v>6149.7346759545153</v>
      </c>
      <c r="R65" s="221">
        <f t="shared" si="4"/>
        <v>5938.3551716141001</v>
      </c>
      <c r="S65" s="221">
        <f t="shared" si="4"/>
        <v>5519.621663451966</v>
      </c>
      <c r="T65" s="221">
        <f t="shared" si="4"/>
        <v>5241.3812631418768</v>
      </c>
      <c r="U65" s="221">
        <f t="shared" si="4"/>
        <v>5640.5349527431999</v>
      </c>
      <c r="V65" s="221">
        <f t="shared" si="4"/>
        <v>5979.6327349565763</v>
      </c>
      <c r="W65" s="221">
        <f t="shared" si="4"/>
        <v>7029.2489375448322</v>
      </c>
      <c r="X65" s="221">
        <f t="shared" si="4"/>
        <v>7594.3363320002927</v>
      </c>
      <c r="Y65" s="221">
        <f t="shared" si="5"/>
        <v>7837.8644219212647</v>
      </c>
      <c r="Z65" s="221">
        <f t="shared" si="5"/>
        <v>7705.8309767845076</v>
      </c>
      <c r="AA65" s="221">
        <f t="shared" si="6"/>
        <v>7103.4022681787856</v>
      </c>
      <c r="AB65" s="221">
        <f t="shared" si="6"/>
        <v>7972.4631480942071</v>
      </c>
    </row>
    <row r="66" spans="1:33" x14ac:dyDescent="0.25">
      <c r="A66" s="1" t="s">
        <v>50</v>
      </c>
      <c r="B66" t="s">
        <v>928</v>
      </c>
      <c r="C66" s="221">
        <f t="shared" si="3"/>
        <v>5800.5867061515082</v>
      </c>
      <c r="D66" s="221">
        <f t="shared" si="4"/>
        <v>4922.3041666666668</v>
      </c>
      <c r="E66" s="221">
        <f t="shared" si="4"/>
        <v>4721.1630615480444</v>
      </c>
      <c r="F66" s="221">
        <f t="shared" si="4"/>
        <v>5038.0908148931749</v>
      </c>
      <c r="G66" s="221">
        <f t="shared" si="4"/>
        <v>4985.2927454925875</v>
      </c>
      <c r="H66" s="221">
        <f t="shared" si="4"/>
        <v>4765.0823913242566</v>
      </c>
      <c r="I66" s="221">
        <f t="shared" si="4"/>
        <v>4339.0932291666668</v>
      </c>
      <c r="J66" s="221">
        <f t="shared" si="4"/>
        <v>5077.6470588235297</v>
      </c>
      <c r="K66" s="221">
        <f t="shared" si="4"/>
        <v>5559.0703294222349</v>
      </c>
      <c r="L66" s="221">
        <f t="shared" si="4"/>
        <v>5126.8730831626854</v>
      </c>
      <c r="M66" s="221">
        <f t="shared" si="4"/>
        <v>5223.4719510082286</v>
      </c>
      <c r="N66" s="221">
        <f t="shared" si="4"/>
        <v>5056.814630681818</v>
      </c>
      <c r="O66" s="221">
        <f t="shared" si="4"/>
        <v>5325.0504449817763</v>
      </c>
      <c r="P66" s="221">
        <f t="shared" si="4"/>
        <v>5431.836857339089</v>
      </c>
      <c r="Q66" s="221">
        <f t="shared" si="4"/>
        <v>5426.3922048754121</v>
      </c>
      <c r="R66" s="221">
        <f t="shared" si="4"/>
        <v>5680.2702207823058</v>
      </c>
      <c r="S66" s="221">
        <f t="shared" si="4"/>
        <v>5275.4848822512322</v>
      </c>
      <c r="T66" s="221">
        <f t="shared" si="4"/>
        <v>5039.65908748314</v>
      </c>
      <c r="U66" s="221">
        <f t="shared" si="4"/>
        <v>4912.1382542368065</v>
      </c>
      <c r="V66" s="221">
        <f t="shared" si="4"/>
        <v>4900.0492709192085</v>
      </c>
      <c r="W66" s="221">
        <f t="shared" si="4"/>
        <v>5321.7157439287212</v>
      </c>
      <c r="X66" s="221">
        <f t="shared" si="4"/>
        <v>5762.6157060538362</v>
      </c>
      <c r="Y66" s="221">
        <f t="shared" si="5"/>
        <v>6246.16660977432</v>
      </c>
      <c r="Z66" s="221">
        <f t="shared" si="5"/>
        <v>6412.7972217860133</v>
      </c>
      <c r="AA66" s="221">
        <f t="shared" si="6"/>
        <v>6142.9319373967264</v>
      </c>
      <c r="AB66" s="221">
        <f t="shared" si="6"/>
        <v>6714.2652093665465</v>
      </c>
    </row>
    <row r="67" spans="1:33" x14ac:dyDescent="0.25">
      <c r="A67" s="1" t="s">
        <v>51</v>
      </c>
      <c r="B67" t="s">
        <v>929</v>
      </c>
      <c r="C67" s="221" t="str">
        <f t="shared" si="3"/>
        <v>..</v>
      </c>
      <c r="D67" s="221" t="str">
        <f t="shared" si="4"/>
        <v>..</v>
      </c>
      <c r="E67" s="221" t="str">
        <f t="shared" si="4"/>
        <v>..</v>
      </c>
      <c r="F67" s="221" t="str">
        <f t="shared" si="4"/>
        <v>..</v>
      </c>
      <c r="G67" s="221" t="str">
        <f t="shared" si="4"/>
        <v>..</v>
      </c>
      <c r="H67" s="221" t="str">
        <f t="shared" si="4"/>
        <v>..</v>
      </c>
      <c r="I67" s="221" t="str">
        <f t="shared" si="4"/>
        <v>..</v>
      </c>
      <c r="J67" s="221" t="str">
        <f t="shared" si="4"/>
        <v>..</v>
      </c>
      <c r="K67" s="221" t="str">
        <f t="shared" si="4"/>
        <v>..</v>
      </c>
      <c r="L67" s="221" t="str">
        <f t="shared" si="4"/>
        <v>..</v>
      </c>
      <c r="M67" s="221" t="str">
        <f t="shared" si="4"/>
        <v>..</v>
      </c>
      <c r="N67" s="221" t="str">
        <f t="shared" si="4"/>
        <v>..</v>
      </c>
      <c r="O67" s="221" t="str">
        <f t="shared" si="4"/>
        <v>..</v>
      </c>
      <c r="P67" s="221" t="str">
        <f t="shared" si="4"/>
        <v>..</v>
      </c>
      <c r="Q67" s="221" t="str">
        <f t="shared" si="4"/>
        <v>..</v>
      </c>
      <c r="R67" s="221" t="str">
        <f t="shared" si="4"/>
        <v>..</v>
      </c>
      <c r="S67" s="221" t="str">
        <f t="shared" si="4"/>
        <v>..</v>
      </c>
      <c r="T67" s="221" t="str">
        <f t="shared" si="4"/>
        <v>..</v>
      </c>
      <c r="U67" s="221" t="str">
        <f t="shared" si="4"/>
        <v>..</v>
      </c>
      <c r="V67" s="221" t="str">
        <f t="shared" si="4"/>
        <v>..</v>
      </c>
      <c r="W67" s="221" t="str">
        <f t="shared" si="4"/>
        <v>..</v>
      </c>
      <c r="X67" s="221" t="str">
        <f t="shared" si="4"/>
        <v>..</v>
      </c>
      <c r="Y67" s="221" t="str">
        <f t="shared" si="5"/>
        <v>..</v>
      </c>
      <c r="Z67" s="221" t="str">
        <f t="shared" si="5"/>
        <v>..</v>
      </c>
      <c r="AA67" s="221" t="str">
        <f t="shared" si="6"/>
        <v>..</v>
      </c>
      <c r="AB67" s="221" t="str">
        <f t="shared" si="6"/>
        <v>..</v>
      </c>
    </row>
    <row r="68" spans="1:33" x14ac:dyDescent="0.25">
      <c r="A68" s="1" t="s">
        <v>53</v>
      </c>
      <c r="B68" t="s">
        <v>52</v>
      </c>
      <c r="C68" s="221" t="str">
        <f t="shared" si="3"/>
        <v>..</v>
      </c>
      <c r="D68" s="221" t="str">
        <f t="shared" si="4"/>
        <v>..</v>
      </c>
      <c r="E68" s="221" t="str">
        <f t="shared" si="4"/>
        <v>..</v>
      </c>
      <c r="F68" s="221" t="str">
        <f t="shared" si="4"/>
        <v>..</v>
      </c>
      <c r="G68" s="221" t="str">
        <f t="shared" si="4"/>
        <v>..</v>
      </c>
      <c r="H68" s="221" t="str">
        <f t="shared" si="4"/>
        <v>..</v>
      </c>
      <c r="I68" s="221" t="str">
        <f t="shared" si="4"/>
        <v>..</v>
      </c>
      <c r="J68" s="221" t="str">
        <f t="shared" si="4"/>
        <v>..</v>
      </c>
      <c r="K68" s="221" t="str">
        <f t="shared" si="4"/>
        <v>..</v>
      </c>
      <c r="L68" s="221" t="str">
        <f t="shared" si="4"/>
        <v>..</v>
      </c>
      <c r="M68" s="221" t="str">
        <f t="shared" si="4"/>
        <v>..</v>
      </c>
      <c r="N68" s="221" t="str">
        <f t="shared" si="4"/>
        <v>..</v>
      </c>
      <c r="O68" s="221" t="str">
        <f t="shared" si="4"/>
        <v>..</v>
      </c>
      <c r="P68" s="221" t="str">
        <f t="shared" si="4"/>
        <v>..</v>
      </c>
      <c r="Q68" s="221" t="str">
        <f t="shared" si="4"/>
        <v>..</v>
      </c>
      <c r="R68" s="221" t="str">
        <f t="shared" si="4"/>
        <v>..</v>
      </c>
      <c r="S68" s="221" t="str">
        <f t="shared" si="4"/>
        <v>..</v>
      </c>
      <c r="T68" s="221" t="str">
        <f t="shared" si="4"/>
        <v>..</v>
      </c>
      <c r="U68" s="221" t="str">
        <f t="shared" si="4"/>
        <v>..</v>
      </c>
      <c r="V68" s="221" t="str">
        <f t="shared" si="4"/>
        <v>..</v>
      </c>
      <c r="W68" s="221" t="str">
        <f t="shared" si="4"/>
        <v>..</v>
      </c>
      <c r="X68" s="221" t="str">
        <f t="shared" si="4"/>
        <v>..</v>
      </c>
      <c r="Y68" s="221" t="str">
        <f t="shared" si="5"/>
        <v>..</v>
      </c>
      <c r="Z68" s="221" t="str">
        <f t="shared" si="5"/>
        <v>..</v>
      </c>
      <c r="AA68" s="221" t="str">
        <f t="shared" si="6"/>
        <v>..</v>
      </c>
      <c r="AB68" s="221" t="str">
        <f t="shared" si="6"/>
        <v>..</v>
      </c>
    </row>
    <row r="69" spans="1:33" x14ac:dyDescent="0.25">
      <c r="A69" s="1" t="s">
        <v>54</v>
      </c>
      <c r="B69" s="109" t="s">
        <v>930</v>
      </c>
      <c r="C69" s="221">
        <f t="shared" si="3"/>
        <v>4047.4552442782274</v>
      </c>
      <c r="D69" s="221">
        <f t="shared" si="4"/>
        <v>3775.8831980855575</v>
      </c>
      <c r="E69" s="221">
        <f t="shared" si="4"/>
        <v>3917.5904055675828</v>
      </c>
      <c r="F69" s="221">
        <f t="shared" si="4"/>
        <v>3992.6212644114075</v>
      </c>
      <c r="G69" s="221">
        <f t="shared" si="4"/>
        <v>4139.9999654517978</v>
      </c>
      <c r="H69" s="221">
        <f t="shared" si="4"/>
        <v>4260.4876262385669</v>
      </c>
      <c r="I69" s="221">
        <f t="shared" si="4"/>
        <v>4283.478225486866</v>
      </c>
      <c r="J69" s="221">
        <f t="shared" si="4"/>
        <v>2682.9849926393426</v>
      </c>
      <c r="K69" s="221">
        <f t="shared" si="4"/>
        <v>2223.3332316080728</v>
      </c>
      <c r="L69" s="221">
        <f t="shared" si="4"/>
        <v>1996.8420329846833</v>
      </c>
      <c r="M69" s="221">
        <f t="shared" si="4"/>
        <v>2103.3333672417534</v>
      </c>
      <c r="N69" s="221">
        <f t="shared" si="4"/>
        <v>1829.1427612304688</v>
      </c>
      <c r="O69" s="221">
        <f t="shared" si="4"/>
        <v>2708.5714188833085</v>
      </c>
      <c r="P69" s="221">
        <f t="shared" si="4"/>
        <v>2968.8312480976056</v>
      </c>
      <c r="Q69" s="221">
        <f t="shared" si="4"/>
        <v>3367.4999237060547</v>
      </c>
      <c r="R69" s="221">
        <f t="shared" si="4"/>
        <v>3296.4383478034033</v>
      </c>
      <c r="S69" s="221">
        <f t="shared" si="4"/>
        <v>3151.249885559082</v>
      </c>
      <c r="T69" s="221">
        <f t="shared" si="4"/>
        <v>2856.0655937820184</v>
      </c>
      <c r="U69" s="221">
        <f t="shared" si="4"/>
        <v>2612.3077057220125</v>
      </c>
      <c r="V69" s="221">
        <f t="shared" ref="D69:X78" si="8">IF(V15&gt;9,V42/V15*1000,"..")</f>
        <v>2965.0001525878906</v>
      </c>
      <c r="W69" s="221">
        <f t="shared" si="8"/>
        <v>3415.652067764946</v>
      </c>
      <c r="X69" s="221">
        <f t="shared" si="8"/>
        <v>3815.8877363828856</v>
      </c>
      <c r="Y69" s="221">
        <f t="shared" ref="Y69:Z78" si="9">IF(Y15&gt;9,Y42/Y15*1000,"..")</f>
        <v>3783.2122960856541</v>
      </c>
      <c r="Z69" s="221">
        <f t="shared" si="9"/>
        <v>3390.7501220703125</v>
      </c>
      <c r="AA69" s="221">
        <f t="shared" si="6"/>
        <v>3440.2665201822915</v>
      </c>
      <c r="AB69" s="221">
        <f t="shared" si="6"/>
        <v>3546.7517634106289</v>
      </c>
    </row>
    <row r="70" spans="1:33" x14ac:dyDescent="0.25">
      <c r="A70" s="1" t="s">
        <v>56</v>
      </c>
      <c r="B70" s="109" t="s">
        <v>931</v>
      </c>
      <c r="C70" s="221">
        <f t="shared" si="3"/>
        <v>18379.258897569442</v>
      </c>
      <c r="D70" s="221">
        <f t="shared" si="8"/>
        <v>15442.264197007666</v>
      </c>
      <c r="E70" s="221">
        <f t="shared" si="8"/>
        <v>18764.000244140625</v>
      </c>
      <c r="F70" s="221">
        <f t="shared" si="8"/>
        <v>21380</v>
      </c>
      <c r="G70" s="221">
        <f t="shared" si="8"/>
        <v>12778.62022662985</v>
      </c>
      <c r="H70" s="221">
        <f t="shared" si="8"/>
        <v>15049.863214362156</v>
      </c>
      <c r="I70" s="221">
        <f t="shared" si="8"/>
        <v>14161.55768060065</v>
      </c>
      <c r="J70" s="221">
        <f t="shared" si="8"/>
        <v>10697.412109375</v>
      </c>
      <c r="K70" s="221">
        <f t="shared" si="8"/>
        <v>10094.000244140625</v>
      </c>
      <c r="L70" s="221">
        <f t="shared" si="8"/>
        <v>10688.648945576435</v>
      </c>
      <c r="M70" s="221">
        <f t="shared" si="8"/>
        <v>14521.081872888513</v>
      </c>
      <c r="N70" s="221">
        <f t="shared" si="8"/>
        <v>19899.178282855311</v>
      </c>
      <c r="O70" s="221">
        <f t="shared" si="8"/>
        <v>17787.367971319902</v>
      </c>
      <c r="P70" s="221">
        <f t="shared" si="8"/>
        <v>16634.666612413195</v>
      </c>
      <c r="Q70" s="221">
        <f t="shared" si="8"/>
        <v>20231.530043658091</v>
      </c>
      <c r="R70" s="221">
        <f t="shared" si="8"/>
        <v>18209.854789402176</v>
      </c>
      <c r="S70" s="221">
        <f t="shared" si="8"/>
        <v>16838.37890625</v>
      </c>
      <c r="T70" s="221">
        <f t="shared" si="8"/>
        <v>17925.517465876434</v>
      </c>
      <c r="U70" s="221">
        <f t="shared" si="8"/>
        <v>16197.000122070314</v>
      </c>
      <c r="V70" s="221">
        <f t="shared" si="8"/>
        <v>14800.00068772007</v>
      </c>
      <c r="W70" s="221">
        <f t="shared" si="8"/>
        <v>14518.536823551829</v>
      </c>
      <c r="X70" s="221">
        <f t="shared" si="8"/>
        <v>16504.677687954361</v>
      </c>
      <c r="Y70" s="221">
        <f t="shared" si="9"/>
        <v>14710.886495934028</v>
      </c>
      <c r="Z70" s="221">
        <f t="shared" si="9"/>
        <v>15512.871770575495</v>
      </c>
      <c r="AA70" s="221">
        <f t="shared" si="6"/>
        <v>17939.794166800901</v>
      </c>
      <c r="AB70" s="221">
        <f t="shared" si="6"/>
        <v>19387.326684328589</v>
      </c>
    </row>
    <row r="71" spans="1:33" x14ac:dyDescent="0.25">
      <c r="A71" s="1" t="s">
        <v>58</v>
      </c>
      <c r="B71" t="s">
        <v>932</v>
      </c>
      <c r="C71" s="221">
        <f t="shared" si="3"/>
        <v>5016.34765625</v>
      </c>
      <c r="D71" s="221">
        <f t="shared" si="8"/>
        <v>4077.8902559634266</v>
      </c>
      <c r="E71" s="221">
        <f t="shared" si="8"/>
        <v>4108.2786184842471</v>
      </c>
      <c r="F71" s="221">
        <f t="shared" si="8"/>
        <v>3834.9623142328478</v>
      </c>
      <c r="G71" s="221">
        <f t="shared" si="8"/>
        <v>4424.7519386702561</v>
      </c>
      <c r="H71" s="221">
        <f t="shared" si="8"/>
        <v>4412.0032468243908</v>
      </c>
      <c r="I71" s="221">
        <f t="shared" si="8"/>
        <v>4946.6406441859044</v>
      </c>
      <c r="J71" s="221">
        <f t="shared" si="8"/>
        <v>5444.7244173356394</v>
      </c>
      <c r="K71" s="221">
        <f t="shared" si="8"/>
        <v>5876.1085751908931</v>
      </c>
      <c r="L71" s="221">
        <f t="shared" si="8"/>
        <v>6589.4410704556731</v>
      </c>
      <c r="M71" s="221">
        <f t="shared" si="8"/>
        <v>5161.5425119087795</v>
      </c>
      <c r="N71" s="221">
        <f t="shared" si="8"/>
        <v>5206.5439672801631</v>
      </c>
      <c r="O71" s="221">
        <f t="shared" si="8"/>
        <v>6396.3064257428787</v>
      </c>
      <c r="P71" s="221">
        <f t="shared" si="8"/>
        <v>6725.9258195465682</v>
      </c>
      <c r="Q71" s="221">
        <f t="shared" si="8"/>
        <v>6501.0845986984814</v>
      </c>
      <c r="R71" s="221">
        <f t="shared" si="8"/>
        <v>5231.4814814814818</v>
      </c>
      <c r="S71" s="221">
        <f t="shared" si="8"/>
        <v>5747.4707937572512</v>
      </c>
      <c r="T71" s="221">
        <f t="shared" si="8"/>
        <v>5987.2710585067334</v>
      </c>
      <c r="U71" s="221">
        <f t="shared" si="8"/>
        <v>6029.1921461525071</v>
      </c>
      <c r="V71" s="221">
        <f t="shared" si="8"/>
        <v>6633.5714558259633</v>
      </c>
      <c r="W71" s="221">
        <f t="shared" si="8"/>
        <v>6992.4916881573627</v>
      </c>
      <c r="X71" s="221">
        <f t="shared" si="8"/>
        <v>7845.7320263823985</v>
      </c>
      <c r="Y71" s="221">
        <f t="shared" si="9"/>
        <v>7716.9717012519714</v>
      </c>
      <c r="Z71" s="221">
        <f t="shared" si="9"/>
        <v>8219.9307219076654</v>
      </c>
      <c r="AA71" s="221">
        <f t="shared" si="6"/>
        <v>8129.4262474037014</v>
      </c>
      <c r="AB71" s="221">
        <f t="shared" si="6"/>
        <v>8186.4680019920324</v>
      </c>
    </row>
    <row r="72" spans="1:33" x14ac:dyDescent="0.25">
      <c r="A72" s="1" t="s">
        <v>59</v>
      </c>
      <c r="B72" t="s">
        <v>55</v>
      </c>
      <c r="C72" s="221" t="str">
        <f t="shared" si="3"/>
        <v>..</v>
      </c>
      <c r="D72" s="221" t="str">
        <f t="shared" si="8"/>
        <v>..</v>
      </c>
      <c r="E72" s="221" t="str">
        <f t="shared" si="8"/>
        <v>..</v>
      </c>
      <c r="F72" s="221" t="str">
        <f t="shared" si="8"/>
        <v>..</v>
      </c>
      <c r="G72" s="221" t="str">
        <f t="shared" si="8"/>
        <v>..</v>
      </c>
      <c r="H72" s="221" t="str">
        <f t="shared" si="8"/>
        <v>..</v>
      </c>
      <c r="I72" s="221" t="str">
        <f t="shared" si="8"/>
        <v>..</v>
      </c>
      <c r="J72" s="221" t="str">
        <f t="shared" si="8"/>
        <v>..</v>
      </c>
      <c r="K72" s="221" t="str">
        <f t="shared" si="8"/>
        <v>..</v>
      </c>
      <c r="L72" s="221" t="str">
        <f t="shared" si="8"/>
        <v>..</v>
      </c>
      <c r="M72" s="221" t="str">
        <f t="shared" si="8"/>
        <v>..</v>
      </c>
      <c r="N72" s="221" t="str">
        <f t="shared" si="8"/>
        <v>..</v>
      </c>
      <c r="O72" s="221" t="str">
        <f t="shared" si="8"/>
        <v>..</v>
      </c>
      <c r="P72" s="221" t="str">
        <f t="shared" si="8"/>
        <v>..</v>
      </c>
      <c r="Q72" s="221" t="str">
        <f t="shared" si="8"/>
        <v>..</v>
      </c>
      <c r="R72" s="221" t="str">
        <f t="shared" si="8"/>
        <v>..</v>
      </c>
      <c r="S72" s="221" t="str">
        <f t="shared" si="8"/>
        <v>..</v>
      </c>
      <c r="T72" s="221" t="str">
        <f t="shared" si="8"/>
        <v>..</v>
      </c>
      <c r="U72" s="221" t="str">
        <f t="shared" si="8"/>
        <v>..</v>
      </c>
      <c r="V72" s="221" t="str">
        <f t="shared" si="8"/>
        <v>..</v>
      </c>
      <c r="W72" s="221" t="str">
        <f t="shared" si="8"/>
        <v>..</v>
      </c>
      <c r="X72" s="221" t="str">
        <f t="shared" si="8"/>
        <v>..</v>
      </c>
      <c r="Y72" s="221" t="str">
        <f t="shared" si="9"/>
        <v>..</v>
      </c>
      <c r="Z72" s="221" t="str">
        <f t="shared" si="9"/>
        <v>..</v>
      </c>
      <c r="AA72" s="221" t="str">
        <f t="shared" si="6"/>
        <v>..</v>
      </c>
      <c r="AB72" s="221" t="str">
        <f t="shared" si="6"/>
        <v>..</v>
      </c>
    </row>
    <row r="73" spans="1:33" x14ac:dyDescent="0.25">
      <c r="A73" s="1" t="s">
        <v>60</v>
      </c>
      <c r="B73" s="109" t="s">
        <v>57</v>
      </c>
      <c r="C73" s="221" t="str">
        <f t="shared" si="3"/>
        <v>..</v>
      </c>
      <c r="D73" s="221" t="str">
        <f t="shared" si="8"/>
        <v>..</v>
      </c>
      <c r="E73" s="221" t="str">
        <f t="shared" si="8"/>
        <v>..</v>
      </c>
      <c r="F73" s="221" t="str">
        <f t="shared" si="8"/>
        <v>..</v>
      </c>
      <c r="G73" s="221" t="str">
        <f t="shared" si="8"/>
        <v>..</v>
      </c>
      <c r="H73" s="221" t="str">
        <f t="shared" si="8"/>
        <v>..</v>
      </c>
      <c r="I73" s="221" t="str">
        <f t="shared" si="8"/>
        <v>..</v>
      </c>
      <c r="J73" s="221" t="str">
        <f t="shared" si="8"/>
        <v>..</v>
      </c>
      <c r="K73" s="221" t="str">
        <f t="shared" si="8"/>
        <v>..</v>
      </c>
      <c r="L73" s="221" t="str">
        <f t="shared" si="8"/>
        <v>..</v>
      </c>
      <c r="M73" s="221" t="str">
        <f t="shared" si="8"/>
        <v>..</v>
      </c>
      <c r="N73" s="221" t="str">
        <f t="shared" si="8"/>
        <v>..</v>
      </c>
      <c r="O73" s="221" t="str">
        <f t="shared" si="8"/>
        <v>..</v>
      </c>
      <c r="P73" s="221" t="str">
        <f t="shared" si="8"/>
        <v>..</v>
      </c>
      <c r="Q73" s="221" t="str">
        <f t="shared" si="8"/>
        <v>..</v>
      </c>
      <c r="R73" s="221" t="str">
        <f t="shared" si="8"/>
        <v>..</v>
      </c>
      <c r="S73" s="221" t="str">
        <f t="shared" si="8"/>
        <v>..</v>
      </c>
      <c r="T73" s="221" t="str">
        <f t="shared" si="8"/>
        <v>..</v>
      </c>
      <c r="U73" s="221" t="str">
        <f t="shared" si="8"/>
        <v>..</v>
      </c>
      <c r="V73" s="221" t="str">
        <f t="shared" si="8"/>
        <v>..</v>
      </c>
      <c r="W73" s="221" t="str">
        <f t="shared" si="8"/>
        <v>..</v>
      </c>
      <c r="X73" s="221" t="str">
        <f t="shared" si="8"/>
        <v>..</v>
      </c>
      <c r="Y73" s="221" t="str">
        <f t="shared" si="9"/>
        <v>..</v>
      </c>
      <c r="Z73" s="221" t="str">
        <f t="shared" si="9"/>
        <v>..</v>
      </c>
      <c r="AA73" s="221" t="str">
        <f t="shared" si="6"/>
        <v>..</v>
      </c>
      <c r="AB73" s="221" t="str">
        <f t="shared" si="6"/>
        <v>..</v>
      </c>
    </row>
    <row r="74" spans="1:33" x14ac:dyDescent="0.25">
      <c r="A74" s="1" t="s">
        <v>61</v>
      </c>
      <c r="B74" s="109" t="s">
        <v>427</v>
      </c>
      <c r="C74" s="221" t="str">
        <f t="shared" si="3"/>
        <v>..</v>
      </c>
      <c r="D74" s="221" t="str">
        <f t="shared" si="8"/>
        <v>..</v>
      </c>
      <c r="E74" s="221" t="str">
        <f t="shared" si="8"/>
        <v>..</v>
      </c>
      <c r="F74" s="221" t="str">
        <f t="shared" si="8"/>
        <v>..</v>
      </c>
      <c r="G74" s="221" t="str">
        <f t="shared" si="8"/>
        <v>..</v>
      </c>
      <c r="H74" s="221" t="str">
        <f t="shared" si="8"/>
        <v>..</v>
      </c>
      <c r="I74" s="221" t="str">
        <f t="shared" si="8"/>
        <v>..</v>
      </c>
      <c r="J74" s="221" t="str">
        <f t="shared" si="8"/>
        <v>..</v>
      </c>
      <c r="K74" s="221" t="str">
        <f t="shared" si="8"/>
        <v>..</v>
      </c>
      <c r="L74" s="221">
        <f t="shared" si="8"/>
        <v>5156.8422819438738</v>
      </c>
      <c r="M74" s="221" t="str">
        <f t="shared" si="8"/>
        <v>..</v>
      </c>
      <c r="N74" s="221">
        <f t="shared" si="8"/>
        <v>4534.5455516468401</v>
      </c>
      <c r="O74" s="221">
        <f t="shared" si="8"/>
        <v>11262.499491373697</v>
      </c>
      <c r="P74" s="221">
        <f t="shared" si="8"/>
        <v>14091.915049451463</v>
      </c>
      <c r="Q74" s="221">
        <f t="shared" si="8"/>
        <v>9045.9014392289955</v>
      </c>
      <c r="R74" s="221">
        <f t="shared" si="8"/>
        <v>5561.5386962890625</v>
      </c>
      <c r="S74" s="221">
        <f t="shared" si="8"/>
        <v>8409.5522752448705</v>
      </c>
      <c r="T74" s="221">
        <f t="shared" si="8"/>
        <v>12971.764658011642</v>
      </c>
      <c r="U74" s="221">
        <f t="shared" si="8"/>
        <v>6776.5852765339177</v>
      </c>
      <c r="V74" s="221">
        <f t="shared" si="8"/>
        <v>8939.130700152853</v>
      </c>
      <c r="W74" s="221">
        <f t="shared" si="8"/>
        <v>11863.157573499178</v>
      </c>
      <c r="X74" s="221">
        <f t="shared" si="8"/>
        <v>7128.2051282051289</v>
      </c>
      <c r="Y74" s="221">
        <f t="shared" si="9"/>
        <v>7958.1819014115772</v>
      </c>
      <c r="Z74" s="221" t="str">
        <f t="shared" si="9"/>
        <v>..</v>
      </c>
      <c r="AA74" s="221" t="str">
        <f t="shared" si="6"/>
        <v>..</v>
      </c>
      <c r="AB74" s="221" t="str">
        <f t="shared" si="6"/>
        <v>..</v>
      </c>
    </row>
    <row r="75" spans="1:33" x14ac:dyDescent="0.25">
      <c r="A75" s="1" t="s">
        <v>933</v>
      </c>
      <c r="B75" t="s">
        <v>934</v>
      </c>
      <c r="C75" s="221">
        <f t="shared" si="3"/>
        <v>4807.8261665675946</v>
      </c>
      <c r="D75" s="221">
        <f t="shared" si="8"/>
        <v>4002.1053113435441</v>
      </c>
      <c r="E75" s="221">
        <f t="shared" si="8"/>
        <v>4497.8011365960401</v>
      </c>
      <c r="F75" s="221">
        <f t="shared" si="8"/>
        <v>4434.7004233696389</v>
      </c>
      <c r="G75" s="221">
        <f t="shared" si="8"/>
        <v>4810.8030444514143</v>
      </c>
      <c r="H75" s="221">
        <f t="shared" si="8"/>
        <v>5510.8989492060973</v>
      </c>
      <c r="I75" s="221">
        <f t="shared" si="8"/>
        <v>4929.722917207273</v>
      </c>
      <c r="J75" s="221">
        <f t="shared" si="8"/>
        <v>4719.033946161685</v>
      </c>
      <c r="K75" s="221">
        <f t="shared" si="8"/>
        <v>4102.6415554982304</v>
      </c>
      <c r="L75" s="221">
        <f t="shared" si="8"/>
        <v>3718.3568881637702</v>
      </c>
      <c r="M75" s="221">
        <f t="shared" si="8"/>
        <v>4191.7240537446123</v>
      </c>
      <c r="N75" s="221">
        <f t="shared" si="8"/>
        <v>4217.0323525705644</v>
      </c>
      <c r="O75" s="221">
        <f t="shared" si="8"/>
        <v>4345.0848423155021</v>
      </c>
      <c r="P75" s="221">
        <f t="shared" si="8"/>
        <v>4886.1768299276546</v>
      </c>
      <c r="Q75" s="221">
        <f t="shared" si="8"/>
        <v>4250.548519668444</v>
      </c>
      <c r="R75" s="221">
        <f t="shared" si="8"/>
        <v>4294.8791209050423</v>
      </c>
      <c r="S75" s="221">
        <f t="shared" si="8"/>
        <v>3753.7447454507455</v>
      </c>
      <c r="T75" s="221">
        <f t="shared" si="8"/>
        <v>4165.7144125405839</v>
      </c>
      <c r="U75" s="221">
        <f t="shared" si="8"/>
        <v>4654.3105552936422</v>
      </c>
      <c r="V75" s="221">
        <f t="shared" si="8"/>
        <v>4576.7854963030131</v>
      </c>
      <c r="W75" s="221">
        <f t="shared" si="8"/>
        <v>4406.0216103830653</v>
      </c>
      <c r="X75" s="221">
        <f t="shared" si="8"/>
        <v>4167.5676225541947</v>
      </c>
      <c r="Y75" s="221">
        <f t="shared" si="9"/>
        <v>4505.8371803977279</v>
      </c>
      <c r="Z75" s="221">
        <f t="shared" si="9"/>
        <v>4851.6830595413057</v>
      </c>
      <c r="AA75" s="221">
        <f t="shared" si="6"/>
        <v>4693.5520122083835</v>
      </c>
      <c r="AB75" s="221">
        <f t="shared" si="6"/>
        <v>4957.8946654559577</v>
      </c>
    </row>
    <row r="76" spans="1:33" x14ac:dyDescent="0.25">
      <c r="A76" s="1" t="s">
        <v>935</v>
      </c>
      <c r="B76" t="s">
        <v>936</v>
      </c>
      <c r="C76" s="221" t="str">
        <f t="shared" si="3"/>
        <v>..</v>
      </c>
      <c r="D76" s="221" t="str">
        <f t="shared" si="8"/>
        <v>..</v>
      </c>
      <c r="E76" s="221" t="str">
        <f t="shared" si="8"/>
        <v>..</v>
      </c>
      <c r="F76" s="221" t="str">
        <f t="shared" si="8"/>
        <v>..</v>
      </c>
      <c r="G76" s="221" t="str">
        <f t="shared" si="8"/>
        <v>..</v>
      </c>
      <c r="H76" s="221" t="str">
        <f t="shared" si="8"/>
        <v>..</v>
      </c>
      <c r="I76" s="221" t="str">
        <f t="shared" si="8"/>
        <v>..</v>
      </c>
      <c r="J76" s="221" t="str">
        <f t="shared" si="8"/>
        <v>..</v>
      </c>
      <c r="K76" s="221" t="str">
        <f t="shared" si="8"/>
        <v>..</v>
      </c>
      <c r="L76" s="221" t="str">
        <f t="shared" si="8"/>
        <v>..</v>
      </c>
      <c r="M76" s="221" t="str">
        <f t="shared" si="8"/>
        <v>..</v>
      </c>
      <c r="N76" s="221" t="str">
        <f t="shared" si="8"/>
        <v>..</v>
      </c>
      <c r="O76" s="221" t="str">
        <f t="shared" si="8"/>
        <v>..</v>
      </c>
      <c r="P76" s="221" t="str">
        <f t="shared" si="8"/>
        <v>..</v>
      </c>
      <c r="Q76" s="221" t="str">
        <f t="shared" si="8"/>
        <v>..</v>
      </c>
      <c r="R76" s="221" t="str">
        <f t="shared" si="8"/>
        <v>..</v>
      </c>
      <c r="S76" s="221" t="str">
        <f t="shared" si="8"/>
        <v>..</v>
      </c>
      <c r="T76" s="221" t="str">
        <f t="shared" si="8"/>
        <v>..</v>
      </c>
      <c r="U76" s="221" t="str">
        <f t="shared" si="8"/>
        <v>..</v>
      </c>
      <c r="V76" s="221" t="str">
        <f t="shared" si="8"/>
        <v>..</v>
      </c>
      <c r="W76" s="221" t="str">
        <f t="shared" si="8"/>
        <v>..</v>
      </c>
      <c r="X76" s="221" t="str">
        <f t="shared" si="8"/>
        <v>..</v>
      </c>
      <c r="Y76" s="221" t="str">
        <f t="shared" si="9"/>
        <v>..</v>
      </c>
      <c r="Z76" s="221" t="str">
        <f t="shared" si="9"/>
        <v>..</v>
      </c>
      <c r="AA76" s="221" t="str">
        <f t="shared" si="6"/>
        <v>..</v>
      </c>
      <c r="AB76" s="221" t="str">
        <f t="shared" si="6"/>
        <v>..</v>
      </c>
    </row>
    <row r="77" spans="1:33" s="130" customFormat="1" ht="19.5" customHeight="1" x14ac:dyDescent="0.25">
      <c r="A77" s="553"/>
      <c r="B77" s="554" t="s">
        <v>5</v>
      </c>
      <c r="C77" s="129">
        <f t="shared" si="3"/>
        <v>5740.6677318200063</v>
      </c>
      <c r="D77" s="129">
        <f t="shared" si="8"/>
        <v>5430.0609377035071</v>
      </c>
      <c r="E77" s="129">
        <f t="shared" si="8"/>
        <v>5678.8911378865605</v>
      </c>
      <c r="F77" s="129">
        <f t="shared" si="8"/>
        <v>5050.9456553240061</v>
      </c>
      <c r="G77" s="129">
        <f t="shared" si="8"/>
        <v>4979.8398817626539</v>
      </c>
      <c r="H77" s="129">
        <f t="shared" si="8"/>
        <v>4739.6291545244276</v>
      </c>
      <c r="I77" s="129">
        <f t="shared" si="8"/>
        <v>4351.5253604118698</v>
      </c>
      <c r="J77" s="129">
        <f t="shared" si="8"/>
        <v>4144.3599031557969</v>
      </c>
      <c r="K77" s="129">
        <f t="shared" si="8"/>
        <v>4646.2216011765295</v>
      </c>
      <c r="L77" s="129">
        <f t="shared" si="8"/>
        <v>4661.3940448688963</v>
      </c>
      <c r="M77" s="129">
        <f t="shared" si="8"/>
        <v>4753.5969149799885</v>
      </c>
      <c r="N77" s="129">
        <f t="shared" si="8"/>
        <v>4866.077406034884</v>
      </c>
      <c r="O77" s="129">
        <f t="shared" si="8"/>
        <v>4888.1012840436433</v>
      </c>
      <c r="P77" s="129">
        <f t="shared" si="8"/>
        <v>4449.7953893251006</v>
      </c>
      <c r="Q77" s="129">
        <f t="shared" si="8"/>
        <v>4895.4711191848828</v>
      </c>
      <c r="R77" s="129">
        <f t="shared" si="8"/>
        <v>4806.7765067940663</v>
      </c>
      <c r="S77" s="129">
        <f t="shared" si="8"/>
        <v>4857.0623649007075</v>
      </c>
      <c r="T77" s="129">
        <f t="shared" si="8"/>
        <v>5120.3178586843733</v>
      </c>
      <c r="U77" s="129">
        <f t="shared" si="8"/>
        <v>5332.5896357335505</v>
      </c>
      <c r="V77" s="129">
        <f t="shared" si="8"/>
        <v>5546.0404335343883</v>
      </c>
      <c r="W77" s="129">
        <f t="shared" si="8"/>
        <v>5859.1007175341847</v>
      </c>
      <c r="X77" s="129">
        <f t="shared" si="8"/>
        <v>6305.7437981508692</v>
      </c>
      <c r="Y77" s="129">
        <f t="shared" si="9"/>
        <v>6976.1162678014734</v>
      </c>
      <c r="Z77" s="129">
        <f t="shared" si="9"/>
        <v>7367.06601977428</v>
      </c>
      <c r="AA77" s="129">
        <f t="shared" si="6"/>
        <v>7457.0190993734068</v>
      </c>
      <c r="AB77" s="129">
        <f t="shared" si="6"/>
        <v>8190.8007385129886</v>
      </c>
      <c r="AE77"/>
      <c r="AF77"/>
      <c r="AG77"/>
    </row>
    <row r="78" spans="1:33" s="130" customFormat="1" ht="19.5" customHeight="1" x14ac:dyDescent="0.25">
      <c r="A78" s="552"/>
      <c r="B78" s="557" t="s">
        <v>448</v>
      </c>
      <c r="C78" s="558">
        <f t="shared" si="3"/>
        <v>5095.4204172327891</v>
      </c>
      <c r="D78" s="558">
        <f t="shared" si="8"/>
        <v>4774.8352721497249</v>
      </c>
      <c r="E78" s="558">
        <f t="shared" si="8"/>
        <v>7823.8594992118969</v>
      </c>
      <c r="F78" s="558">
        <f t="shared" si="8"/>
        <v>3118.1835270466968</v>
      </c>
      <c r="G78" s="558">
        <f t="shared" si="8"/>
        <v>3130.3693829485301</v>
      </c>
      <c r="H78" s="558">
        <f t="shared" si="8"/>
        <v>2314.9573586203833</v>
      </c>
      <c r="I78" s="558">
        <f t="shared" si="8"/>
        <v>2075.812980579653</v>
      </c>
      <c r="J78" s="558">
        <f t="shared" si="8"/>
        <v>2147.9876143785564</v>
      </c>
      <c r="K78" s="558">
        <f t="shared" si="8"/>
        <v>3918.7328817977827</v>
      </c>
      <c r="L78" s="558">
        <f t="shared" si="8"/>
        <v>4010.157703727014</v>
      </c>
      <c r="M78" s="558">
        <f t="shared" si="8"/>
        <v>4399.2892206009383</v>
      </c>
      <c r="N78" s="558">
        <f t="shared" si="8"/>
        <v>3592.7276417400376</v>
      </c>
      <c r="O78" s="558">
        <f t="shared" si="8"/>
        <v>2797.0565815949412</v>
      </c>
      <c r="P78" s="558">
        <f t="shared" si="8"/>
        <v>1940.1329259425297</v>
      </c>
      <c r="Q78" s="558">
        <f t="shared" si="8"/>
        <v>2414.3332126221317</v>
      </c>
      <c r="R78" s="558">
        <f t="shared" si="8"/>
        <v>2401.9593558984166</v>
      </c>
      <c r="S78" s="558">
        <f t="shared" si="8"/>
        <v>2676.134046892384</v>
      </c>
      <c r="T78" s="558">
        <f t="shared" si="8"/>
        <v>3119.1904155716165</v>
      </c>
      <c r="U78" s="558">
        <f t="shared" si="8"/>
        <v>3164.5414322304337</v>
      </c>
      <c r="V78" s="558">
        <f t="shared" si="8"/>
        <v>3319.1192544249661</v>
      </c>
      <c r="W78" s="558">
        <f t="shared" si="8"/>
        <v>3915.1123235692185</v>
      </c>
      <c r="X78" s="558">
        <f t="shared" si="8"/>
        <v>3880.0286356245547</v>
      </c>
      <c r="Y78" s="558">
        <f t="shared" si="9"/>
        <v>4632.6148259255715</v>
      </c>
      <c r="Z78" s="558">
        <f t="shared" si="9"/>
        <v>5432.1706300519627</v>
      </c>
      <c r="AA78" s="558">
        <f t="shared" si="6"/>
        <v>7114.3743096465396</v>
      </c>
      <c r="AB78" s="558">
        <f t="shared" si="6"/>
        <v>6898.3326201579621</v>
      </c>
      <c r="AE78"/>
      <c r="AF78"/>
      <c r="AG78"/>
    </row>
    <row r="79" spans="1:33" s="43" customFormat="1" ht="16.5" customHeight="1" x14ac:dyDescent="0.3">
      <c r="A79" s="79" t="s">
        <v>449</v>
      </c>
      <c r="B79" s="94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AE79"/>
      <c r="AF79"/>
      <c r="AG79"/>
    </row>
    <row r="80" spans="1:33" s="43" customFormat="1" ht="15" customHeight="1" x14ac:dyDescent="0.3">
      <c r="A80" s="94" t="s">
        <v>630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AE80"/>
      <c r="AF80"/>
      <c r="AG80"/>
    </row>
    <row r="81" spans="3:17" ht="20.149999999999999" customHeight="1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57" fitToHeight="3" orientation="landscape" r:id="rId1"/>
  <headerFooter alignWithMargins="0"/>
  <rowBreaks count="2" manualBreakCount="2">
    <brk id="27" max="16383" man="1"/>
    <brk id="5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FC97-BFF0-4C7A-B586-8FE51E675781}">
  <dimension ref="A1:AB150"/>
  <sheetViews>
    <sheetView view="pageBreakPreview" zoomScale="90" zoomScaleNormal="100" zoomScaleSheetLayoutView="9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x14ac:dyDescent="0.25"/>
  <cols>
    <col min="1" max="1" width="6.1796875" style="676" customWidth="1"/>
    <col min="2" max="2" width="35.81640625" style="673" bestFit="1" customWidth="1"/>
    <col min="3" max="21" width="10.81640625" style="673" bestFit="1" customWidth="1"/>
    <col min="22" max="23" width="9.81640625" style="673" bestFit="1" customWidth="1"/>
    <col min="24" max="16384" width="9.1796875" style="673"/>
  </cols>
  <sheetData>
    <row r="1" spans="1:21" s="677" customFormat="1" ht="25.4" customHeight="1" x14ac:dyDescent="0.25">
      <c r="A1" s="677" t="str">
        <f>Index!B46</f>
        <v>Table 5a    National government employment, by department, FY2004-FY2022</v>
      </c>
    </row>
    <row r="2" spans="1:21" s="678" customFormat="1" ht="20.149999999999999" customHeight="1" x14ac:dyDescent="0.25">
      <c r="A2" s="680"/>
      <c r="B2" s="681" t="s">
        <v>1024</v>
      </c>
      <c r="C2" s="682" t="str">
        <f>IF(PubGrf="P",Sys!L3,Sys!L4)</f>
        <v>FY2004</v>
      </c>
      <c r="D2" s="682" t="str">
        <f>IF(PubGrf="P",Sys!M3,Sys!M4)</f>
        <v>FY2005</v>
      </c>
      <c r="E2" s="682" t="str">
        <f>IF(PubGrf="P",Sys!N3,Sys!N4)</f>
        <v>FY2006</v>
      </c>
      <c r="F2" s="682" t="str">
        <f>IF(PubGrf="P",Sys!O3,Sys!O4)</f>
        <v>FY2007</v>
      </c>
      <c r="G2" s="682" t="str">
        <f>IF(PubGrf="P",Sys!P3,Sys!P4)</f>
        <v>FY2008</v>
      </c>
      <c r="H2" s="682" t="str">
        <f>IF(PubGrf="P",Sys!Q3,Sys!Q4)</f>
        <v>FY2009</v>
      </c>
      <c r="I2" s="682" t="str">
        <f>IF(PubGrf="P",Sys!R3,Sys!R4)</f>
        <v>FY2010</v>
      </c>
      <c r="J2" s="682" t="str">
        <f>IF(PubGrf="P",Sys!S3,Sys!S4)</f>
        <v>FY2011</v>
      </c>
      <c r="K2" s="682" t="str">
        <f>IF(PubGrf="P",Sys!T3,Sys!T4)</f>
        <v>FY2012</v>
      </c>
      <c r="L2" s="682" t="str">
        <f>IF(PubGrf="P",Sys!U3,Sys!U4)</f>
        <v>FY2013</v>
      </c>
      <c r="M2" s="682" t="str">
        <f>IF(PubGrf="P",Sys!V3,Sys!V4)</f>
        <v>FY2014</v>
      </c>
      <c r="N2" s="682" t="str">
        <f>IF(PubGrf="P",Sys!W3,Sys!W4)</f>
        <v>FY2015</v>
      </c>
      <c r="O2" s="682" t="str">
        <f>IF(PubGrf="P",Sys!X3,Sys!X4)</f>
        <v>FY2016</v>
      </c>
      <c r="P2" s="682" t="str">
        <f>IF(PubGrf="P",Sys!Y3,Sys!Y4)</f>
        <v>FY2017</v>
      </c>
      <c r="Q2" s="682" t="str">
        <f>IF(PubGrf="P",Sys!Z3,Sys!Z4)</f>
        <v>FY2018</v>
      </c>
      <c r="R2" s="682" t="str">
        <f>IF(PubGrf="P",Sys!AA3,Sys!AA4)</f>
        <v>FY2019</v>
      </c>
      <c r="S2" s="682" t="str">
        <f>IF(PubGrf="P",Sys!AB3,Sys!AB4)</f>
        <v>FY2020</v>
      </c>
      <c r="T2" s="682" t="str">
        <f>IF(PubGrf="P",Sys!AC3,Sys!AC4)</f>
        <v>FY2021</v>
      </c>
      <c r="U2" s="682" t="str">
        <f>IF(PubGrf="P",Sys!AD3,Sys!AD4)</f>
        <v>FY2022</v>
      </c>
    </row>
    <row r="3" spans="1:21" ht="15" customHeight="1" x14ac:dyDescent="0.25">
      <c r="A3" s="676">
        <v>10</v>
      </c>
      <c r="B3" s="673" t="s">
        <v>992</v>
      </c>
      <c r="C3" s="902">
        <v>14.025416374206543</v>
      </c>
      <c r="D3" s="907">
        <v>21</v>
      </c>
      <c r="E3" s="907">
        <v>25</v>
      </c>
      <c r="F3" s="673">
        <v>31</v>
      </c>
      <c r="G3" s="673">
        <v>28</v>
      </c>
      <c r="H3" s="673">
        <v>29</v>
      </c>
      <c r="I3" s="673">
        <v>28</v>
      </c>
      <c r="J3" s="673">
        <v>27</v>
      </c>
      <c r="K3" s="673">
        <v>26</v>
      </c>
      <c r="L3" s="673">
        <v>29</v>
      </c>
      <c r="M3" s="673">
        <v>25</v>
      </c>
      <c r="N3" s="673">
        <v>23</v>
      </c>
      <c r="O3" s="673">
        <v>24</v>
      </c>
      <c r="P3" s="673">
        <v>47</v>
      </c>
      <c r="Q3" s="673">
        <v>49</v>
      </c>
      <c r="R3" s="673">
        <v>29</v>
      </c>
      <c r="S3" s="673">
        <v>28</v>
      </c>
      <c r="T3" s="673">
        <v>29</v>
      </c>
      <c r="U3" s="673">
        <v>29</v>
      </c>
    </row>
    <row r="4" spans="1:21" x14ac:dyDescent="0.25">
      <c r="A4" s="676">
        <v>11</v>
      </c>
      <c r="B4" s="673" t="s">
        <v>993</v>
      </c>
      <c r="C4" s="902">
        <v>10.788782119750977</v>
      </c>
      <c r="D4" s="907">
        <v>18</v>
      </c>
      <c r="E4" s="907">
        <v>19</v>
      </c>
      <c r="F4" s="673">
        <v>22</v>
      </c>
      <c r="G4" s="673">
        <v>24</v>
      </c>
      <c r="H4" s="673">
        <v>28</v>
      </c>
      <c r="I4" s="673">
        <v>30</v>
      </c>
      <c r="J4" s="673">
        <v>23</v>
      </c>
      <c r="K4" s="673">
        <v>21</v>
      </c>
      <c r="L4" s="673">
        <v>21</v>
      </c>
      <c r="M4" s="673">
        <v>24</v>
      </c>
      <c r="N4" s="673">
        <v>23</v>
      </c>
      <c r="O4" s="673">
        <v>23</v>
      </c>
      <c r="P4" s="673">
        <v>25</v>
      </c>
      <c r="Q4" s="673">
        <v>28</v>
      </c>
      <c r="R4" s="673">
        <v>23</v>
      </c>
      <c r="S4" s="673">
        <v>23</v>
      </c>
      <c r="T4" s="673">
        <v>24</v>
      </c>
      <c r="U4" s="673">
        <v>25</v>
      </c>
    </row>
    <row r="5" spans="1:21" x14ac:dyDescent="0.25">
      <c r="A5" s="676">
        <v>12</v>
      </c>
      <c r="B5" s="673" t="s">
        <v>994</v>
      </c>
      <c r="C5" s="908">
        <v>0</v>
      </c>
      <c r="D5" s="673">
        <v>0</v>
      </c>
      <c r="E5" s="907">
        <v>0</v>
      </c>
      <c r="F5" s="907">
        <v>0</v>
      </c>
      <c r="G5" s="673">
        <v>17</v>
      </c>
      <c r="H5" s="907">
        <v>0</v>
      </c>
      <c r="I5" s="907">
        <v>0</v>
      </c>
      <c r="J5" s="907">
        <v>0</v>
      </c>
      <c r="K5" s="907">
        <v>0</v>
      </c>
      <c r="L5" s="907">
        <v>0</v>
      </c>
      <c r="M5" s="907">
        <v>0</v>
      </c>
      <c r="N5" s="907">
        <v>0</v>
      </c>
      <c r="O5" s="673">
        <v>7</v>
      </c>
      <c r="P5" s="673">
        <v>3</v>
      </c>
      <c r="Q5" s="907">
        <v>0</v>
      </c>
      <c r="R5" s="673">
        <v>0</v>
      </c>
      <c r="S5" s="673">
        <v>1</v>
      </c>
      <c r="T5" s="907">
        <v>0</v>
      </c>
      <c r="U5" s="907">
        <v>0</v>
      </c>
    </row>
    <row r="6" spans="1:21" x14ac:dyDescent="0.25">
      <c r="A6" s="676">
        <v>13</v>
      </c>
      <c r="B6" s="673" t="s">
        <v>995</v>
      </c>
      <c r="C6" s="902">
        <v>8.6310253143310547</v>
      </c>
      <c r="D6" s="907">
        <v>13</v>
      </c>
      <c r="E6" s="907">
        <v>14</v>
      </c>
      <c r="F6" s="673">
        <v>15</v>
      </c>
      <c r="G6" s="673">
        <v>14</v>
      </c>
      <c r="H6" s="673">
        <v>16</v>
      </c>
      <c r="I6" s="673">
        <v>15</v>
      </c>
      <c r="J6" s="673">
        <v>16</v>
      </c>
      <c r="K6" s="673">
        <v>15</v>
      </c>
      <c r="L6" s="673">
        <v>16</v>
      </c>
      <c r="M6" s="673">
        <v>15</v>
      </c>
      <c r="N6" s="673">
        <v>16</v>
      </c>
      <c r="O6" s="673">
        <v>16</v>
      </c>
      <c r="P6" s="673">
        <v>16</v>
      </c>
      <c r="Q6" s="673">
        <v>16</v>
      </c>
      <c r="R6" s="673">
        <v>16</v>
      </c>
      <c r="S6" s="673">
        <v>16</v>
      </c>
      <c r="T6" s="673">
        <v>17</v>
      </c>
      <c r="U6" s="673">
        <v>16</v>
      </c>
    </row>
    <row r="7" spans="1:21" x14ac:dyDescent="0.25">
      <c r="A7" s="676">
        <v>14</v>
      </c>
      <c r="B7" s="673" t="s">
        <v>996</v>
      </c>
      <c r="C7" s="902">
        <v>20.498685836791992</v>
      </c>
      <c r="D7" s="907">
        <v>37</v>
      </c>
      <c r="E7" s="907">
        <v>43</v>
      </c>
      <c r="F7" s="673">
        <v>45</v>
      </c>
      <c r="G7" s="673">
        <v>40</v>
      </c>
      <c r="H7" s="673">
        <v>48</v>
      </c>
      <c r="I7" s="673">
        <v>47</v>
      </c>
      <c r="J7" s="673">
        <v>47</v>
      </c>
      <c r="K7" s="673">
        <v>41</v>
      </c>
      <c r="L7" s="673">
        <v>44</v>
      </c>
      <c r="M7" s="673">
        <v>45</v>
      </c>
      <c r="N7" s="673">
        <v>44</v>
      </c>
      <c r="O7" s="673">
        <v>41</v>
      </c>
      <c r="P7" s="673">
        <v>46</v>
      </c>
      <c r="Q7" s="673">
        <v>47</v>
      </c>
      <c r="R7" s="673">
        <v>47</v>
      </c>
      <c r="S7" s="907">
        <v>42</v>
      </c>
      <c r="T7" s="673">
        <v>48</v>
      </c>
      <c r="U7" s="673">
        <v>45</v>
      </c>
    </row>
    <row r="8" spans="1:21" x14ac:dyDescent="0.25">
      <c r="A8" s="676">
        <v>15</v>
      </c>
      <c r="B8" s="673" t="s">
        <v>997</v>
      </c>
      <c r="C8" s="902">
        <v>6.473268985748291</v>
      </c>
      <c r="D8" s="907">
        <v>9</v>
      </c>
      <c r="E8" s="673">
        <v>10</v>
      </c>
      <c r="F8" s="673">
        <v>9</v>
      </c>
      <c r="G8" s="673">
        <v>7</v>
      </c>
      <c r="H8" s="673">
        <v>7</v>
      </c>
      <c r="I8" s="673">
        <v>8</v>
      </c>
      <c r="J8" s="673">
        <v>9</v>
      </c>
      <c r="K8" s="673">
        <v>9</v>
      </c>
      <c r="L8" s="673">
        <v>11</v>
      </c>
      <c r="M8" s="673">
        <v>13</v>
      </c>
      <c r="N8" s="673">
        <v>15</v>
      </c>
      <c r="O8" s="673">
        <v>18</v>
      </c>
      <c r="P8" s="673">
        <v>17</v>
      </c>
      <c r="Q8" s="673">
        <v>17</v>
      </c>
      <c r="R8" s="673">
        <v>17</v>
      </c>
      <c r="S8" s="673">
        <v>20</v>
      </c>
      <c r="T8" s="673">
        <v>20</v>
      </c>
      <c r="U8" s="673">
        <v>21</v>
      </c>
    </row>
    <row r="9" spans="1:21" x14ac:dyDescent="0.25">
      <c r="A9" s="676">
        <v>16</v>
      </c>
      <c r="B9" s="673" t="s">
        <v>998</v>
      </c>
      <c r="C9" s="902">
        <v>20.498685836791992</v>
      </c>
      <c r="D9" s="907">
        <v>31</v>
      </c>
      <c r="E9" s="907">
        <v>32</v>
      </c>
      <c r="F9" s="673">
        <v>35</v>
      </c>
      <c r="G9" s="673">
        <v>34</v>
      </c>
      <c r="H9" s="673">
        <v>37</v>
      </c>
      <c r="I9" s="673">
        <v>37</v>
      </c>
      <c r="J9" s="673">
        <v>34</v>
      </c>
      <c r="K9" s="673">
        <v>32</v>
      </c>
      <c r="L9" s="673">
        <v>38</v>
      </c>
      <c r="M9" s="673">
        <v>39</v>
      </c>
      <c r="N9" s="673">
        <v>35</v>
      </c>
      <c r="O9" s="673">
        <v>35</v>
      </c>
      <c r="P9" s="673">
        <v>39</v>
      </c>
      <c r="Q9" s="673">
        <v>41</v>
      </c>
      <c r="R9" s="673">
        <v>37</v>
      </c>
      <c r="S9" s="673">
        <v>38</v>
      </c>
      <c r="T9" s="673">
        <v>44</v>
      </c>
      <c r="U9" s="673">
        <v>42</v>
      </c>
    </row>
    <row r="10" spans="1:21" x14ac:dyDescent="0.25">
      <c r="A10" s="676">
        <v>17</v>
      </c>
      <c r="B10" s="673" t="s">
        <v>999</v>
      </c>
      <c r="C10" s="902">
        <v>7.552147388458252</v>
      </c>
      <c r="D10" s="907">
        <v>10</v>
      </c>
      <c r="E10" s="673">
        <v>13</v>
      </c>
      <c r="F10" s="673">
        <v>14</v>
      </c>
      <c r="G10" s="673">
        <v>15</v>
      </c>
      <c r="H10" s="673">
        <v>15</v>
      </c>
      <c r="I10" s="673">
        <v>15</v>
      </c>
      <c r="J10" s="673">
        <v>16</v>
      </c>
      <c r="K10" s="673">
        <v>15</v>
      </c>
      <c r="L10" s="673">
        <v>15</v>
      </c>
      <c r="M10" s="673">
        <v>15</v>
      </c>
      <c r="N10" s="673">
        <v>15</v>
      </c>
      <c r="O10" s="673">
        <v>17</v>
      </c>
      <c r="P10" s="673">
        <v>17</v>
      </c>
      <c r="Q10" s="673">
        <v>16</v>
      </c>
      <c r="R10" s="673">
        <v>17</v>
      </c>
      <c r="S10" s="673">
        <v>16</v>
      </c>
      <c r="T10" s="673">
        <v>17</v>
      </c>
      <c r="U10" s="673">
        <v>16</v>
      </c>
    </row>
    <row r="11" spans="1:21" x14ac:dyDescent="0.25">
      <c r="A11" s="676">
        <v>18</v>
      </c>
      <c r="B11" s="673" t="s">
        <v>1000</v>
      </c>
      <c r="C11" s="902">
        <v>17.262050628662109</v>
      </c>
      <c r="D11" s="907">
        <v>28</v>
      </c>
      <c r="E11" s="907">
        <v>37</v>
      </c>
      <c r="F11" s="673">
        <v>39</v>
      </c>
      <c r="G11" s="673">
        <v>36</v>
      </c>
      <c r="H11" s="673">
        <v>34</v>
      </c>
      <c r="I11" s="673">
        <v>31</v>
      </c>
      <c r="J11" s="673">
        <v>37</v>
      </c>
      <c r="K11" s="673">
        <v>38</v>
      </c>
      <c r="L11" s="673">
        <v>40</v>
      </c>
      <c r="M11" s="673">
        <v>39</v>
      </c>
      <c r="N11" s="673">
        <v>38</v>
      </c>
      <c r="O11" s="673">
        <v>36</v>
      </c>
      <c r="P11" s="673">
        <v>35</v>
      </c>
      <c r="Q11" s="673">
        <v>37</v>
      </c>
      <c r="R11" s="673">
        <v>40</v>
      </c>
      <c r="S11" s="673">
        <v>40</v>
      </c>
      <c r="T11" s="673">
        <v>41</v>
      </c>
      <c r="U11" s="673">
        <v>44</v>
      </c>
    </row>
    <row r="12" spans="1:21" x14ac:dyDescent="0.25">
      <c r="A12" s="676">
        <v>19</v>
      </c>
      <c r="B12" s="673" t="s">
        <v>1001</v>
      </c>
      <c r="C12" s="902">
        <v>17.262050628662109</v>
      </c>
      <c r="D12" s="907">
        <v>21</v>
      </c>
      <c r="E12" s="907">
        <v>24</v>
      </c>
      <c r="F12" s="673">
        <v>24</v>
      </c>
      <c r="G12" s="673">
        <v>21</v>
      </c>
      <c r="H12" s="673">
        <v>21</v>
      </c>
      <c r="I12" s="673">
        <v>22</v>
      </c>
      <c r="J12" s="673">
        <v>24</v>
      </c>
      <c r="K12" s="673">
        <v>24</v>
      </c>
      <c r="L12" s="673">
        <v>23</v>
      </c>
      <c r="M12" s="673">
        <v>24</v>
      </c>
      <c r="N12" s="673">
        <v>25</v>
      </c>
      <c r="O12" s="673">
        <v>22</v>
      </c>
      <c r="P12" s="673">
        <v>24</v>
      </c>
      <c r="Q12" s="673">
        <v>26</v>
      </c>
      <c r="R12" s="673">
        <v>26</v>
      </c>
      <c r="S12" s="673">
        <v>29</v>
      </c>
      <c r="T12" s="673">
        <v>37</v>
      </c>
      <c r="U12" s="673">
        <v>43</v>
      </c>
    </row>
    <row r="13" spans="1:21" x14ac:dyDescent="0.25">
      <c r="A13" s="676">
        <v>20</v>
      </c>
      <c r="B13" s="673" t="s">
        <v>1002</v>
      </c>
      <c r="C13" s="902">
        <v>452.04995727539063</v>
      </c>
      <c r="D13" s="907">
        <v>633</v>
      </c>
      <c r="E13" s="907">
        <v>947</v>
      </c>
      <c r="F13" s="673">
        <v>987</v>
      </c>
      <c r="G13" s="674">
        <v>1024</v>
      </c>
      <c r="H13" s="674">
        <v>1025</v>
      </c>
      <c r="I13" s="674">
        <v>1020</v>
      </c>
      <c r="J13" s="674">
        <v>1044</v>
      </c>
      <c r="K13" s="674">
        <v>1052</v>
      </c>
      <c r="L13" s="674">
        <v>1088</v>
      </c>
      <c r="M13" s="674">
        <v>1054</v>
      </c>
      <c r="N13" s="674">
        <v>1066</v>
      </c>
      <c r="O13" s="674">
        <v>1056</v>
      </c>
      <c r="P13" s="674">
        <v>1061</v>
      </c>
      <c r="Q13" s="674">
        <v>1087</v>
      </c>
      <c r="R13" s="673">
        <v>1115</v>
      </c>
      <c r="S13" s="673">
        <v>1104</v>
      </c>
      <c r="T13" s="673">
        <v>1137</v>
      </c>
      <c r="U13" s="673">
        <v>1166</v>
      </c>
    </row>
    <row r="14" spans="1:21" x14ac:dyDescent="0.25">
      <c r="A14" s="676">
        <v>30</v>
      </c>
      <c r="B14" s="673" t="s">
        <v>1003</v>
      </c>
      <c r="C14" s="902">
        <v>292.3759765625</v>
      </c>
      <c r="D14" s="907">
        <v>440</v>
      </c>
      <c r="E14" s="907">
        <v>488</v>
      </c>
      <c r="F14" s="673">
        <v>521</v>
      </c>
      <c r="G14" s="673">
        <v>507</v>
      </c>
      <c r="H14" s="673">
        <v>481</v>
      </c>
      <c r="I14" s="673">
        <v>487</v>
      </c>
      <c r="J14" s="673">
        <v>502</v>
      </c>
      <c r="K14" s="673">
        <v>501</v>
      </c>
      <c r="L14" s="673">
        <v>508</v>
      </c>
      <c r="M14" s="673">
        <v>501</v>
      </c>
      <c r="N14" s="673">
        <v>487</v>
      </c>
      <c r="O14" s="673">
        <v>490</v>
      </c>
      <c r="P14" s="673">
        <v>520</v>
      </c>
      <c r="Q14" s="673">
        <v>561</v>
      </c>
      <c r="R14" s="673">
        <v>550</v>
      </c>
      <c r="S14" s="673">
        <v>542</v>
      </c>
      <c r="T14" s="673">
        <v>571</v>
      </c>
      <c r="U14" s="673">
        <v>566</v>
      </c>
    </row>
    <row r="15" spans="1:21" x14ac:dyDescent="0.25">
      <c r="A15" s="676">
        <v>40</v>
      </c>
      <c r="B15" s="673" t="s">
        <v>1051</v>
      </c>
      <c r="C15" s="902">
        <v>71.205963134765625</v>
      </c>
      <c r="D15" s="907">
        <v>96</v>
      </c>
      <c r="E15" s="907">
        <v>87</v>
      </c>
      <c r="F15" s="673">
        <v>42</v>
      </c>
      <c r="G15" s="673">
        <v>18</v>
      </c>
      <c r="H15" s="673">
        <v>18</v>
      </c>
      <c r="I15" s="673">
        <v>16</v>
      </c>
      <c r="J15" s="673">
        <v>17</v>
      </c>
      <c r="K15" s="673">
        <v>19</v>
      </c>
      <c r="L15" s="673">
        <v>18</v>
      </c>
      <c r="M15" s="673">
        <v>17</v>
      </c>
      <c r="N15" s="673">
        <v>16</v>
      </c>
      <c r="O15" s="673">
        <v>16</v>
      </c>
      <c r="P15" s="673">
        <v>16</v>
      </c>
      <c r="Q15" s="673">
        <v>15</v>
      </c>
      <c r="R15" s="673">
        <v>15</v>
      </c>
      <c r="S15" s="673">
        <v>16</v>
      </c>
      <c r="T15" s="673">
        <v>18</v>
      </c>
      <c r="U15" s="673">
        <v>17</v>
      </c>
    </row>
    <row r="16" spans="1:21" x14ac:dyDescent="0.25">
      <c r="A16" s="676">
        <v>45</v>
      </c>
      <c r="B16" s="673" t="s">
        <v>1004</v>
      </c>
      <c r="C16" s="902">
        <v>16.183172225952148</v>
      </c>
      <c r="D16" s="907">
        <v>21</v>
      </c>
      <c r="E16" s="907">
        <v>25</v>
      </c>
      <c r="F16" s="673">
        <v>29</v>
      </c>
      <c r="G16" s="673">
        <v>27</v>
      </c>
      <c r="H16" s="673">
        <v>30</v>
      </c>
      <c r="I16" s="673">
        <v>32</v>
      </c>
      <c r="J16" s="673">
        <v>31</v>
      </c>
      <c r="K16" s="673">
        <v>34</v>
      </c>
      <c r="L16" s="673">
        <v>33</v>
      </c>
      <c r="M16" s="673">
        <v>31</v>
      </c>
      <c r="N16" s="673">
        <v>31</v>
      </c>
      <c r="O16" s="673">
        <v>29</v>
      </c>
      <c r="P16" s="673">
        <v>28</v>
      </c>
      <c r="Q16" s="673">
        <v>35</v>
      </c>
      <c r="R16" s="673">
        <v>31</v>
      </c>
      <c r="S16" s="673">
        <v>33</v>
      </c>
      <c r="T16" s="673">
        <v>36</v>
      </c>
      <c r="U16" s="673">
        <v>37</v>
      </c>
    </row>
    <row r="17" spans="1:24" x14ac:dyDescent="0.25">
      <c r="A17" s="676">
        <v>50</v>
      </c>
      <c r="B17" s="673" t="s">
        <v>1005</v>
      </c>
      <c r="C17" s="902">
        <v>39.918491363525391</v>
      </c>
      <c r="D17" s="907">
        <v>51</v>
      </c>
      <c r="E17" s="907">
        <v>59</v>
      </c>
      <c r="F17" s="673">
        <v>60</v>
      </c>
      <c r="G17" s="673">
        <v>74</v>
      </c>
      <c r="H17" s="673">
        <v>74</v>
      </c>
      <c r="I17" s="673">
        <v>86</v>
      </c>
      <c r="J17" s="673">
        <v>86</v>
      </c>
      <c r="K17" s="673">
        <v>85</v>
      </c>
      <c r="L17" s="673">
        <v>81</v>
      </c>
      <c r="M17" s="673">
        <v>80</v>
      </c>
      <c r="N17" s="673">
        <v>75</v>
      </c>
      <c r="O17" s="673">
        <v>78</v>
      </c>
      <c r="P17" s="673">
        <v>72</v>
      </c>
      <c r="Q17" s="673">
        <v>70</v>
      </c>
      <c r="R17" s="673">
        <v>74</v>
      </c>
      <c r="S17" s="673">
        <v>77</v>
      </c>
      <c r="T17" s="673">
        <v>83</v>
      </c>
      <c r="U17" s="673">
        <v>85</v>
      </c>
    </row>
    <row r="18" spans="1:24" x14ac:dyDescent="0.25">
      <c r="A18" s="676">
        <v>55</v>
      </c>
      <c r="B18" s="673" t="s">
        <v>1006</v>
      </c>
      <c r="C18" s="902">
        <v>100.33567047119141</v>
      </c>
      <c r="D18" s="907">
        <v>142</v>
      </c>
      <c r="E18" s="907">
        <v>158</v>
      </c>
      <c r="F18" s="673">
        <v>161</v>
      </c>
      <c r="G18" s="673">
        <v>161</v>
      </c>
      <c r="H18" s="673">
        <v>168</v>
      </c>
      <c r="I18" s="673">
        <v>168</v>
      </c>
      <c r="J18" s="673">
        <v>157</v>
      </c>
      <c r="K18" s="673">
        <v>152</v>
      </c>
      <c r="L18" s="673">
        <v>183</v>
      </c>
      <c r="M18" s="673">
        <v>194</v>
      </c>
      <c r="N18" s="673">
        <v>202</v>
      </c>
      <c r="O18" s="673">
        <v>203</v>
      </c>
      <c r="P18" s="673">
        <v>201</v>
      </c>
      <c r="Q18" s="673">
        <v>194</v>
      </c>
      <c r="R18" s="673">
        <v>186</v>
      </c>
      <c r="S18" s="673">
        <v>190</v>
      </c>
      <c r="T18" s="673">
        <v>190</v>
      </c>
      <c r="U18" s="673">
        <v>180</v>
      </c>
    </row>
    <row r="19" spans="1:24" x14ac:dyDescent="0.25">
      <c r="A19" s="676">
        <v>60</v>
      </c>
      <c r="B19" s="673" t="s">
        <v>1007</v>
      </c>
      <c r="C19" s="902">
        <v>61.496055603027344</v>
      </c>
      <c r="D19" s="907">
        <v>95</v>
      </c>
      <c r="E19" s="907">
        <v>112</v>
      </c>
      <c r="F19" s="673">
        <v>114</v>
      </c>
      <c r="G19" s="673">
        <v>118</v>
      </c>
      <c r="H19" s="673">
        <v>106</v>
      </c>
      <c r="I19" s="673">
        <v>108</v>
      </c>
      <c r="J19" s="673">
        <v>109</v>
      </c>
      <c r="K19" s="673">
        <v>107</v>
      </c>
      <c r="L19" s="673">
        <v>108</v>
      </c>
      <c r="M19" s="673">
        <v>106</v>
      </c>
      <c r="N19" s="673">
        <v>99</v>
      </c>
      <c r="O19" s="673">
        <v>102</v>
      </c>
      <c r="P19" s="673">
        <v>107</v>
      </c>
      <c r="Q19" s="673">
        <v>110</v>
      </c>
      <c r="R19" s="673">
        <v>120</v>
      </c>
      <c r="S19" s="673">
        <v>123</v>
      </c>
      <c r="T19" s="673">
        <v>134</v>
      </c>
      <c r="U19" s="673">
        <v>133</v>
      </c>
    </row>
    <row r="20" spans="1:24" x14ac:dyDescent="0.25">
      <c r="A20" s="676">
        <v>70</v>
      </c>
      <c r="B20" s="673" t="s">
        <v>1008</v>
      </c>
      <c r="C20" s="902">
        <v>63.653812408447266</v>
      </c>
      <c r="D20" s="907">
        <v>80</v>
      </c>
      <c r="E20" s="907">
        <v>93</v>
      </c>
      <c r="F20" s="673">
        <v>89</v>
      </c>
      <c r="G20" s="673">
        <v>88</v>
      </c>
      <c r="H20" s="673">
        <v>88</v>
      </c>
      <c r="I20" s="673">
        <v>87</v>
      </c>
      <c r="J20" s="673">
        <v>79</v>
      </c>
      <c r="K20" s="673">
        <v>76</v>
      </c>
      <c r="L20" s="673">
        <v>72</v>
      </c>
      <c r="M20" s="673">
        <v>71</v>
      </c>
      <c r="N20" s="673">
        <v>74</v>
      </c>
      <c r="O20" s="673">
        <v>67</v>
      </c>
      <c r="P20" s="673">
        <v>79</v>
      </c>
      <c r="Q20" s="673">
        <v>86</v>
      </c>
      <c r="R20" s="673">
        <v>94</v>
      </c>
      <c r="S20" s="673">
        <v>98</v>
      </c>
      <c r="T20" s="673">
        <v>96</v>
      </c>
      <c r="U20" s="673">
        <v>97</v>
      </c>
    </row>
    <row r="21" spans="1:24" x14ac:dyDescent="0.25">
      <c r="A21" s="676">
        <v>75</v>
      </c>
      <c r="B21" s="673" t="s">
        <v>1009</v>
      </c>
      <c r="C21" s="902">
        <v>9.7099037170410156</v>
      </c>
      <c r="D21" s="907">
        <v>15</v>
      </c>
      <c r="E21" s="907">
        <v>17</v>
      </c>
      <c r="F21" s="673">
        <v>17</v>
      </c>
      <c r="G21" s="673">
        <v>18</v>
      </c>
      <c r="H21" s="673">
        <v>18</v>
      </c>
      <c r="I21" s="673">
        <v>17</v>
      </c>
      <c r="J21" s="673">
        <v>18</v>
      </c>
      <c r="K21" s="673">
        <v>18</v>
      </c>
      <c r="L21" s="673">
        <v>19</v>
      </c>
      <c r="M21" s="673">
        <v>20</v>
      </c>
      <c r="N21" s="673">
        <v>19</v>
      </c>
      <c r="O21" s="673">
        <v>19</v>
      </c>
      <c r="P21" s="673">
        <v>17</v>
      </c>
      <c r="Q21" s="673">
        <v>18</v>
      </c>
      <c r="R21" s="673">
        <v>26</v>
      </c>
      <c r="S21" s="673">
        <v>26</v>
      </c>
      <c r="T21" s="673">
        <v>25</v>
      </c>
      <c r="U21" s="673">
        <v>22</v>
      </c>
    </row>
    <row r="22" spans="1:24" x14ac:dyDescent="0.25">
      <c r="A22" s="676">
        <v>80</v>
      </c>
      <c r="B22" s="673" t="s">
        <v>1010</v>
      </c>
      <c r="C22" s="673">
        <v>0</v>
      </c>
      <c r="D22" s="673">
        <v>0</v>
      </c>
      <c r="E22" s="673">
        <v>2</v>
      </c>
      <c r="F22" s="673">
        <v>2</v>
      </c>
      <c r="G22" s="673">
        <v>3</v>
      </c>
      <c r="H22" s="673">
        <v>5</v>
      </c>
      <c r="I22" s="673">
        <v>5</v>
      </c>
      <c r="J22" s="673">
        <v>7</v>
      </c>
      <c r="K22" s="673">
        <v>6</v>
      </c>
      <c r="L22" s="673">
        <v>7</v>
      </c>
      <c r="M22" s="673">
        <v>9</v>
      </c>
      <c r="N22" s="673">
        <v>14</v>
      </c>
      <c r="O22" s="673">
        <v>14</v>
      </c>
      <c r="P22" s="673">
        <v>11</v>
      </c>
      <c r="Q22" s="673">
        <v>12</v>
      </c>
      <c r="R22" s="673">
        <v>25</v>
      </c>
      <c r="S22" s="673">
        <v>39</v>
      </c>
      <c r="T22" s="673">
        <v>32</v>
      </c>
      <c r="U22" s="673">
        <v>36</v>
      </c>
    </row>
    <row r="23" spans="1:24" s="678" customFormat="1" ht="20.149999999999999" customHeight="1" x14ac:dyDescent="0.25">
      <c r="A23" s="679"/>
      <c r="B23" s="684" t="s">
        <v>5</v>
      </c>
      <c r="C23" s="685">
        <f>SUM(C3:C22)</f>
        <v>1229.9211158752441</v>
      </c>
      <c r="D23" s="685">
        <f t="shared" ref="D23:T23" si="0">SUM(D3:D22)</f>
        <v>1761</v>
      </c>
      <c r="E23" s="685">
        <f t="shared" si="0"/>
        <v>2205</v>
      </c>
      <c r="F23" s="685">
        <f t="shared" si="0"/>
        <v>2256</v>
      </c>
      <c r="G23" s="685">
        <f t="shared" si="0"/>
        <v>2274</v>
      </c>
      <c r="H23" s="685">
        <f t="shared" si="0"/>
        <v>2248</v>
      </c>
      <c r="I23" s="685">
        <f t="shared" si="0"/>
        <v>2259</v>
      </c>
      <c r="J23" s="685">
        <f t="shared" si="0"/>
        <v>2283</v>
      </c>
      <c r="K23" s="685">
        <f t="shared" si="0"/>
        <v>2271</v>
      </c>
      <c r="L23" s="685">
        <f t="shared" si="0"/>
        <v>2354</v>
      </c>
      <c r="M23" s="685">
        <f t="shared" si="0"/>
        <v>2322</v>
      </c>
      <c r="N23" s="685">
        <f t="shared" si="0"/>
        <v>2317</v>
      </c>
      <c r="O23" s="685">
        <f t="shared" si="0"/>
        <v>2313</v>
      </c>
      <c r="P23" s="685">
        <f t="shared" si="0"/>
        <v>2381</v>
      </c>
      <c r="Q23" s="685">
        <f t="shared" si="0"/>
        <v>2465</v>
      </c>
      <c r="R23" s="685">
        <f t="shared" si="0"/>
        <v>2488</v>
      </c>
      <c r="S23" s="685">
        <f t="shared" si="0"/>
        <v>2501</v>
      </c>
      <c r="T23" s="685">
        <f t="shared" si="0"/>
        <v>2599</v>
      </c>
      <c r="U23" s="685">
        <f>SUM(U3:U22)</f>
        <v>2620</v>
      </c>
      <c r="V23" s="683"/>
      <c r="W23" s="683"/>
      <c r="X23" s="673"/>
    </row>
    <row r="24" spans="1:24" x14ac:dyDescent="0.25"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83"/>
      <c r="W24" s="683"/>
    </row>
    <row r="25" spans="1:24" s="677" customFormat="1" ht="25.4" customHeight="1" x14ac:dyDescent="0.25">
      <c r="A25" s="677" t="str">
        <f>Index!B47</f>
        <v>Table 5b    National government wage costs, by department, FY2004-FY2022</v>
      </c>
      <c r="V25" s="683"/>
      <c r="W25" s="683"/>
      <c r="X25" s="673"/>
    </row>
    <row r="26" spans="1:24" s="678" customFormat="1" ht="20.149999999999999" customHeight="1" x14ac:dyDescent="0.25">
      <c r="A26" s="680"/>
      <c r="B26" s="681" t="s">
        <v>1024</v>
      </c>
      <c r="C26" s="682" t="str">
        <f>C$2</f>
        <v>FY2004</v>
      </c>
      <c r="D26" s="682" t="str">
        <f t="shared" ref="D26:U26" si="1">D$2</f>
        <v>FY2005</v>
      </c>
      <c r="E26" s="682" t="str">
        <f t="shared" si="1"/>
        <v>FY2006</v>
      </c>
      <c r="F26" s="682" t="str">
        <f t="shared" si="1"/>
        <v>FY2007</v>
      </c>
      <c r="G26" s="682" t="str">
        <f t="shared" si="1"/>
        <v>FY2008</v>
      </c>
      <c r="H26" s="682" t="str">
        <f t="shared" si="1"/>
        <v>FY2009</v>
      </c>
      <c r="I26" s="682" t="str">
        <f t="shared" si="1"/>
        <v>FY2010</v>
      </c>
      <c r="J26" s="682" t="str">
        <f t="shared" si="1"/>
        <v>FY2011</v>
      </c>
      <c r="K26" s="682" t="str">
        <f t="shared" si="1"/>
        <v>FY2012</v>
      </c>
      <c r="L26" s="682" t="str">
        <f t="shared" si="1"/>
        <v>FY2013</v>
      </c>
      <c r="M26" s="682" t="str">
        <f t="shared" si="1"/>
        <v>FY2014</v>
      </c>
      <c r="N26" s="682" t="str">
        <f t="shared" si="1"/>
        <v>FY2015</v>
      </c>
      <c r="O26" s="682" t="str">
        <f t="shared" si="1"/>
        <v>FY2016</v>
      </c>
      <c r="P26" s="682" t="str">
        <f t="shared" si="1"/>
        <v>FY2017</v>
      </c>
      <c r="Q26" s="682" t="str">
        <f t="shared" si="1"/>
        <v>FY2018</v>
      </c>
      <c r="R26" s="682" t="str">
        <f t="shared" si="1"/>
        <v>FY2019</v>
      </c>
      <c r="S26" s="682" t="str">
        <f t="shared" si="1"/>
        <v>FY2020</v>
      </c>
      <c r="T26" s="682" t="str">
        <f t="shared" si="1"/>
        <v>FY2021</v>
      </c>
      <c r="U26" s="682" t="str">
        <f t="shared" si="1"/>
        <v>FY2022</v>
      </c>
      <c r="V26" s="683"/>
      <c r="W26" s="683"/>
      <c r="X26" s="673"/>
    </row>
    <row r="27" spans="1:24" ht="15" customHeight="1" x14ac:dyDescent="0.25">
      <c r="A27" s="676">
        <v>10</v>
      </c>
      <c r="B27" s="673" t="s">
        <v>992</v>
      </c>
      <c r="C27" s="909">
        <v>773.6385498046875</v>
      </c>
      <c r="D27" s="909">
        <v>757.5780029296875</v>
      </c>
      <c r="E27" s="909">
        <v>804.85302734375</v>
      </c>
      <c r="F27" s="909">
        <v>824.926025390625</v>
      </c>
      <c r="G27" s="909">
        <v>835.5830078125</v>
      </c>
      <c r="H27" s="909">
        <v>887.19000244140625</v>
      </c>
      <c r="I27" s="909">
        <v>857.302001953125</v>
      </c>
      <c r="J27" s="909">
        <v>833.76898193359375</v>
      </c>
      <c r="K27" s="909">
        <v>803.04498291015625</v>
      </c>
      <c r="L27" s="909">
        <v>870.114013671875</v>
      </c>
      <c r="M27" s="909">
        <v>758.69097900390625</v>
      </c>
      <c r="N27" s="909">
        <v>708.719970703125</v>
      </c>
      <c r="O27" s="909">
        <v>732.76202392578125</v>
      </c>
      <c r="P27" s="909">
        <v>1059.7840576171875</v>
      </c>
      <c r="Q27" s="909">
        <v>1127.8790283203125</v>
      </c>
      <c r="R27" s="909">
        <v>1001.8980102539063</v>
      </c>
      <c r="S27" s="909">
        <v>1022.7769775390625</v>
      </c>
      <c r="T27" s="909">
        <v>1060.5799560546875</v>
      </c>
      <c r="U27" s="909">
        <v>1104.35205078125</v>
      </c>
      <c r="V27" s="683"/>
      <c r="W27" s="683"/>
    </row>
    <row r="28" spans="1:24" x14ac:dyDescent="0.25">
      <c r="A28" s="676">
        <v>11</v>
      </c>
      <c r="B28" s="673" t="s">
        <v>993</v>
      </c>
      <c r="C28" s="909">
        <v>426.98440551757813</v>
      </c>
      <c r="D28" s="909">
        <v>513.3079833984375</v>
      </c>
      <c r="E28" s="909">
        <v>473.56500244140625</v>
      </c>
      <c r="F28" s="909">
        <v>515.03399658203125</v>
      </c>
      <c r="G28" s="909">
        <v>592.2020263671875</v>
      </c>
      <c r="H28" s="909">
        <v>663.6199951171875</v>
      </c>
      <c r="I28" s="909">
        <v>671.34197998046875</v>
      </c>
      <c r="J28" s="909">
        <v>571.510986328125</v>
      </c>
      <c r="K28" s="909">
        <v>508.76901245117188</v>
      </c>
      <c r="L28" s="909">
        <v>524.89898681640625</v>
      </c>
      <c r="M28" s="909">
        <v>592.17498779296875</v>
      </c>
      <c r="N28" s="909">
        <v>578.04901123046875</v>
      </c>
      <c r="O28" s="909">
        <v>588.1240234375</v>
      </c>
      <c r="P28" s="909">
        <v>640.63897705078125</v>
      </c>
      <c r="Q28" s="909">
        <v>758.906982421875</v>
      </c>
      <c r="R28" s="909">
        <v>678.7659912109375</v>
      </c>
      <c r="S28" s="909">
        <v>793.85198974609375</v>
      </c>
      <c r="T28" s="909">
        <v>773.6719970703125</v>
      </c>
      <c r="U28" s="909">
        <v>786.49200439453125</v>
      </c>
      <c r="V28" s="683"/>
      <c r="W28" s="683"/>
    </row>
    <row r="29" spans="1:24" x14ac:dyDescent="0.25">
      <c r="A29" s="676">
        <v>12</v>
      </c>
      <c r="B29" s="673" t="s">
        <v>994</v>
      </c>
      <c r="C29" s="909">
        <v>2.4737350940704346</v>
      </c>
      <c r="D29" s="909">
        <v>16.152999877929688</v>
      </c>
      <c r="E29" s="909">
        <v>0</v>
      </c>
      <c r="F29" s="909">
        <v>0</v>
      </c>
      <c r="G29" s="909">
        <v>202.83599853515625</v>
      </c>
      <c r="H29" s="909">
        <v>0</v>
      </c>
      <c r="I29" s="909">
        <v>0</v>
      </c>
      <c r="J29" s="909">
        <v>0</v>
      </c>
      <c r="K29" s="909">
        <v>0</v>
      </c>
      <c r="L29" s="909">
        <v>0</v>
      </c>
      <c r="M29" s="909">
        <v>0</v>
      </c>
      <c r="N29" s="909">
        <v>0</v>
      </c>
      <c r="O29" s="909">
        <v>69.916999816894531</v>
      </c>
      <c r="P29" s="909">
        <v>35.321998596191406</v>
      </c>
      <c r="Q29" s="909">
        <v>0</v>
      </c>
      <c r="R29" s="674">
        <v>0</v>
      </c>
      <c r="S29" s="909">
        <v>20.750999450683594</v>
      </c>
      <c r="T29" s="909">
        <v>0</v>
      </c>
      <c r="U29" s="909">
        <v>0</v>
      </c>
      <c r="V29" s="683"/>
      <c r="W29" s="683"/>
    </row>
    <row r="30" spans="1:24" x14ac:dyDescent="0.25">
      <c r="A30" s="676">
        <v>13</v>
      </c>
      <c r="B30" s="673" t="s">
        <v>995</v>
      </c>
      <c r="C30" s="909">
        <v>268.86212158203125</v>
      </c>
      <c r="D30" s="909">
        <v>273.5989990234375</v>
      </c>
      <c r="E30" s="909">
        <v>276.12701416015625</v>
      </c>
      <c r="F30" s="909">
        <v>279.18899536132813</v>
      </c>
      <c r="G30" s="909">
        <v>263.2650146484375</v>
      </c>
      <c r="H30" s="909">
        <v>290.70700073242188</v>
      </c>
      <c r="I30" s="909">
        <v>271.66299438476563</v>
      </c>
      <c r="J30" s="909">
        <v>291.7650146484375</v>
      </c>
      <c r="K30" s="909">
        <v>291.10501098632813</v>
      </c>
      <c r="L30" s="909">
        <v>294.510986328125</v>
      </c>
      <c r="M30" s="909">
        <v>280.65899658203125</v>
      </c>
      <c r="N30" s="909">
        <v>302.89401245117188</v>
      </c>
      <c r="O30" s="909">
        <v>288.0989990234375</v>
      </c>
      <c r="P30" s="909">
        <v>314.10299682617188</v>
      </c>
      <c r="Q30" s="909">
        <v>303.0150146484375</v>
      </c>
      <c r="R30" s="909">
        <v>372.375</v>
      </c>
      <c r="S30" s="909">
        <v>374.50601196289063</v>
      </c>
      <c r="T30" s="909">
        <v>400.37899780273438</v>
      </c>
      <c r="U30" s="909">
        <v>395.75698852539063</v>
      </c>
      <c r="V30" s="683"/>
      <c r="W30" s="683"/>
    </row>
    <row r="31" spans="1:24" x14ac:dyDescent="0.25">
      <c r="A31" s="676">
        <v>14</v>
      </c>
      <c r="B31" s="673" t="s">
        <v>996</v>
      </c>
      <c r="C31" s="909">
        <v>778.9412841796875</v>
      </c>
      <c r="D31" s="909">
        <v>991.56201171875</v>
      </c>
      <c r="E31" s="909">
        <v>1018.5499877929688</v>
      </c>
      <c r="F31" s="909">
        <v>1118.052001953125</v>
      </c>
      <c r="G31" s="909">
        <v>887.16802978515625</v>
      </c>
      <c r="H31" s="909">
        <v>1053.468994140625</v>
      </c>
      <c r="I31" s="909">
        <v>1049.487060546875</v>
      </c>
      <c r="J31" s="909">
        <v>1205.9200439453125</v>
      </c>
      <c r="K31" s="909">
        <v>937.71697998046875</v>
      </c>
      <c r="L31" s="909">
        <v>1056.5570068359375</v>
      </c>
      <c r="M31" s="909">
        <v>1042.8609619140625</v>
      </c>
      <c r="N31" s="909">
        <v>1159.302978515625</v>
      </c>
      <c r="O31" s="909">
        <v>941.81500244140625</v>
      </c>
      <c r="P31" s="909">
        <v>1157.8310546875</v>
      </c>
      <c r="Q31" s="909">
        <v>1164.1929931640625</v>
      </c>
      <c r="R31" s="909">
        <v>1564.1419677734375</v>
      </c>
      <c r="S31" s="909">
        <v>1134.8189697265625</v>
      </c>
      <c r="T31" s="909">
        <v>1357.3580322265625</v>
      </c>
      <c r="U31" s="909">
        <v>1318.2359619140625</v>
      </c>
      <c r="V31" s="683"/>
      <c r="W31" s="683"/>
    </row>
    <row r="32" spans="1:24" x14ac:dyDescent="0.25">
      <c r="A32" s="676">
        <v>15</v>
      </c>
      <c r="B32" s="673" t="s">
        <v>997</v>
      </c>
      <c r="C32" s="909">
        <v>190.14529418945313</v>
      </c>
      <c r="D32" s="909">
        <v>181.51899719238281</v>
      </c>
      <c r="E32" s="909">
        <v>184.27999877929688</v>
      </c>
      <c r="F32" s="909">
        <v>175.11199951171875</v>
      </c>
      <c r="G32" s="909">
        <v>150.61300659179688</v>
      </c>
      <c r="H32" s="909">
        <v>120.75099945068359</v>
      </c>
      <c r="I32" s="909">
        <v>126.39299774169922</v>
      </c>
      <c r="J32" s="909">
        <v>156.94400024414063</v>
      </c>
      <c r="K32" s="909">
        <v>198.13800048828125</v>
      </c>
      <c r="L32" s="909">
        <v>262.14300537109375</v>
      </c>
      <c r="M32" s="909">
        <v>322.75601196289063</v>
      </c>
      <c r="N32" s="909">
        <v>371.77801513671875</v>
      </c>
      <c r="O32" s="909">
        <v>442.68798828125</v>
      </c>
      <c r="P32" s="909">
        <v>422.59799194335938</v>
      </c>
      <c r="Q32" s="909">
        <v>395.51901245117188</v>
      </c>
      <c r="R32" s="909">
        <v>448.07000732421875</v>
      </c>
      <c r="S32" s="909">
        <v>538.99200439453125</v>
      </c>
      <c r="T32" s="909">
        <v>567.2659912109375</v>
      </c>
      <c r="U32" s="909">
        <v>594.1199951171875</v>
      </c>
      <c r="V32" s="683"/>
      <c r="W32" s="683"/>
    </row>
    <row r="33" spans="1:24" x14ac:dyDescent="0.25">
      <c r="A33" s="676">
        <v>16</v>
      </c>
      <c r="B33" s="673" t="s">
        <v>998</v>
      </c>
      <c r="C33" s="909">
        <v>815.65814208984375</v>
      </c>
      <c r="D33" s="909">
        <v>910.3690185546875</v>
      </c>
      <c r="E33" s="909">
        <v>876.56597900390625</v>
      </c>
      <c r="F33" s="909">
        <v>903.1190185546875</v>
      </c>
      <c r="G33" s="909">
        <v>900.22198486328125</v>
      </c>
      <c r="H33" s="909">
        <v>960.40399169921875</v>
      </c>
      <c r="I33" s="909">
        <v>967.52197265625</v>
      </c>
      <c r="J33" s="909">
        <v>912.5579833984375</v>
      </c>
      <c r="K33" s="909">
        <v>857.2340087890625</v>
      </c>
      <c r="L33" s="909">
        <v>1020.385009765625</v>
      </c>
      <c r="M33" s="909">
        <v>1067.1729736328125</v>
      </c>
      <c r="N33" s="909">
        <v>936.302001953125</v>
      </c>
      <c r="O33" s="909">
        <v>1038.5260009765625</v>
      </c>
      <c r="P33" s="909">
        <v>1148.613037109375</v>
      </c>
      <c r="Q33" s="909">
        <v>1213.0799560546875</v>
      </c>
      <c r="R33" s="909">
        <v>1135.1490478515625</v>
      </c>
      <c r="S33" s="909">
        <v>1220.3790283203125</v>
      </c>
      <c r="T33" s="909">
        <v>1582.1390380859375</v>
      </c>
      <c r="U33" s="909">
        <v>1387.4720458984375</v>
      </c>
      <c r="V33" s="683"/>
      <c r="W33" s="683"/>
    </row>
    <row r="34" spans="1:24" x14ac:dyDescent="0.25">
      <c r="A34" s="676">
        <v>17</v>
      </c>
      <c r="B34" s="673" t="s">
        <v>999</v>
      </c>
      <c r="C34" s="909">
        <v>296.42080688476563</v>
      </c>
      <c r="D34" s="909">
        <v>316.42098999023438</v>
      </c>
      <c r="E34" s="909">
        <v>365.54998779296875</v>
      </c>
      <c r="F34" s="909">
        <v>376.16900634765625</v>
      </c>
      <c r="G34" s="909">
        <v>382.29098510742188</v>
      </c>
      <c r="H34" s="909">
        <v>371.87799072265625</v>
      </c>
      <c r="I34" s="909">
        <v>397.6199951171875</v>
      </c>
      <c r="J34" s="909">
        <v>412.85198974609375</v>
      </c>
      <c r="K34" s="909">
        <v>408.21701049804688</v>
      </c>
      <c r="L34" s="909">
        <v>409.66799926757813</v>
      </c>
      <c r="M34" s="909">
        <v>382.85198974609375</v>
      </c>
      <c r="N34" s="909">
        <v>389.46798706054688</v>
      </c>
      <c r="O34" s="909">
        <v>405.5369873046875</v>
      </c>
      <c r="P34" s="909">
        <v>422.44699096679688</v>
      </c>
      <c r="Q34" s="909">
        <v>424.73199462890625</v>
      </c>
      <c r="R34" s="909">
        <v>444.13900756835938</v>
      </c>
      <c r="S34" s="909">
        <v>435.93301391601563</v>
      </c>
      <c r="T34" s="909">
        <v>448.60800170898438</v>
      </c>
      <c r="U34" s="909">
        <v>526.87799072265625</v>
      </c>
      <c r="V34" s="683"/>
      <c r="W34" s="683"/>
    </row>
    <row r="35" spans="1:24" x14ac:dyDescent="0.25">
      <c r="A35" s="676">
        <v>18</v>
      </c>
      <c r="B35" s="673" t="s">
        <v>1000</v>
      </c>
      <c r="C35" s="909">
        <v>570.64141845703125</v>
      </c>
      <c r="D35" s="909">
        <v>548.114990234375</v>
      </c>
      <c r="E35" s="909">
        <v>575.7020263671875</v>
      </c>
      <c r="F35" s="909">
        <v>620.14898681640625</v>
      </c>
      <c r="G35" s="909">
        <v>630.17401123046875</v>
      </c>
      <c r="H35" s="909">
        <v>557.98797607421875</v>
      </c>
      <c r="I35" s="909">
        <v>495.2139892578125</v>
      </c>
      <c r="J35" s="909">
        <v>560.23101806640625</v>
      </c>
      <c r="K35" s="909">
        <v>585.01397705078125</v>
      </c>
      <c r="L35" s="909">
        <v>576.05999755859375</v>
      </c>
      <c r="M35" s="909">
        <v>587.8759765625</v>
      </c>
      <c r="N35" s="909">
        <v>586.23101806640625</v>
      </c>
      <c r="O35" s="909">
        <v>552.08502197265625</v>
      </c>
      <c r="P35" s="909">
        <v>639.3389892578125</v>
      </c>
      <c r="Q35" s="909">
        <v>685.88299560546875</v>
      </c>
      <c r="R35" s="909">
        <v>694.8499755859375</v>
      </c>
      <c r="S35" s="909">
        <v>687.20098876953125</v>
      </c>
      <c r="T35" s="909">
        <v>680.927001953125</v>
      </c>
      <c r="U35" s="909">
        <v>777.3070068359375</v>
      </c>
      <c r="V35" s="683"/>
      <c r="W35" s="683"/>
    </row>
    <row r="36" spans="1:24" x14ac:dyDescent="0.25">
      <c r="A36" s="676">
        <v>19</v>
      </c>
      <c r="B36" s="673" t="s">
        <v>1001</v>
      </c>
      <c r="C36" s="909">
        <v>544.45672607421875</v>
      </c>
      <c r="D36" s="909">
        <v>535.19500732421875</v>
      </c>
      <c r="E36" s="909">
        <v>540.864013671875</v>
      </c>
      <c r="F36" s="909">
        <v>519.72998046875</v>
      </c>
      <c r="G36" s="909">
        <v>481.89401245117188</v>
      </c>
      <c r="H36" s="909">
        <v>517.916015625</v>
      </c>
      <c r="I36" s="909">
        <v>545.125</v>
      </c>
      <c r="J36" s="909">
        <v>654.81500244140625</v>
      </c>
      <c r="K36" s="909">
        <v>754.0789794921875</v>
      </c>
      <c r="L36" s="909">
        <v>757.1409912109375</v>
      </c>
      <c r="M36" s="909">
        <v>806.344970703125</v>
      </c>
      <c r="N36" s="909">
        <v>848.198974609375</v>
      </c>
      <c r="O36" s="909">
        <v>767.0250244140625</v>
      </c>
      <c r="P36" s="909">
        <v>885.76397705078125</v>
      </c>
      <c r="Q36" s="909">
        <v>975.958984375</v>
      </c>
      <c r="R36" s="909">
        <v>956.72698974609375</v>
      </c>
      <c r="S36" s="909">
        <v>1000.5009765625</v>
      </c>
      <c r="T36" s="909">
        <v>1054.6290283203125</v>
      </c>
      <c r="U36" s="909">
        <v>1304.593017578125</v>
      </c>
      <c r="V36" s="683"/>
      <c r="W36" s="683"/>
    </row>
    <row r="37" spans="1:24" x14ac:dyDescent="0.25">
      <c r="A37" s="676">
        <v>20</v>
      </c>
      <c r="B37" s="673" t="s">
        <v>1002</v>
      </c>
      <c r="C37" s="909">
        <v>8262.83203125</v>
      </c>
      <c r="D37" s="909">
        <v>9061.76171875</v>
      </c>
      <c r="E37" s="909">
        <v>11792.4140625</v>
      </c>
      <c r="F37" s="909">
        <v>11934.85546875</v>
      </c>
      <c r="G37" s="909">
        <v>12215.970703125</v>
      </c>
      <c r="H37" s="909">
        <v>12494.5966796875</v>
      </c>
      <c r="I37" s="909">
        <v>12798.3974609375</v>
      </c>
      <c r="J37" s="909">
        <v>12979.7138671875</v>
      </c>
      <c r="K37" s="909">
        <v>13577.0927734375</v>
      </c>
      <c r="L37" s="909">
        <v>14100.1484375</v>
      </c>
      <c r="M37" s="909">
        <v>14752.6259765625</v>
      </c>
      <c r="N37" s="909">
        <v>15552.9033203125</v>
      </c>
      <c r="O37" s="909">
        <v>15322.943359375</v>
      </c>
      <c r="P37" s="909">
        <v>16324.818359375</v>
      </c>
      <c r="Q37" s="909">
        <v>16762.775390625</v>
      </c>
      <c r="R37" s="909">
        <v>18184.712890625</v>
      </c>
      <c r="S37" s="909">
        <v>17874.36328125</v>
      </c>
      <c r="T37" s="909">
        <v>18159.98828125</v>
      </c>
      <c r="U37" s="909">
        <v>18691.75</v>
      </c>
      <c r="V37" s="683"/>
      <c r="W37" s="683"/>
    </row>
    <row r="38" spans="1:24" x14ac:dyDescent="0.25">
      <c r="A38" s="676">
        <v>30</v>
      </c>
      <c r="B38" s="673" t="s">
        <v>1003</v>
      </c>
      <c r="C38" s="909">
        <v>6484.9560546875</v>
      </c>
      <c r="D38" s="909">
        <v>7449.7041015625</v>
      </c>
      <c r="E38" s="909">
        <v>7536.11279296875</v>
      </c>
      <c r="F38" s="909">
        <v>7856.2841796875</v>
      </c>
      <c r="G38" s="909">
        <v>8012.77294921875</v>
      </c>
      <c r="H38" s="909">
        <v>7817.212890625</v>
      </c>
      <c r="I38" s="909">
        <v>7891.1240234375</v>
      </c>
      <c r="J38" s="909">
        <v>8031.53515625</v>
      </c>
      <c r="K38" s="909">
        <v>8309.9267578125</v>
      </c>
      <c r="L38" s="909">
        <v>8936.9755859375</v>
      </c>
      <c r="M38" s="909">
        <v>8248.326171875</v>
      </c>
      <c r="N38" s="909">
        <v>9709.5361328125</v>
      </c>
      <c r="O38" s="909">
        <v>9553.5791015625</v>
      </c>
      <c r="P38" s="909">
        <v>10059.71484375</v>
      </c>
      <c r="Q38" s="909">
        <v>11004.82421875</v>
      </c>
      <c r="R38" s="909">
        <v>12032.630859375</v>
      </c>
      <c r="S38" s="909">
        <v>13654.1767578125</v>
      </c>
      <c r="T38" s="909">
        <v>14920.806640625</v>
      </c>
      <c r="U38" s="909">
        <v>15317.8876953125</v>
      </c>
      <c r="V38" s="683"/>
      <c r="W38" s="683"/>
    </row>
    <row r="39" spans="1:24" x14ac:dyDescent="0.25">
      <c r="A39" s="676">
        <v>40</v>
      </c>
      <c r="B39" s="673" t="s">
        <v>1051</v>
      </c>
      <c r="C39" s="909">
        <v>1606.6805419921875</v>
      </c>
      <c r="D39" s="909">
        <v>1793.123046875</v>
      </c>
      <c r="E39" s="909">
        <v>1396.7939453125</v>
      </c>
      <c r="F39" s="909">
        <v>808.2490234375</v>
      </c>
      <c r="G39" s="909">
        <v>358.09698486328125</v>
      </c>
      <c r="H39" s="909">
        <v>363.91900634765625</v>
      </c>
      <c r="I39" s="909">
        <v>338.85800170898438</v>
      </c>
      <c r="J39" s="909">
        <v>343.48001098632813</v>
      </c>
      <c r="K39" s="909">
        <v>404.0360107421875</v>
      </c>
      <c r="L39" s="909">
        <v>382.30801391601563</v>
      </c>
      <c r="M39" s="909">
        <v>350.00100708007813</v>
      </c>
      <c r="N39" s="909">
        <v>326.49301147460938</v>
      </c>
      <c r="O39" s="909">
        <v>359.07998657226563</v>
      </c>
      <c r="P39" s="909">
        <v>384.79098510742188</v>
      </c>
      <c r="Q39" s="909">
        <v>381.7650146484375</v>
      </c>
      <c r="R39" s="909">
        <v>357.593994140625</v>
      </c>
      <c r="S39" s="909">
        <v>428.93499755859375</v>
      </c>
      <c r="T39" s="909">
        <v>514.948974609375</v>
      </c>
      <c r="U39" s="909">
        <v>471.7130126953125</v>
      </c>
      <c r="V39" s="683"/>
      <c r="W39" s="683"/>
    </row>
    <row r="40" spans="1:24" x14ac:dyDescent="0.25">
      <c r="A40" s="676">
        <v>45</v>
      </c>
      <c r="B40" s="673" t="s">
        <v>1004</v>
      </c>
      <c r="C40" s="909">
        <v>396.03372192382813</v>
      </c>
      <c r="D40" s="909">
        <v>361.89801025390625</v>
      </c>
      <c r="E40" s="909">
        <v>426.2919921875</v>
      </c>
      <c r="F40" s="909">
        <v>451.22299194335938</v>
      </c>
      <c r="G40" s="909">
        <v>427.20498657226563</v>
      </c>
      <c r="H40" s="909">
        <v>524.20001220703125</v>
      </c>
      <c r="I40" s="909">
        <v>573.655029296875</v>
      </c>
      <c r="J40" s="909">
        <v>586.5889892578125</v>
      </c>
      <c r="K40" s="909">
        <v>647.2540283203125</v>
      </c>
      <c r="L40" s="909">
        <v>599.3170166015625</v>
      </c>
      <c r="M40" s="909">
        <v>585.426025390625</v>
      </c>
      <c r="N40" s="909">
        <v>593.30499267578125</v>
      </c>
      <c r="O40" s="909">
        <v>524.6920166015625</v>
      </c>
      <c r="P40" s="909">
        <v>490.90399169921875</v>
      </c>
      <c r="Q40" s="909">
        <v>618.49200439453125</v>
      </c>
      <c r="R40" s="909">
        <v>635.593994140625</v>
      </c>
      <c r="S40" s="909">
        <v>693.51702880859375</v>
      </c>
      <c r="T40" s="909">
        <v>747.40997314453125</v>
      </c>
      <c r="U40" s="909">
        <v>761.98602294921875</v>
      </c>
      <c r="V40" s="683"/>
      <c r="W40" s="683"/>
    </row>
    <row r="41" spans="1:24" x14ac:dyDescent="0.25">
      <c r="A41" s="676">
        <v>50</v>
      </c>
      <c r="B41" s="673" t="s">
        <v>1005</v>
      </c>
      <c r="C41" s="909">
        <v>1063.8231201171875</v>
      </c>
      <c r="D41" s="909">
        <v>984.78997802734375</v>
      </c>
      <c r="E41" s="909">
        <v>1073.865966796875</v>
      </c>
      <c r="F41" s="909">
        <v>975.46197509765625</v>
      </c>
      <c r="G41" s="909">
        <v>1058.0469970703125</v>
      </c>
      <c r="H41" s="909">
        <v>1202.1689453125</v>
      </c>
      <c r="I41" s="909">
        <v>1353.967041015625</v>
      </c>
      <c r="J41" s="909">
        <v>1373.1280517578125</v>
      </c>
      <c r="K41" s="909">
        <v>1326.7259521484375</v>
      </c>
      <c r="L41" s="909">
        <v>1326.7440185546875</v>
      </c>
      <c r="M41" s="909">
        <v>1267.2139892578125</v>
      </c>
      <c r="N41" s="909">
        <v>1157.407958984375</v>
      </c>
      <c r="O41" s="909">
        <v>1222.4959716796875</v>
      </c>
      <c r="P41" s="909">
        <v>1323.31201171875</v>
      </c>
      <c r="Q41" s="909">
        <v>1358.3409423828125</v>
      </c>
      <c r="R41" s="909">
        <v>1495.3790283203125</v>
      </c>
      <c r="S41" s="909">
        <v>1705.41796875</v>
      </c>
      <c r="T41" s="909">
        <v>1713.0050048828125</v>
      </c>
      <c r="U41" s="909">
        <v>1866.6669921875</v>
      </c>
      <c r="V41" s="683"/>
      <c r="W41" s="683"/>
    </row>
    <row r="42" spans="1:24" x14ac:dyDescent="0.25">
      <c r="A42" s="676">
        <v>55</v>
      </c>
      <c r="B42" s="673" t="s">
        <v>1006</v>
      </c>
      <c r="C42" s="909">
        <v>2316.653564453125</v>
      </c>
      <c r="D42" s="909">
        <v>2398.3740234375</v>
      </c>
      <c r="E42" s="909">
        <v>2395.43994140625</v>
      </c>
      <c r="F42" s="909">
        <v>2323.987060546875</v>
      </c>
      <c r="G42" s="909">
        <v>2351.5830078125</v>
      </c>
      <c r="H42" s="909">
        <v>2514.85888671875</v>
      </c>
      <c r="I42" s="909">
        <v>2492.23095703125</v>
      </c>
      <c r="J42" s="909">
        <v>2303.445068359375</v>
      </c>
      <c r="K42" s="909">
        <v>2366.157958984375</v>
      </c>
      <c r="L42" s="909">
        <v>2673.756103515625</v>
      </c>
      <c r="M42" s="909">
        <v>2641.8779296875</v>
      </c>
      <c r="N42" s="909">
        <v>2751.77587890625</v>
      </c>
      <c r="O42" s="909">
        <v>2723.840087890625</v>
      </c>
      <c r="P42" s="909">
        <v>2758.93603515625</v>
      </c>
      <c r="Q42" s="909">
        <v>2781.965087890625</v>
      </c>
      <c r="R42" s="909">
        <v>2837.43310546875</v>
      </c>
      <c r="S42" s="909">
        <v>3296.2099609375</v>
      </c>
      <c r="T42" s="909">
        <v>3126.7939453125</v>
      </c>
      <c r="U42" s="909">
        <v>3050.05908203125</v>
      </c>
      <c r="V42" s="683"/>
      <c r="W42" s="683"/>
    </row>
    <row r="43" spans="1:24" x14ac:dyDescent="0.25">
      <c r="A43" s="676">
        <v>60</v>
      </c>
      <c r="B43" s="673" t="s">
        <v>1007</v>
      </c>
      <c r="C43" s="909">
        <v>1869.3140869140625</v>
      </c>
      <c r="D43" s="909">
        <v>2159.68408203125</v>
      </c>
      <c r="E43" s="909">
        <v>2224.722900390625</v>
      </c>
      <c r="F43" s="909">
        <v>2183.802978515625</v>
      </c>
      <c r="G43" s="909">
        <v>2312.43701171875</v>
      </c>
      <c r="H43" s="909">
        <v>2085.964111328125</v>
      </c>
      <c r="I43" s="909">
        <v>2193.881103515625</v>
      </c>
      <c r="J43" s="909">
        <v>2263.962890625</v>
      </c>
      <c r="K43" s="909">
        <v>2224.757080078125</v>
      </c>
      <c r="L43" s="909">
        <v>2244.60107421875</v>
      </c>
      <c r="M43" s="909">
        <v>2412.277099609375</v>
      </c>
      <c r="N43" s="909">
        <v>2173.863037109375</v>
      </c>
      <c r="O43" s="909">
        <v>2373.094970703125</v>
      </c>
      <c r="P43" s="909">
        <v>2675.81103515625</v>
      </c>
      <c r="Q43" s="909">
        <v>2734.013916015625</v>
      </c>
      <c r="R43" s="909">
        <v>3039.908935546875</v>
      </c>
      <c r="S43" s="909">
        <v>3244.18408203125</v>
      </c>
      <c r="T43" s="909">
        <v>3533.5400390625</v>
      </c>
      <c r="U43" s="909">
        <v>3433.827880859375</v>
      </c>
      <c r="V43" s="683"/>
      <c r="W43" s="683"/>
    </row>
    <row r="44" spans="1:24" x14ac:dyDescent="0.25">
      <c r="A44" s="676">
        <v>70</v>
      </c>
      <c r="B44" s="673" t="s">
        <v>1008</v>
      </c>
      <c r="C44" s="909">
        <v>1372.428955078125</v>
      </c>
      <c r="D44" s="909">
        <v>1254.0789794921875</v>
      </c>
      <c r="E44" s="909">
        <v>1393.677001953125</v>
      </c>
      <c r="F44" s="909">
        <v>1280.3759765625</v>
      </c>
      <c r="G44" s="909">
        <v>1292.9320068359375</v>
      </c>
      <c r="H44" s="909">
        <v>1321.5419921875</v>
      </c>
      <c r="I44" s="909">
        <v>1239.1669921875</v>
      </c>
      <c r="J44" s="909">
        <v>1160.8070068359375</v>
      </c>
      <c r="K44" s="909">
        <v>1143.488037109375</v>
      </c>
      <c r="L44" s="909">
        <v>1096.9150390625</v>
      </c>
      <c r="M44" s="909">
        <v>989.552978515625</v>
      </c>
      <c r="N44" s="909">
        <v>1016.1710205078125</v>
      </c>
      <c r="O44" s="909">
        <v>944.21002197265625</v>
      </c>
      <c r="P44" s="909">
        <v>1090.93701171875</v>
      </c>
      <c r="Q44" s="909">
        <v>1350.571044921875</v>
      </c>
      <c r="R44" s="909">
        <v>1630.6009521484375</v>
      </c>
      <c r="S44" s="909">
        <v>1744.6800537109375</v>
      </c>
      <c r="T44" s="909">
        <v>1755.6600341796875</v>
      </c>
      <c r="U44" s="909">
        <v>1838.79296875</v>
      </c>
      <c r="V44" s="683"/>
      <c r="W44" s="683"/>
    </row>
    <row r="45" spans="1:24" x14ac:dyDescent="0.25">
      <c r="A45" s="676">
        <v>75</v>
      </c>
      <c r="B45" s="673" t="s">
        <v>1009</v>
      </c>
      <c r="C45" s="909">
        <v>259.11474609375</v>
      </c>
      <c r="D45" s="909">
        <v>303.45999145507813</v>
      </c>
      <c r="E45" s="909">
        <v>323.88400268554688</v>
      </c>
      <c r="F45" s="909">
        <v>318.32901000976563</v>
      </c>
      <c r="G45" s="909">
        <v>332.75698852539063</v>
      </c>
      <c r="H45" s="909">
        <v>322.10501098632813</v>
      </c>
      <c r="I45" s="909">
        <v>314.9119873046875</v>
      </c>
      <c r="J45" s="909">
        <v>338.97698974609375</v>
      </c>
      <c r="K45" s="909">
        <v>344.18499755859375</v>
      </c>
      <c r="L45" s="909">
        <v>354.75399780273438</v>
      </c>
      <c r="M45" s="909">
        <v>394.88400268554688</v>
      </c>
      <c r="N45" s="909">
        <v>370.67599487304688</v>
      </c>
      <c r="O45" s="909">
        <v>374.85299682617188</v>
      </c>
      <c r="P45" s="909">
        <v>319.88400268554688</v>
      </c>
      <c r="Q45" s="909">
        <v>354.5360107421875</v>
      </c>
      <c r="R45" s="909">
        <v>528.87200927734375</v>
      </c>
      <c r="S45" s="909">
        <v>617.66998291015625</v>
      </c>
      <c r="T45" s="909">
        <v>625.5670166015625</v>
      </c>
      <c r="U45" s="909">
        <v>582.906005859375</v>
      </c>
      <c r="V45" s="683"/>
      <c r="W45" s="683"/>
    </row>
    <row r="46" spans="1:24" x14ac:dyDescent="0.25">
      <c r="A46" s="676">
        <v>80</v>
      </c>
      <c r="B46" s="673" t="s">
        <v>1010</v>
      </c>
      <c r="C46" s="909">
        <v>0</v>
      </c>
      <c r="D46" s="909">
        <v>12.222000122070313</v>
      </c>
      <c r="E46" s="909">
        <v>62.744998931884766</v>
      </c>
      <c r="F46" s="909">
        <v>74.282997131347656</v>
      </c>
      <c r="G46" s="909">
        <v>104.85099792480469</v>
      </c>
      <c r="H46" s="909">
        <v>144.24600219726563</v>
      </c>
      <c r="I46" s="909">
        <v>146.281005859375</v>
      </c>
      <c r="J46" s="909">
        <v>167.51600646972656</v>
      </c>
      <c r="K46" s="909">
        <v>175.1820068359375</v>
      </c>
      <c r="L46" s="909">
        <v>179.78199768066406</v>
      </c>
      <c r="M46" s="909">
        <v>221.56100463867188</v>
      </c>
      <c r="N46" s="909">
        <v>318.9580078125</v>
      </c>
      <c r="O46" s="909">
        <v>398.697998046875</v>
      </c>
      <c r="P46" s="909">
        <v>323.52301025390625</v>
      </c>
      <c r="Q46" s="909">
        <v>379.54000854492188</v>
      </c>
      <c r="R46" s="909">
        <v>519.70501708984375</v>
      </c>
      <c r="S46" s="909">
        <v>666.35699462890625</v>
      </c>
      <c r="T46" s="909">
        <v>594.76397705078125</v>
      </c>
      <c r="U46" s="909">
        <v>619.2440185546875</v>
      </c>
      <c r="V46" s="683"/>
      <c r="W46" s="683"/>
    </row>
    <row r="47" spans="1:24" s="678" customFormat="1" ht="20.149999999999999" customHeight="1" x14ac:dyDescent="0.25">
      <c r="A47" s="679"/>
      <c r="B47" s="684" t="s">
        <v>5</v>
      </c>
      <c r="C47" s="685">
        <f t="shared" ref="C47:U47" si="2">SUM(C27:C46)</f>
        <v>28300.059306383133</v>
      </c>
      <c r="D47" s="685">
        <f t="shared" si="2"/>
        <v>30822.914932250977</v>
      </c>
      <c r="E47" s="685">
        <f t="shared" si="2"/>
        <v>33742.004642486572</v>
      </c>
      <c r="F47" s="685">
        <f t="shared" si="2"/>
        <v>33538.331672668457</v>
      </c>
      <c r="G47" s="685">
        <f t="shared" si="2"/>
        <v>33792.90071105957</v>
      </c>
      <c r="H47" s="685">
        <f t="shared" si="2"/>
        <v>34214.736503601074</v>
      </c>
      <c r="I47" s="685">
        <f t="shared" si="2"/>
        <v>34724.141593933105</v>
      </c>
      <c r="J47" s="685">
        <f t="shared" si="2"/>
        <v>35149.519058227539</v>
      </c>
      <c r="K47" s="685">
        <f t="shared" si="2"/>
        <v>35862.123565673828</v>
      </c>
      <c r="L47" s="685">
        <f t="shared" si="2"/>
        <v>37666.779281616211</v>
      </c>
      <c r="M47" s="685">
        <f t="shared" si="2"/>
        <v>37705.134033203125</v>
      </c>
      <c r="N47" s="685">
        <f t="shared" si="2"/>
        <v>39852.033325195313</v>
      </c>
      <c r="O47" s="685">
        <f t="shared" si="2"/>
        <v>39624.064582824707</v>
      </c>
      <c r="P47" s="685">
        <f t="shared" si="2"/>
        <v>42479.071357727051</v>
      </c>
      <c r="Q47" s="685">
        <f t="shared" si="2"/>
        <v>44775.990600585938</v>
      </c>
      <c r="R47" s="685">
        <f t="shared" si="2"/>
        <v>48558.546783447266</v>
      </c>
      <c r="S47" s="685">
        <f t="shared" si="2"/>
        <v>51155.222068786621</v>
      </c>
      <c r="T47" s="685">
        <f t="shared" si="2"/>
        <v>53618.041931152344</v>
      </c>
      <c r="U47" s="685">
        <f t="shared" si="2"/>
        <v>54830.040740966797</v>
      </c>
      <c r="V47" s="683"/>
      <c r="W47" s="683"/>
      <c r="X47" s="673"/>
    </row>
    <row r="48" spans="1:24" x14ac:dyDescent="0.25">
      <c r="C48" s="674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674"/>
      <c r="O48" s="674"/>
      <c r="P48" s="674"/>
      <c r="Q48" s="674"/>
      <c r="R48" s="674"/>
      <c r="S48" s="674"/>
      <c r="T48" s="674"/>
      <c r="U48" s="674"/>
      <c r="V48" s="683"/>
      <c r="W48" s="683"/>
    </row>
    <row r="49" spans="1:24" s="677" customFormat="1" ht="25.4" customHeight="1" x14ac:dyDescent="0.25">
      <c r="A49" s="677" t="str">
        <f>Index!B48</f>
        <v>Table 5c    National government average wage and salary rates, by department, FY2004-FY2022</v>
      </c>
      <c r="X49" s="673"/>
    </row>
    <row r="50" spans="1:24" s="678" customFormat="1" ht="20.149999999999999" customHeight="1" x14ac:dyDescent="0.25">
      <c r="A50" s="680"/>
      <c r="B50" s="681" t="s">
        <v>1024</v>
      </c>
      <c r="C50" s="682" t="str">
        <f>C$2</f>
        <v>FY2004</v>
      </c>
      <c r="D50" s="682" t="str">
        <f t="shared" ref="D50:U50" si="3">D$2</f>
        <v>FY2005</v>
      </c>
      <c r="E50" s="682" t="str">
        <f t="shared" si="3"/>
        <v>FY2006</v>
      </c>
      <c r="F50" s="682" t="str">
        <f t="shared" si="3"/>
        <v>FY2007</v>
      </c>
      <c r="G50" s="682" t="str">
        <f t="shared" si="3"/>
        <v>FY2008</v>
      </c>
      <c r="H50" s="682" t="str">
        <f t="shared" si="3"/>
        <v>FY2009</v>
      </c>
      <c r="I50" s="682" t="str">
        <f t="shared" si="3"/>
        <v>FY2010</v>
      </c>
      <c r="J50" s="682" t="str">
        <f t="shared" si="3"/>
        <v>FY2011</v>
      </c>
      <c r="K50" s="682" t="str">
        <f t="shared" si="3"/>
        <v>FY2012</v>
      </c>
      <c r="L50" s="682" t="str">
        <f t="shared" si="3"/>
        <v>FY2013</v>
      </c>
      <c r="M50" s="682" t="str">
        <f t="shared" si="3"/>
        <v>FY2014</v>
      </c>
      <c r="N50" s="682" t="str">
        <f t="shared" si="3"/>
        <v>FY2015</v>
      </c>
      <c r="O50" s="682" t="str">
        <f t="shared" si="3"/>
        <v>FY2016</v>
      </c>
      <c r="P50" s="682" t="str">
        <f t="shared" si="3"/>
        <v>FY2017</v>
      </c>
      <c r="Q50" s="682" t="str">
        <f t="shared" si="3"/>
        <v>FY2018</v>
      </c>
      <c r="R50" s="682" t="str">
        <f t="shared" si="3"/>
        <v>FY2019</v>
      </c>
      <c r="S50" s="682" t="str">
        <f t="shared" si="3"/>
        <v>FY2020</v>
      </c>
      <c r="T50" s="682" t="str">
        <f t="shared" si="3"/>
        <v>FY2021</v>
      </c>
      <c r="U50" s="682" t="str">
        <f t="shared" si="3"/>
        <v>FY2022</v>
      </c>
      <c r="X50" s="673"/>
    </row>
    <row r="51" spans="1:24" ht="15" customHeight="1" x14ac:dyDescent="0.25">
      <c r="A51" s="676">
        <v>10</v>
      </c>
      <c r="B51" s="673" t="s">
        <v>992</v>
      </c>
      <c r="C51" s="687">
        <f t="shared" ref="C51:R51" si="4">IF(C3&lt;&gt;0,C27/C3,"~")</f>
        <v>55.159756342595884</v>
      </c>
      <c r="D51" s="687">
        <f t="shared" si="4"/>
        <v>36.075142996651785</v>
      </c>
      <c r="E51" s="687">
        <f t="shared" si="4"/>
        <v>32.194121093749999</v>
      </c>
      <c r="F51" s="687">
        <f t="shared" si="4"/>
        <v>26.610516948084676</v>
      </c>
      <c r="G51" s="687">
        <f t="shared" si="4"/>
        <v>29.842250279017858</v>
      </c>
      <c r="H51" s="687">
        <f t="shared" si="4"/>
        <v>30.592758704876079</v>
      </c>
      <c r="I51" s="687">
        <f t="shared" si="4"/>
        <v>30.617928641183035</v>
      </c>
      <c r="J51" s="687">
        <f t="shared" si="4"/>
        <v>30.880332664207177</v>
      </c>
      <c r="K51" s="687">
        <f t="shared" si="4"/>
        <v>30.886345496544472</v>
      </c>
      <c r="L51" s="687">
        <f t="shared" si="4"/>
        <v>30.003931505926722</v>
      </c>
      <c r="M51" s="687">
        <f t="shared" si="4"/>
        <v>30.347639160156248</v>
      </c>
      <c r="N51" s="687">
        <f t="shared" si="4"/>
        <v>30.813911769701086</v>
      </c>
      <c r="O51" s="687">
        <f t="shared" si="4"/>
        <v>30.531750996907551</v>
      </c>
      <c r="P51" s="687">
        <f t="shared" si="4"/>
        <v>22.548596970578458</v>
      </c>
      <c r="Q51" s="687">
        <f t="shared" si="4"/>
        <v>23.017939353475764</v>
      </c>
      <c r="R51" s="687">
        <f t="shared" si="4"/>
        <v>34.548207250134695</v>
      </c>
      <c r="S51" s="687">
        <f t="shared" ref="S51:U71" si="5">IF(S3&lt;&gt;0,S27/S3,"~")</f>
        <v>36.52774919782366</v>
      </c>
      <c r="T51" s="687">
        <f t="shared" si="5"/>
        <v>36.571722622575429</v>
      </c>
      <c r="U51" s="687">
        <f t="shared" si="5"/>
        <v>38.081105199353445</v>
      </c>
    </row>
    <row r="52" spans="1:24" x14ac:dyDescent="0.25">
      <c r="A52" s="676">
        <v>11</v>
      </c>
      <c r="B52" s="673" t="s">
        <v>993</v>
      </c>
      <c r="C52" s="687">
        <f t="shared" ref="C52:R52" si="6">IF(C4&lt;&gt;0,C28/C4,"~")</f>
        <v>39.57670113069571</v>
      </c>
      <c r="D52" s="687">
        <f t="shared" si="6"/>
        <v>28.517110188802082</v>
      </c>
      <c r="E52" s="687">
        <f t="shared" si="6"/>
        <v>24.924473812705592</v>
      </c>
      <c r="F52" s="687">
        <f t="shared" si="6"/>
        <v>23.410636208274148</v>
      </c>
      <c r="G52" s="687">
        <f t="shared" si="6"/>
        <v>24.675084431966145</v>
      </c>
      <c r="H52" s="687">
        <f t="shared" si="6"/>
        <v>23.700714111328125</v>
      </c>
      <c r="I52" s="687">
        <f t="shared" si="6"/>
        <v>22.378065999348959</v>
      </c>
      <c r="J52" s="687">
        <f t="shared" si="6"/>
        <v>24.848303753396738</v>
      </c>
      <c r="K52" s="687">
        <f t="shared" si="6"/>
        <v>24.227095831008185</v>
      </c>
      <c r="L52" s="687">
        <f t="shared" si="6"/>
        <v>24.995189848400297</v>
      </c>
      <c r="M52" s="687">
        <f t="shared" si="6"/>
        <v>24.673957824707031</v>
      </c>
      <c r="N52" s="687">
        <f t="shared" si="6"/>
        <v>25.132565705672555</v>
      </c>
      <c r="O52" s="687">
        <f t="shared" si="6"/>
        <v>25.570609714673914</v>
      </c>
      <c r="P52" s="687">
        <f t="shared" si="6"/>
        <v>25.625559082031248</v>
      </c>
      <c r="Q52" s="687">
        <f t="shared" si="6"/>
        <v>27.10382080078125</v>
      </c>
      <c r="R52" s="687">
        <f t="shared" si="6"/>
        <v>29.511564835258152</v>
      </c>
      <c r="S52" s="687">
        <f t="shared" si="5"/>
        <v>34.515303902004078</v>
      </c>
      <c r="T52" s="687">
        <f t="shared" si="5"/>
        <v>32.236333211263023</v>
      </c>
      <c r="U52" s="687">
        <f t="shared" si="5"/>
        <v>31.459680175781251</v>
      </c>
    </row>
    <row r="53" spans="1:24" x14ac:dyDescent="0.25">
      <c r="A53" s="676">
        <v>12</v>
      </c>
      <c r="B53" s="673" t="s">
        <v>994</v>
      </c>
      <c r="C53" s="687" t="str">
        <f t="shared" ref="C53:R53" si="7">IF(C5&lt;&gt;0,C29/C5,"~")</f>
        <v>~</v>
      </c>
      <c r="D53" s="687" t="str">
        <f t="shared" si="7"/>
        <v>~</v>
      </c>
      <c r="E53" s="687" t="str">
        <f t="shared" si="7"/>
        <v>~</v>
      </c>
      <c r="F53" s="687" t="str">
        <f t="shared" si="7"/>
        <v>~</v>
      </c>
      <c r="G53" s="687">
        <f t="shared" si="7"/>
        <v>11.931529325597426</v>
      </c>
      <c r="H53" s="687" t="str">
        <f t="shared" si="7"/>
        <v>~</v>
      </c>
      <c r="I53" s="687" t="str">
        <f t="shared" si="7"/>
        <v>~</v>
      </c>
      <c r="J53" s="687" t="str">
        <f t="shared" si="7"/>
        <v>~</v>
      </c>
      <c r="K53" s="687" t="str">
        <f t="shared" si="7"/>
        <v>~</v>
      </c>
      <c r="L53" s="687" t="str">
        <f t="shared" si="7"/>
        <v>~</v>
      </c>
      <c r="M53" s="687" t="str">
        <f t="shared" si="7"/>
        <v>~</v>
      </c>
      <c r="N53" s="687" t="str">
        <f t="shared" si="7"/>
        <v>~</v>
      </c>
      <c r="O53" s="687">
        <f t="shared" si="7"/>
        <v>9.9881428309849323</v>
      </c>
      <c r="P53" s="687">
        <f t="shared" si="7"/>
        <v>11.773999532063803</v>
      </c>
      <c r="Q53" s="687" t="str">
        <f t="shared" si="7"/>
        <v>~</v>
      </c>
      <c r="R53" s="687" t="str">
        <f t="shared" si="7"/>
        <v>~</v>
      </c>
      <c r="S53" s="687">
        <f t="shared" si="5"/>
        <v>20.750999450683594</v>
      </c>
      <c r="T53" s="687" t="str">
        <f t="shared" si="5"/>
        <v>~</v>
      </c>
      <c r="U53" s="687" t="str">
        <f t="shared" si="5"/>
        <v>~</v>
      </c>
    </row>
    <row r="54" spans="1:24" x14ac:dyDescent="0.25">
      <c r="A54" s="676">
        <v>13</v>
      </c>
      <c r="B54" s="673" t="s">
        <v>995</v>
      </c>
      <c r="C54" s="687">
        <f t="shared" ref="C54:R54" si="8">IF(C6&lt;&gt;0,C30/C6,"~")</f>
        <v>31.150658443280136</v>
      </c>
      <c r="D54" s="687">
        <f t="shared" si="8"/>
        <v>21.04607684795673</v>
      </c>
      <c r="E54" s="687">
        <f t="shared" si="8"/>
        <v>19.723358154296875</v>
      </c>
      <c r="F54" s="687">
        <f t="shared" si="8"/>
        <v>18.612599690755207</v>
      </c>
      <c r="G54" s="687">
        <f t="shared" si="8"/>
        <v>18.804643903459823</v>
      </c>
      <c r="H54" s="687">
        <f t="shared" si="8"/>
        <v>18.169187545776367</v>
      </c>
      <c r="I54" s="687">
        <f t="shared" si="8"/>
        <v>18.110866292317709</v>
      </c>
      <c r="J54" s="687">
        <f t="shared" si="8"/>
        <v>18.235313415527344</v>
      </c>
      <c r="K54" s="687">
        <f t="shared" si="8"/>
        <v>19.407000732421874</v>
      </c>
      <c r="L54" s="687">
        <f t="shared" si="8"/>
        <v>18.406936645507813</v>
      </c>
      <c r="M54" s="687">
        <f t="shared" si="8"/>
        <v>18.710599772135417</v>
      </c>
      <c r="N54" s="687">
        <f t="shared" si="8"/>
        <v>18.930875778198242</v>
      </c>
      <c r="O54" s="687">
        <f t="shared" si="8"/>
        <v>18.006187438964844</v>
      </c>
      <c r="P54" s="687">
        <f t="shared" si="8"/>
        <v>19.631437301635742</v>
      </c>
      <c r="Q54" s="687">
        <f t="shared" si="8"/>
        <v>18.938438415527344</v>
      </c>
      <c r="R54" s="687">
        <f t="shared" si="8"/>
        <v>23.2734375</v>
      </c>
      <c r="S54" s="687">
        <f t="shared" si="5"/>
        <v>23.406625747680664</v>
      </c>
      <c r="T54" s="687">
        <f t="shared" si="5"/>
        <v>23.551705753102024</v>
      </c>
      <c r="U54" s="687">
        <f t="shared" si="5"/>
        <v>24.734811782836914</v>
      </c>
    </row>
    <row r="55" spans="1:24" x14ac:dyDescent="0.25">
      <c r="A55" s="676">
        <v>14</v>
      </c>
      <c r="B55" s="673" t="s">
        <v>996</v>
      </c>
      <c r="C55" s="687">
        <f t="shared" ref="C55:R55" si="9">IF(C7&lt;&gt;0,C31/C7,"~")</f>
        <v>37.999571796042048</v>
      </c>
      <c r="D55" s="687">
        <f t="shared" si="9"/>
        <v>26.798973289695947</v>
      </c>
      <c r="E55" s="687">
        <f t="shared" si="9"/>
        <v>23.687209018441134</v>
      </c>
      <c r="F55" s="687">
        <f t="shared" si="9"/>
        <v>24.845600043402779</v>
      </c>
      <c r="G55" s="687">
        <f t="shared" si="9"/>
        <v>22.179200744628908</v>
      </c>
      <c r="H55" s="687">
        <f t="shared" si="9"/>
        <v>21.94727071126302</v>
      </c>
      <c r="I55" s="687">
        <f t="shared" si="9"/>
        <v>22.329511926529257</v>
      </c>
      <c r="J55" s="687">
        <f t="shared" si="9"/>
        <v>25.657873275432181</v>
      </c>
      <c r="K55" s="687">
        <f t="shared" si="9"/>
        <v>22.871145853182163</v>
      </c>
      <c r="L55" s="687">
        <f t="shared" si="9"/>
        <v>24.012659246271308</v>
      </c>
      <c r="M55" s="687">
        <f t="shared" si="9"/>
        <v>23.174688042534722</v>
      </c>
      <c r="N55" s="687">
        <f t="shared" si="9"/>
        <v>26.347794966264203</v>
      </c>
      <c r="O55" s="687">
        <f t="shared" si="9"/>
        <v>22.971097620522105</v>
      </c>
      <c r="P55" s="687">
        <f t="shared" si="9"/>
        <v>25.170240319293477</v>
      </c>
      <c r="Q55" s="687">
        <f t="shared" si="9"/>
        <v>24.770063684341757</v>
      </c>
      <c r="R55" s="687">
        <f t="shared" si="9"/>
        <v>33.279616335605056</v>
      </c>
      <c r="S55" s="687">
        <f t="shared" si="5"/>
        <v>27.01949927920387</v>
      </c>
      <c r="T55" s="687">
        <f t="shared" si="5"/>
        <v>28.278292338053387</v>
      </c>
      <c r="U55" s="687">
        <f t="shared" si="5"/>
        <v>29.294132486979166</v>
      </c>
    </row>
    <row r="56" spans="1:24" x14ac:dyDescent="0.25">
      <c r="A56" s="676">
        <v>15</v>
      </c>
      <c r="B56" s="673" t="s">
        <v>997</v>
      </c>
      <c r="C56" s="687">
        <f t="shared" ref="C56:R56" si="10">IF(C8&lt;&gt;0,C32/C8,"~")</f>
        <v>29.373921369262067</v>
      </c>
      <c r="D56" s="687">
        <f t="shared" si="10"/>
        <v>20.168777465820313</v>
      </c>
      <c r="E56" s="687">
        <f t="shared" si="10"/>
        <v>18.427999877929686</v>
      </c>
      <c r="F56" s="687">
        <f t="shared" si="10"/>
        <v>19.456888834635418</v>
      </c>
      <c r="G56" s="687">
        <f t="shared" si="10"/>
        <v>21.516143798828125</v>
      </c>
      <c r="H56" s="687">
        <f t="shared" si="10"/>
        <v>17.250142778669083</v>
      </c>
      <c r="I56" s="687">
        <f t="shared" si="10"/>
        <v>15.799124717712402</v>
      </c>
      <c r="J56" s="687">
        <f t="shared" si="10"/>
        <v>17.438222249348957</v>
      </c>
      <c r="K56" s="687">
        <f t="shared" si="10"/>
        <v>22.015333387586807</v>
      </c>
      <c r="L56" s="687">
        <f t="shared" si="10"/>
        <v>23.831182306463067</v>
      </c>
      <c r="M56" s="687">
        <f t="shared" si="10"/>
        <v>24.827385535606972</v>
      </c>
      <c r="N56" s="687">
        <f t="shared" si="10"/>
        <v>24.785201009114584</v>
      </c>
      <c r="O56" s="687">
        <f t="shared" si="10"/>
        <v>24.593777126736111</v>
      </c>
      <c r="P56" s="687">
        <f t="shared" si="10"/>
        <v>24.858705408432904</v>
      </c>
      <c r="Q56" s="687">
        <f t="shared" si="10"/>
        <v>23.265824261833639</v>
      </c>
      <c r="R56" s="687">
        <f t="shared" si="10"/>
        <v>26.357059254365808</v>
      </c>
      <c r="S56" s="687">
        <f t="shared" si="5"/>
        <v>26.949600219726563</v>
      </c>
      <c r="T56" s="687">
        <f t="shared" si="5"/>
        <v>28.363299560546874</v>
      </c>
      <c r="U56" s="687">
        <f t="shared" si="5"/>
        <v>28.29142833891369</v>
      </c>
    </row>
    <row r="57" spans="1:24" x14ac:dyDescent="0.25">
      <c r="A57" s="676">
        <v>16</v>
      </c>
      <c r="B57" s="673" t="s">
        <v>998</v>
      </c>
      <c r="C57" s="687">
        <f t="shared" ref="C57:R57" si="11">IF(C9&lt;&gt;0,C33/C9,"~")</f>
        <v>39.790752860159586</v>
      </c>
      <c r="D57" s="687">
        <f t="shared" si="11"/>
        <v>29.366742534022176</v>
      </c>
      <c r="E57" s="687">
        <f t="shared" si="11"/>
        <v>27.39268684387207</v>
      </c>
      <c r="F57" s="687">
        <f t="shared" si="11"/>
        <v>25.803400530133928</v>
      </c>
      <c r="G57" s="687">
        <f t="shared" si="11"/>
        <v>26.477117201861212</v>
      </c>
      <c r="H57" s="687">
        <f t="shared" si="11"/>
        <v>25.956864640519427</v>
      </c>
      <c r="I57" s="687">
        <f t="shared" si="11"/>
        <v>26.149242504222972</v>
      </c>
      <c r="J57" s="687">
        <f t="shared" si="11"/>
        <v>26.839940688189337</v>
      </c>
      <c r="K57" s="687">
        <f t="shared" si="11"/>
        <v>26.788562774658203</v>
      </c>
      <c r="L57" s="687">
        <f t="shared" si="11"/>
        <v>26.852237099095394</v>
      </c>
      <c r="M57" s="687">
        <f t="shared" si="11"/>
        <v>27.363409580328526</v>
      </c>
      <c r="N57" s="687">
        <f t="shared" si="11"/>
        <v>26.751485770089285</v>
      </c>
      <c r="O57" s="687">
        <f t="shared" si="11"/>
        <v>29.672171456473215</v>
      </c>
      <c r="P57" s="687">
        <f t="shared" si="11"/>
        <v>29.451616336137821</v>
      </c>
      <c r="Q57" s="687">
        <f t="shared" si="11"/>
        <v>29.587316001333843</v>
      </c>
      <c r="R57" s="687">
        <f t="shared" si="11"/>
        <v>30.679703995988177</v>
      </c>
      <c r="S57" s="687">
        <f t="shared" si="5"/>
        <v>32.115237587376647</v>
      </c>
      <c r="T57" s="687">
        <f t="shared" si="5"/>
        <v>35.957705411044032</v>
      </c>
      <c r="U57" s="687">
        <f t="shared" si="5"/>
        <v>33.03504871186756</v>
      </c>
    </row>
    <row r="58" spans="1:24" x14ac:dyDescent="0.25">
      <c r="A58" s="676">
        <v>17</v>
      </c>
      <c r="B58" s="673" t="s">
        <v>999</v>
      </c>
      <c r="C58" s="687">
        <f t="shared" ref="C58:R58" si="12">IF(C10&lt;&gt;0,C34/C10,"~")</f>
        <v>39.24987048554928</v>
      </c>
      <c r="D58" s="687">
        <f t="shared" si="12"/>
        <v>31.642098999023439</v>
      </c>
      <c r="E58" s="687">
        <f t="shared" si="12"/>
        <v>28.119229830228367</v>
      </c>
      <c r="F58" s="687">
        <f t="shared" si="12"/>
        <v>26.869214739118302</v>
      </c>
      <c r="G58" s="687">
        <f t="shared" si="12"/>
        <v>25.486065673828126</v>
      </c>
      <c r="H58" s="687">
        <f t="shared" si="12"/>
        <v>24.791866048177084</v>
      </c>
      <c r="I58" s="687">
        <f t="shared" si="12"/>
        <v>26.507999674479166</v>
      </c>
      <c r="J58" s="687">
        <f t="shared" si="12"/>
        <v>25.803249359130859</v>
      </c>
      <c r="K58" s="687">
        <f t="shared" si="12"/>
        <v>27.214467366536457</v>
      </c>
      <c r="L58" s="687">
        <f t="shared" si="12"/>
        <v>27.311199951171876</v>
      </c>
      <c r="M58" s="687">
        <f t="shared" si="12"/>
        <v>25.523465983072917</v>
      </c>
      <c r="N58" s="687">
        <f t="shared" si="12"/>
        <v>25.964532470703126</v>
      </c>
      <c r="O58" s="687">
        <f t="shared" si="12"/>
        <v>23.855116900275736</v>
      </c>
      <c r="P58" s="687">
        <f t="shared" si="12"/>
        <v>24.849822998046875</v>
      </c>
      <c r="Q58" s="687">
        <f t="shared" si="12"/>
        <v>26.545749664306641</v>
      </c>
      <c r="R58" s="687">
        <f t="shared" si="12"/>
        <v>26.125823974609375</v>
      </c>
      <c r="S58" s="687">
        <f t="shared" si="5"/>
        <v>27.245813369750977</v>
      </c>
      <c r="T58" s="687">
        <f t="shared" si="5"/>
        <v>26.388705982881433</v>
      </c>
      <c r="U58" s="687">
        <f t="shared" si="5"/>
        <v>32.929874420166016</v>
      </c>
    </row>
    <row r="59" spans="1:24" x14ac:dyDescent="0.25">
      <c r="A59" s="676">
        <v>18</v>
      </c>
      <c r="B59" s="673" t="s">
        <v>1000</v>
      </c>
      <c r="C59" s="687">
        <f t="shared" ref="C59:R59" si="13">IF(C11&lt;&gt;0,C35/C11,"~")</f>
        <v>33.057568346458886</v>
      </c>
      <c r="D59" s="687">
        <f t="shared" si="13"/>
        <v>19.575535365513392</v>
      </c>
      <c r="E59" s="687">
        <f t="shared" si="13"/>
        <v>15.559514226140204</v>
      </c>
      <c r="F59" s="687">
        <f t="shared" si="13"/>
        <v>15.901256072215546</v>
      </c>
      <c r="G59" s="687">
        <f t="shared" si="13"/>
        <v>17.504833645290798</v>
      </c>
      <c r="H59" s="687">
        <f t="shared" si="13"/>
        <v>16.411411061006433</v>
      </c>
      <c r="I59" s="687">
        <f t="shared" si="13"/>
        <v>15.974644814768146</v>
      </c>
      <c r="J59" s="687">
        <f t="shared" si="13"/>
        <v>15.141378866659629</v>
      </c>
      <c r="K59" s="687">
        <f t="shared" si="13"/>
        <v>15.395104659231086</v>
      </c>
      <c r="L59" s="687">
        <f t="shared" si="13"/>
        <v>14.401499938964843</v>
      </c>
      <c r="M59" s="687">
        <f t="shared" si="13"/>
        <v>15.073742988782051</v>
      </c>
      <c r="N59" s="687">
        <f t="shared" si="13"/>
        <v>15.427132054379111</v>
      </c>
      <c r="O59" s="687">
        <f t="shared" si="13"/>
        <v>15.335695054796007</v>
      </c>
      <c r="P59" s="687">
        <f t="shared" si="13"/>
        <v>18.266828264508927</v>
      </c>
      <c r="Q59" s="687">
        <f t="shared" si="13"/>
        <v>18.537378259607262</v>
      </c>
      <c r="R59" s="687">
        <f t="shared" si="13"/>
        <v>17.371249389648437</v>
      </c>
      <c r="S59" s="687">
        <f t="shared" si="5"/>
        <v>17.180024719238283</v>
      </c>
      <c r="T59" s="687">
        <f t="shared" si="5"/>
        <v>16.607975657393293</v>
      </c>
      <c r="U59" s="687">
        <f t="shared" si="5"/>
        <v>17.666068337180398</v>
      </c>
    </row>
    <row r="60" spans="1:24" x14ac:dyDescent="0.25">
      <c r="A60" s="676">
        <v>19</v>
      </c>
      <c r="B60" s="673" t="s">
        <v>1001</v>
      </c>
      <c r="C60" s="687">
        <f t="shared" ref="C60:R60" si="14">IF(C12&lt;&gt;0,C36/C12,"~")</f>
        <v>31.540674847181624</v>
      </c>
      <c r="D60" s="687">
        <f t="shared" si="14"/>
        <v>25.485476539248513</v>
      </c>
      <c r="E60" s="687">
        <f t="shared" si="14"/>
        <v>22.536000569661457</v>
      </c>
      <c r="F60" s="687">
        <f t="shared" si="14"/>
        <v>21.655415852864582</v>
      </c>
      <c r="G60" s="687">
        <f t="shared" si="14"/>
        <v>22.94733392624628</v>
      </c>
      <c r="H60" s="687">
        <f t="shared" si="14"/>
        <v>24.662667410714285</v>
      </c>
      <c r="I60" s="687">
        <f t="shared" si="14"/>
        <v>24.77840909090909</v>
      </c>
      <c r="J60" s="687">
        <f t="shared" si="14"/>
        <v>27.283958435058594</v>
      </c>
      <c r="K60" s="687">
        <f t="shared" si="14"/>
        <v>31.419957478841145</v>
      </c>
      <c r="L60" s="687">
        <f t="shared" si="14"/>
        <v>32.919173530910328</v>
      </c>
      <c r="M60" s="687">
        <f t="shared" si="14"/>
        <v>33.597707112630211</v>
      </c>
      <c r="N60" s="687">
        <f t="shared" si="14"/>
        <v>33.927958984375003</v>
      </c>
      <c r="O60" s="687">
        <f t="shared" si="14"/>
        <v>34.864773837002843</v>
      </c>
      <c r="P60" s="687">
        <f t="shared" si="14"/>
        <v>36.906832377115883</v>
      </c>
      <c r="Q60" s="687">
        <f t="shared" si="14"/>
        <v>37.53688401442308</v>
      </c>
      <c r="R60" s="687">
        <f t="shared" si="14"/>
        <v>36.797191913311295</v>
      </c>
      <c r="S60" s="687">
        <f t="shared" si="5"/>
        <v>34.500033674568968</v>
      </c>
      <c r="T60" s="687">
        <f t="shared" si="5"/>
        <v>28.503487251900339</v>
      </c>
      <c r="U60" s="687">
        <f t="shared" si="5"/>
        <v>30.339372501816861</v>
      </c>
    </row>
    <row r="61" spans="1:24" x14ac:dyDescent="0.25">
      <c r="A61" s="676">
        <v>20</v>
      </c>
      <c r="B61" s="673" t="s">
        <v>1002</v>
      </c>
      <c r="C61" s="687">
        <f t="shared" ref="C61:R61" si="15">IF(C13&lt;&gt;0,C37/C13,"~")</f>
        <v>18.27858159981254</v>
      </c>
      <c r="D61" s="687">
        <f t="shared" si="15"/>
        <v>14.315579334518167</v>
      </c>
      <c r="E61" s="687">
        <f t="shared" si="15"/>
        <v>12.452390773495248</v>
      </c>
      <c r="F61" s="687">
        <f t="shared" si="15"/>
        <v>12.092052146656535</v>
      </c>
      <c r="G61" s="687">
        <f t="shared" si="15"/>
        <v>11.929658889770508</v>
      </c>
      <c r="H61" s="687">
        <f t="shared" si="15"/>
        <v>12.189850419207318</v>
      </c>
      <c r="I61" s="687">
        <f t="shared" si="15"/>
        <v>12.547448491115196</v>
      </c>
      <c r="J61" s="687">
        <f t="shared" si="15"/>
        <v>12.43267611799569</v>
      </c>
      <c r="K61" s="687">
        <f t="shared" si="15"/>
        <v>12.905981723799904</v>
      </c>
      <c r="L61" s="687">
        <f t="shared" si="15"/>
        <v>12.959695255055147</v>
      </c>
      <c r="M61" s="687">
        <f t="shared" si="15"/>
        <v>13.996798839243359</v>
      </c>
      <c r="N61" s="687">
        <f t="shared" si="15"/>
        <v>14.589965591287523</v>
      </c>
      <c r="O61" s="687">
        <f t="shared" si="15"/>
        <v>14.510363029711174</v>
      </c>
      <c r="P61" s="687">
        <f t="shared" si="15"/>
        <v>15.386256700636192</v>
      </c>
      <c r="Q61" s="687">
        <f t="shared" si="15"/>
        <v>15.421136513914444</v>
      </c>
      <c r="R61" s="687">
        <f t="shared" si="15"/>
        <v>16.309159543161435</v>
      </c>
      <c r="S61" s="687">
        <f t="shared" si="5"/>
        <v>16.190546450407609</v>
      </c>
      <c r="T61" s="687">
        <f t="shared" si="5"/>
        <v>15.971845454045734</v>
      </c>
      <c r="U61" s="687">
        <f t="shared" si="5"/>
        <v>16.03066037735849</v>
      </c>
    </row>
    <row r="62" spans="1:24" x14ac:dyDescent="0.25">
      <c r="A62" s="676">
        <v>30</v>
      </c>
      <c r="B62" s="673" t="s">
        <v>1003</v>
      </c>
      <c r="C62" s="687">
        <f t="shared" ref="C62:R62" si="16">IF(C14&lt;&gt;0,C38/C14,"~")</f>
        <v>22.180194593727975</v>
      </c>
      <c r="D62" s="687">
        <f t="shared" si="16"/>
        <v>16.931145685369319</v>
      </c>
      <c r="E62" s="687">
        <f t="shared" si="16"/>
        <v>15.442854083952357</v>
      </c>
      <c r="F62" s="687">
        <f t="shared" si="16"/>
        <v>15.079240268114203</v>
      </c>
      <c r="G62" s="687">
        <f t="shared" si="16"/>
        <v>15.804285895894971</v>
      </c>
      <c r="H62" s="687">
        <f t="shared" si="16"/>
        <v>16.252001851611226</v>
      </c>
      <c r="I62" s="687">
        <f t="shared" si="16"/>
        <v>16.203540089194046</v>
      </c>
      <c r="J62" s="687">
        <f t="shared" si="16"/>
        <v>15.999074016434262</v>
      </c>
      <c r="K62" s="687">
        <f t="shared" si="16"/>
        <v>16.586680155314372</v>
      </c>
      <c r="L62" s="687">
        <f t="shared" si="16"/>
        <v>17.592471625861222</v>
      </c>
      <c r="M62" s="687">
        <f t="shared" si="16"/>
        <v>16.463724893962077</v>
      </c>
      <c r="N62" s="687">
        <f t="shared" si="16"/>
        <v>19.937445857931213</v>
      </c>
      <c r="O62" s="687">
        <f t="shared" si="16"/>
        <v>19.497100207270407</v>
      </c>
      <c r="P62" s="687">
        <f t="shared" si="16"/>
        <v>19.345605468750001</v>
      </c>
      <c r="Q62" s="687">
        <f t="shared" si="16"/>
        <v>19.616442457664885</v>
      </c>
      <c r="R62" s="687">
        <f t="shared" si="16"/>
        <v>21.87751065340909</v>
      </c>
      <c r="S62" s="687">
        <f t="shared" si="5"/>
        <v>25.192208040244466</v>
      </c>
      <c r="T62" s="687">
        <f t="shared" si="5"/>
        <v>26.131009878502628</v>
      </c>
      <c r="U62" s="687">
        <f t="shared" si="5"/>
        <v>27.06340582210689</v>
      </c>
    </row>
    <row r="63" spans="1:24" x14ac:dyDescent="0.25">
      <c r="A63" s="676">
        <v>40</v>
      </c>
      <c r="B63" s="673" t="s">
        <v>1051</v>
      </c>
      <c r="C63" s="687">
        <f t="shared" ref="C63:R63" si="17">IF(C15&lt;&gt;0,C39/C15,"~")</f>
        <v>22.563848184334738</v>
      </c>
      <c r="D63" s="687">
        <f t="shared" si="17"/>
        <v>18.678365071614582</v>
      </c>
      <c r="E63" s="687">
        <f t="shared" si="17"/>
        <v>16.055102819683906</v>
      </c>
      <c r="F63" s="687">
        <f t="shared" si="17"/>
        <v>19.244024367559526</v>
      </c>
      <c r="G63" s="687">
        <f t="shared" si="17"/>
        <v>19.894276936848957</v>
      </c>
      <c r="H63" s="687">
        <f t="shared" si="17"/>
        <v>20.217722574869793</v>
      </c>
      <c r="I63" s="687">
        <f t="shared" si="17"/>
        <v>21.178625106811523</v>
      </c>
      <c r="J63" s="687">
        <f t="shared" si="17"/>
        <v>20.204706528607538</v>
      </c>
      <c r="K63" s="687">
        <f t="shared" si="17"/>
        <v>21.265053196957236</v>
      </c>
      <c r="L63" s="687">
        <f t="shared" si="17"/>
        <v>21.239334106445313</v>
      </c>
      <c r="M63" s="687">
        <f t="shared" si="17"/>
        <v>20.588294534122241</v>
      </c>
      <c r="N63" s="687">
        <f t="shared" si="17"/>
        <v>20.405813217163086</v>
      </c>
      <c r="O63" s="687">
        <f t="shared" si="17"/>
        <v>22.442499160766602</v>
      </c>
      <c r="P63" s="687">
        <f t="shared" si="17"/>
        <v>24.049436569213867</v>
      </c>
      <c r="Q63" s="687">
        <f t="shared" si="17"/>
        <v>25.451000976562501</v>
      </c>
      <c r="R63" s="687">
        <f t="shared" si="17"/>
        <v>23.839599609375</v>
      </c>
      <c r="S63" s="687">
        <f t="shared" si="5"/>
        <v>26.808437347412109</v>
      </c>
      <c r="T63" s="687">
        <f t="shared" si="5"/>
        <v>28.6082763671875</v>
      </c>
      <c r="U63" s="687">
        <f t="shared" si="5"/>
        <v>27.747824276194851</v>
      </c>
    </row>
    <row r="64" spans="1:24" x14ac:dyDescent="0.25">
      <c r="A64" s="676">
        <v>45</v>
      </c>
      <c r="B64" s="673" t="s">
        <v>1004</v>
      </c>
      <c r="C64" s="687">
        <f t="shared" ref="C64:R64" si="18">IF(C16&lt;&gt;0,C40/C16,"~")</f>
        <v>24.471946315242729</v>
      </c>
      <c r="D64" s="687">
        <f t="shared" si="18"/>
        <v>17.233238583519345</v>
      </c>
      <c r="E64" s="687">
        <f t="shared" si="18"/>
        <v>17.051679687499998</v>
      </c>
      <c r="F64" s="687">
        <f t="shared" si="18"/>
        <v>15.559413515288254</v>
      </c>
      <c r="G64" s="687">
        <f t="shared" si="18"/>
        <v>15.822406910083911</v>
      </c>
      <c r="H64" s="687">
        <f t="shared" si="18"/>
        <v>17.473333740234374</v>
      </c>
      <c r="I64" s="687">
        <f t="shared" si="18"/>
        <v>17.926719665527344</v>
      </c>
      <c r="J64" s="687">
        <f t="shared" si="18"/>
        <v>18.922225459929436</v>
      </c>
      <c r="K64" s="687">
        <f t="shared" si="18"/>
        <v>19.036883185891543</v>
      </c>
      <c r="L64" s="687">
        <f t="shared" si="18"/>
        <v>18.161121715198863</v>
      </c>
      <c r="M64" s="687">
        <f t="shared" si="18"/>
        <v>18.884710496471776</v>
      </c>
      <c r="N64" s="687">
        <f t="shared" si="18"/>
        <v>19.138870731476814</v>
      </c>
      <c r="O64" s="687">
        <f t="shared" si="18"/>
        <v>18.092828158674568</v>
      </c>
      <c r="P64" s="687">
        <f t="shared" si="18"/>
        <v>17.53228541782924</v>
      </c>
      <c r="Q64" s="687">
        <f t="shared" si="18"/>
        <v>17.671200125558034</v>
      </c>
      <c r="R64" s="687">
        <f t="shared" si="18"/>
        <v>20.50303206905242</v>
      </c>
      <c r="S64" s="687">
        <f t="shared" si="5"/>
        <v>21.015667539654356</v>
      </c>
      <c r="T64" s="687">
        <f t="shared" si="5"/>
        <v>20.761388142903645</v>
      </c>
      <c r="U64" s="687">
        <f t="shared" si="5"/>
        <v>20.594216836465371</v>
      </c>
    </row>
    <row r="65" spans="1:24" x14ac:dyDescent="0.25">
      <c r="A65" s="676">
        <v>50</v>
      </c>
      <c r="B65" s="673" t="s">
        <v>1005</v>
      </c>
      <c r="C65" s="687">
        <f t="shared" ref="C65:R65" si="19">IF(C17&lt;&gt;0,C41/C17,"~")</f>
        <v>26.649882893350814</v>
      </c>
      <c r="D65" s="687">
        <f t="shared" si="19"/>
        <v>19.309607412300856</v>
      </c>
      <c r="E65" s="687">
        <f t="shared" si="19"/>
        <v>18.201118081302965</v>
      </c>
      <c r="F65" s="687">
        <f t="shared" si="19"/>
        <v>16.257699584960939</v>
      </c>
      <c r="G65" s="687">
        <f t="shared" si="19"/>
        <v>14.297932392842061</v>
      </c>
      <c r="H65" s="687">
        <f t="shared" si="19"/>
        <v>16.245526288006758</v>
      </c>
      <c r="I65" s="687">
        <f t="shared" si="19"/>
        <v>15.743802802507268</v>
      </c>
      <c r="J65" s="687">
        <f t="shared" si="19"/>
        <v>15.96660525299782</v>
      </c>
      <c r="K65" s="687">
        <f t="shared" si="19"/>
        <v>15.60854061351103</v>
      </c>
      <c r="L65" s="687">
        <f t="shared" si="19"/>
        <v>16.379555784625772</v>
      </c>
      <c r="M65" s="687">
        <f t="shared" si="19"/>
        <v>15.840174865722656</v>
      </c>
      <c r="N65" s="687">
        <f t="shared" si="19"/>
        <v>15.432106119791667</v>
      </c>
      <c r="O65" s="687">
        <f t="shared" si="19"/>
        <v>15.673025277944712</v>
      </c>
      <c r="P65" s="687">
        <f t="shared" si="19"/>
        <v>18.37933349609375</v>
      </c>
      <c r="Q65" s="687">
        <f t="shared" si="19"/>
        <v>19.404870605468751</v>
      </c>
      <c r="R65" s="687">
        <f t="shared" si="19"/>
        <v>20.20782470703125</v>
      </c>
      <c r="S65" s="687">
        <f t="shared" si="5"/>
        <v>22.148285308441558</v>
      </c>
      <c r="T65" s="687">
        <f t="shared" si="5"/>
        <v>20.638614516660393</v>
      </c>
      <c r="U65" s="687">
        <f t="shared" si="5"/>
        <v>21.960788143382352</v>
      </c>
    </row>
    <row r="66" spans="1:24" x14ac:dyDescent="0.25">
      <c r="A66" s="676">
        <v>55</v>
      </c>
      <c r="B66" s="673" t="s">
        <v>1006</v>
      </c>
      <c r="C66" s="687">
        <f t="shared" ref="C66:R66" si="20">IF(C18&lt;&gt;0,C42/C18,"~")</f>
        <v>23.089032580076172</v>
      </c>
      <c r="D66" s="687">
        <f t="shared" si="20"/>
        <v>16.889957911531692</v>
      </c>
      <c r="E66" s="687">
        <f t="shared" si="20"/>
        <v>15.161012287381329</v>
      </c>
      <c r="F66" s="687">
        <f t="shared" si="20"/>
        <v>14.434702239421584</v>
      </c>
      <c r="G66" s="687">
        <f t="shared" si="20"/>
        <v>14.606105638586957</v>
      </c>
      <c r="H66" s="687">
        <f t="shared" si="20"/>
        <v>14.969398135230655</v>
      </c>
      <c r="I66" s="687">
        <f t="shared" si="20"/>
        <v>14.834708077566964</v>
      </c>
      <c r="J66" s="687">
        <f t="shared" si="20"/>
        <v>14.671624639231688</v>
      </c>
      <c r="K66" s="687">
        <f t="shared" si="20"/>
        <v>15.566828677528783</v>
      </c>
      <c r="L66" s="687">
        <f t="shared" si="20"/>
        <v>14.610689090249316</v>
      </c>
      <c r="M66" s="687">
        <f t="shared" si="20"/>
        <v>13.61792747261598</v>
      </c>
      <c r="N66" s="687">
        <f t="shared" si="20"/>
        <v>13.622652865872524</v>
      </c>
      <c r="O66" s="687">
        <f t="shared" si="20"/>
        <v>13.417931467441502</v>
      </c>
      <c r="P66" s="687">
        <f t="shared" si="20"/>
        <v>13.726049926150498</v>
      </c>
      <c r="Q66" s="687">
        <f t="shared" si="20"/>
        <v>14.340026226240335</v>
      </c>
      <c r="R66" s="687">
        <f t="shared" si="20"/>
        <v>15.255016696068548</v>
      </c>
      <c r="S66" s="687">
        <f t="shared" si="5"/>
        <v>17.34847347861842</v>
      </c>
      <c r="T66" s="687">
        <f t="shared" si="5"/>
        <v>16.456810238486842</v>
      </c>
      <c r="U66" s="687">
        <f t="shared" si="5"/>
        <v>16.944772677951388</v>
      </c>
    </row>
    <row r="67" spans="1:24" x14ac:dyDescent="0.25">
      <c r="A67" s="676">
        <v>60</v>
      </c>
      <c r="B67" s="673" t="s">
        <v>1007</v>
      </c>
      <c r="C67" s="687">
        <f t="shared" ref="C67:R67" si="21">IF(C19&lt;&gt;0,C43/C19,"~")</f>
        <v>30.397300584300229</v>
      </c>
      <c r="D67" s="687">
        <f t="shared" si="21"/>
        <v>22.733516652960525</v>
      </c>
      <c r="E67" s="687">
        <f t="shared" si="21"/>
        <v>19.863597324916295</v>
      </c>
      <c r="F67" s="687">
        <f t="shared" si="21"/>
        <v>19.156166478207236</v>
      </c>
      <c r="G67" s="687">
        <f t="shared" si="21"/>
        <v>19.596923828125</v>
      </c>
      <c r="H67" s="687">
        <f t="shared" si="21"/>
        <v>19.678906710642689</v>
      </c>
      <c r="I67" s="687">
        <f t="shared" si="21"/>
        <v>20.313713921440971</v>
      </c>
      <c r="J67" s="687">
        <f t="shared" si="21"/>
        <v>20.77030174885321</v>
      </c>
      <c r="K67" s="687">
        <f t="shared" si="21"/>
        <v>20.792122243720794</v>
      </c>
      <c r="L67" s="687">
        <f t="shared" si="21"/>
        <v>20.78334327980324</v>
      </c>
      <c r="M67" s="687">
        <f t="shared" si="21"/>
        <v>22.75733112839033</v>
      </c>
      <c r="N67" s="687">
        <f t="shared" si="21"/>
        <v>21.958212496054294</v>
      </c>
      <c r="O67" s="687">
        <f t="shared" si="21"/>
        <v>23.265636967677697</v>
      </c>
      <c r="P67" s="687">
        <f t="shared" si="21"/>
        <v>25.007579767815422</v>
      </c>
      <c r="Q67" s="687">
        <f t="shared" si="21"/>
        <v>24.854671963778408</v>
      </c>
      <c r="R67" s="687">
        <f t="shared" si="21"/>
        <v>25.332574462890626</v>
      </c>
      <c r="S67" s="687">
        <f t="shared" si="5"/>
        <v>26.375480341717481</v>
      </c>
      <c r="T67" s="687">
        <f t="shared" si="5"/>
        <v>26.369701784048509</v>
      </c>
      <c r="U67" s="687">
        <f t="shared" si="5"/>
        <v>25.818254743303573</v>
      </c>
    </row>
    <row r="68" spans="1:24" x14ac:dyDescent="0.25">
      <c r="A68" s="676">
        <v>70</v>
      </c>
      <c r="B68" s="673" t="s">
        <v>1008</v>
      </c>
      <c r="C68" s="687">
        <f t="shared" ref="C68:R68" si="22">IF(C20&lt;&gt;0,C44/C20,"~")</f>
        <v>21.560828851407415</v>
      </c>
      <c r="D68" s="687">
        <f t="shared" si="22"/>
        <v>15.675987243652344</v>
      </c>
      <c r="E68" s="687">
        <f t="shared" si="22"/>
        <v>14.985774214549732</v>
      </c>
      <c r="F68" s="687">
        <f t="shared" si="22"/>
        <v>14.386246927668539</v>
      </c>
      <c r="G68" s="687">
        <f t="shared" si="22"/>
        <v>14.692409168590199</v>
      </c>
      <c r="H68" s="687">
        <f t="shared" si="22"/>
        <v>15.017522638494318</v>
      </c>
      <c r="I68" s="687">
        <f t="shared" si="22"/>
        <v>14.243298760775861</v>
      </c>
      <c r="J68" s="687">
        <f t="shared" si="22"/>
        <v>14.693759580201741</v>
      </c>
      <c r="K68" s="687">
        <f t="shared" si="22"/>
        <v>15.045895225123354</v>
      </c>
      <c r="L68" s="687">
        <f t="shared" si="22"/>
        <v>15.234931098090279</v>
      </c>
      <c r="M68" s="687">
        <f t="shared" si="22"/>
        <v>13.937365894586268</v>
      </c>
      <c r="N68" s="687">
        <f t="shared" si="22"/>
        <v>13.732040817673141</v>
      </c>
      <c r="O68" s="687">
        <f t="shared" si="22"/>
        <v>14.092686895114273</v>
      </c>
      <c r="P68" s="687">
        <f t="shared" si="22"/>
        <v>13.809329262262658</v>
      </c>
      <c r="Q68" s="687">
        <f t="shared" si="22"/>
        <v>15.704314475835757</v>
      </c>
      <c r="R68" s="687">
        <f t="shared" si="22"/>
        <v>17.346818639876993</v>
      </c>
      <c r="S68" s="687">
        <f t="shared" si="5"/>
        <v>17.802857690927933</v>
      </c>
      <c r="T68" s="687">
        <f t="shared" si="5"/>
        <v>18.28812535603841</v>
      </c>
      <c r="U68" s="687">
        <f t="shared" si="5"/>
        <v>18.956628543814432</v>
      </c>
    </row>
    <row r="69" spans="1:24" x14ac:dyDescent="0.25">
      <c r="A69" s="676">
        <v>75</v>
      </c>
      <c r="B69" s="673" t="s">
        <v>1009</v>
      </c>
      <c r="C69" s="687">
        <f t="shared" ref="C69:R69" si="23">IF(C21&lt;&gt;0,C45/C21,"~")</f>
        <v>26.685614362890131</v>
      </c>
      <c r="D69" s="687">
        <f t="shared" si="23"/>
        <v>20.230666097005209</v>
      </c>
      <c r="E69" s="687">
        <f t="shared" si="23"/>
        <v>19.052000157973346</v>
      </c>
      <c r="F69" s="687">
        <f t="shared" si="23"/>
        <v>18.725235882927389</v>
      </c>
      <c r="G69" s="687">
        <f t="shared" si="23"/>
        <v>18.486499362521702</v>
      </c>
      <c r="H69" s="687">
        <f t="shared" si="23"/>
        <v>17.894722832573784</v>
      </c>
      <c r="I69" s="687">
        <f t="shared" si="23"/>
        <v>18.524234547334558</v>
      </c>
      <c r="J69" s="687">
        <f t="shared" si="23"/>
        <v>18.832054985894096</v>
      </c>
      <c r="K69" s="687">
        <f t="shared" si="23"/>
        <v>19.121388753255207</v>
      </c>
      <c r="L69" s="687">
        <f t="shared" si="23"/>
        <v>18.671263042249176</v>
      </c>
      <c r="M69" s="687">
        <f t="shared" si="23"/>
        <v>19.744200134277342</v>
      </c>
      <c r="N69" s="687">
        <f t="shared" si="23"/>
        <v>19.509262888055098</v>
      </c>
      <c r="O69" s="687">
        <f t="shared" si="23"/>
        <v>19.72910509611431</v>
      </c>
      <c r="P69" s="687">
        <f t="shared" si="23"/>
        <v>18.816706040326288</v>
      </c>
      <c r="Q69" s="687">
        <f t="shared" si="23"/>
        <v>19.696445041232639</v>
      </c>
      <c r="R69" s="687">
        <f t="shared" si="23"/>
        <v>20.341231126051682</v>
      </c>
      <c r="S69" s="687">
        <f t="shared" si="5"/>
        <v>23.756537804236778</v>
      </c>
      <c r="T69" s="687">
        <f t="shared" si="5"/>
        <v>25.022680664062499</v>
      </c>
      <c r="U69" s="687">
        <f t="shared" si="5"/>
        <v>26.4957275390625</v>
      </c>
    </row>
    <row r="70" spans="1:24" x14ac:dyDescent="0.25">
      <c r="A70" s="676">
        <v>80</v>
      </c>
      <c r="B70" s="673" t="s">
        <v>1010</v>
      </c>
      <c r="C70" s="687" t="str">
        <f t="shared" ref="C70:R70" si="24">IF(C22&lt;&gt;0,C46/C22,"~")</f>
        <v>~</v>
      </c>
      <c r="D70" s="687" t="str">
        <f t="shared" si="24"/>
        <v>~</v>
      </c>
      <c r="E70" s="687">
        <f t="shared" si="24"/>
        <v>31.372499465942383</v>
      </c>
      <c r="F70" s="687">
        <f t="shared" si="24"/>
        <v>37.141498565673828</v>
      </c>
      <c r="G70" s="687">
        <f t="shared" si="24"/>
        <v>34.950332641601563</v>
      </c>
      <c r="H70" s="687">
        <f t="shared" si="24"/>
        <v>28.849200439453124</v>
      </c>
      <c r="I70" s="687">
        <f t="shared" si="24"/>
        <v>29.256201171874999</v>
      </c>
      <c r="J70" s="687">
        <f t="shared" si="24"/>
        <v>23.930858067103795</v>
      </c>
      <c r="K70" s="687">
        <f t="shared" si="24"/>
        <v>29.197001139322918</v>
      </c>
      <c r="L70" s="687">
        <f t="shared" si="24"/>
        <v>25.683142525809153</v>
      </c>
      <c r="M70" s="687">
        <f t="shared" si="24"/>
        <v>24.617889404296875</v>
      </c>
      <c r="N70" s="687">
        <f t="shared" si="24"/>
        <v>22.78271484375</v>
      </c>
      <c r="O70" s="687">
        <f t="shared" si="24"/>
        <v>28.478428431919642</v>
      </c>
      <c r="P70" s="687">
        <f t="shared" si="24"/>
        <v>29.411182750355113</v>
      </c>
      <c r="Q70" s="687">
        <f t="shared" si="24"/>
        <v>31.628334045410156</v>
      </c>
      <c r="R70" s="687">
        <f t="shared" si="24"/>
        <v>20.78820068359375</v>
      </c>
      <c r="S70" s="687">
        <f t="shared" si="5"/>
        <v>17.086076785356571</v>
      </c>
      <c r="T70" s="687">
        <f t="shared" si="5"/>
        <v>18.586374282836914</v>
      </c>
      <c r="U70" s="687">
        <f t="shared" si="5"/>
        <v>17.201222737630207</v>
      </c>
    </row>
    <row r="71" spans="1:24" s="678" customFormat="1" ht="20.149999999999999" customHeight="1" x14ac:dyDescent="0.25">
      <c r="A71" s="679"/>
      <c r="B71" s="684" t="s">
        <v>5</v>
      </c>
      <c r="C71" s="685">
        <f t="shared" ref="C71:R71" si="25">IF(C23&lt;&gt;0,C47/C23,"~")</f>
        <v>23.009653986015248</v>
      </c>
      <c r="D71" s="685">
        <f t="shared" si="25"/>
        <v>17.503074918938658</v>
      </c>
      <c r="E71" s="685">
        <f t="shared" si="25"/>
        <v>15.302496436501848</v>
      </c>
      <c r="F71" s="685">
        <f t="shared" si="25"/>
        <v>14.866281769799848</v>
      </c>
      <c r="G71" s="685">
        <f t="shared" si="25"/>
        <v>14.860554402400867</v>
      </c>
      <c r="H71" s="685">
        <f t="shared" si="25"/>
        <v>15.220078515836777</v>
      </c>
      <c r="I71" s="685">
        <f t="shared" si="25"/>
        <v>15.371465955703012</v>
      </c>
      <c r="J71" s="685">
        <f t="shared" si="25"/>
        <v>15.396197572592001</v>
      </c>
      <c r="K71" s="685">
        <f t="shared" si="25"/>
        <v>15.791335784092395</v>
      </c>
      <c r="L71" s="685">
        <f t="shared" si="25"/>
        <v>16.001180663388364</v>
      </c>
      <c r="M71" s="685">
        <f t="shared" si="25"/>
        <v>16.238214484583601</v>
      </c>
      <c r="N71" s="685">
        <f t="shared" si="25"/>
        <v>17.199841745876267</v>
      </c>
      <c r="O71" s="685">
        <f t="shared" si="25"/>
        <v>17.131026624654002</v>
      </c>
      <c r="P71" s="685">
        <f t="shared" si="25"/>
        <v>17.840853153182298</v>
      </c>
      <c r="Q71" s="685">
        <f t="shared" si="25"/>
        <v>18.164702069203219</v>
      </c>
      <c r="R71" s="685">
        <f t="shared" si="25"/>
        <v>19.517100797205494</v>
      </c>
      <c r="S71" s="685">
        <f t="shared" si="5"/>
        <v>20.453907264608805</v>
      </c>
      <c r="T71" s="685">
        <f t="shared" si="5"/>
        <v>20.630258534494939</v>
      </c>
      <c r="U71" s="685">
        <f t="shared" si="5"/>
        <v>20.92749646601786</v>
      </c>
      <c r="V71" s="683"/>
      <c r="W71" s="683"/>
      <c r="X71" s="673"/>
    </row>
    <row r="72" spans="1:24" s="732" customFormat="1" ht="13" x14ac:dyDescent="0.3">
      <c r="A72" s="728"/>
      <c r="B72" s="729" t="s">
        <v>1011</v>
      </c>
      <c r="C72" s="730"/>
      <c r="D72" s="731">
        <f>D71/C71-1</f>
        <v>-0.23931603101999555</v>
      </c>
      <c r="E72" s="731">
        <f t="shared" ref="E72:U72" si="26">E71/D71-1</f>
        <v>-0.12572525071327567</v>
      </c>
      <c r="F72" s="731">
        <f t="shared" si="26"/>
        <v>-2.850611130752978E-2</v>
      </c>
      <c r="G72" s="731">
        <f t="shared" si="26"/>
        <v>-3.8525890250618033E-4</v>
      </c>
      <c r="H72" s="731">
        <f t="shared" si="26"/>
        <v>2.419318308728946E-2</v>
      </c>
      <c r="I72" s="731">
        <f t="shared" si="26"/>
        <v>9.9465610317788222E-3</v>
      </c>
      <c r="J72" s="731">
        <f t="shared" si="26"/>
        <v>1.6089302712090081E-3</v>
      </c>
      <c r="K72" s="731">
        <f t="shared" si="26"/>
        <v>2.5664662306218444E-2</v>
      </c>
      <c r="L72" s="731">
        <f t="shared" si="26"/>
        <v>1.3288608523375212E-2</v>
      </c>
      <c r="M72" s="731">
        <f t="shared" si="26"/>
        <v>1.4813520713354844E-2</v>
      </c>
      <c r="N72" s="731">
        <f t="shared" si="26"/>
        <v>5.9220012286795853E-2</v>
      </c>
      <c r="O72" s="731">
        <f t="shared" si="26"/>
        <v>-4.0009159525414839E-3</v>
      </c>
      <c r="P72" s="731">
        <f t="shared" si="26"/>
        <v>4.1435142451226703E-2</v>
      </c>
      <c r="Q72" s="731">
        <f t="shared" si="26"/>
        <v>1.8152098066182232E-2</v>
      </c>
      <c r="R72" s="731">
        <f t="shared" si="26"/>
        <v>7.4452018142106224E-2</v>
      </c>
      <c r="S72" s="731">
        <f t="shared" si="26"/>
        <v>4.7999263678417226E-2</v>
      </c>
      <c r="T72" s="731">
        <f t="shared" si="26"/>
        <v>8.6218866451630571E-3</v>
      </c>
      <c r="U72" s="731">
        <f t="shared" si="26"/>
        <v>1.4407862656007131E-2</v>
      </c>
    </row>
    <row r="73" spans="1:24" x14ac:dyDescent="0.25">
      <c r="B73" s="675"/>
      <c r="C73" s="674"/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  <c r="R73" s="674"/>
      <c r="S73" s="674"/>
      <c r="T73" s="674"/>
      <c r="U73" s="674"/>
    </row>
    <row r="74" spans="1:24" s="677" customFormat="1" ht="25.4" customHeight="1" x14ac:dyDescent="0.25">
      <c r="A74" s="677" t="str">
        <f>Index!B49</f>
        <v>Table 5d    National government employment, by fund, FY2004 - FY2022</v>
      </c>
      <c r="V74" s="673"/>
      <c r="X74" s="673"/>
    </row>
    <row r="75" spans="1:24" s="678" customFormat="1" ht="20.149999999999999" customHeight="1" x14ac:dyDescent="0.25">
      <c r="A75" s="680"/>
      <c r="B75" s="681" t="s">
        <v>24</v>
      </c>
      <c r="C75" s="682" t="str">
        <f>C$2</f>
        <v>FY2004</v>
      </c>
      <c r="D75" s="682" t="str">
        <f t="shared" ref="D75:U75" si="27">D$2</f>
        <v>FY2005</v>
      </c>
      <c r="E75" s="682" t="str">
        <f t="shared" si="27"/>
        <v>FY2006</v>
      </c>
      <c r="F75" s="682" t="str">
        <f t="shared" si="27"/>
        <v>FY2007</v>
      </c>
      <c r="G75" s="682" t="str">
        <f t="shared" si="27"/>
        <v>FY2008</v>
      </c>
      <c r="H75" s="682" t="str">
        <f t="shared" si="27"/>
        <v>FY2009</v>
      </c>
      <c r="I75" s="682" t="str">
        <f t="shared" si="27"/>
        <v>FY2010</v>
      </c>
      <c r="J75" s="682" t="str">
        <f t="shared" si="27"/>
        <v>FY2011</v>
      </c>
      <c r="K75" s="682" t="str">
        <f t="shared" si="27"/>
        <v>FY2012</v>
      </c>
      <c r="L75" s="682" t="str">
        <f t="shared" si="27"/>
        <v>FY2013</v>
      </c>
      <c r="M75" s="682" t="str">
        <f t="shared" si="27"/>
        <v>FY2014</v>
      </c>
      <c r="N75" s="682" t="str">
        <f t="shared" si="27"/>
        <v>FY2015</v>
      </c>
      <c r="O75" s="682" t="str">
        <f t="shared" si="27"/>
        <v>FY2016</v>
      </c>
      <c r="P75" s="682" t="str">
        <f t="shared" si="27"/>
        <v>FY2017</v>
      </c>
      <c r="Q75" s="682" t="str">
        <f t="shared" si="27"/>
        <v>FY2018</v>
      </c>
      <c r="R75" s="682" t="str">
        <f t="shared" si="27"/>
        <v>FY2019</v>
      </c>
      <c r="S75" s="682" t="str">
        <f t="shared" si="27"/>
        <v>FY2020</v>
      </c>
      <c r="T75" s="682" t="str">
        <f t="shared" si="27"/>
        <v>FY2021</v>
      </c>
      <c r="U75" s="682" t="str">
        <f t="shared" si="27"/>
        <v>FY2022</v>
      </c>
      <c r="V75" s="673"/>
      <c r="W75" s="677"/>
      <c r="X75" s="673"/>
    </row>
    <row r="76" spans="1:24" ht="15" customHeight="1" x14ac:dyDescent="0.25">
      <c r="A76" s="676" t="s">
        <v>48</v>
      </c>
      <c r="B76" s="675" t="s">
        <v>25</v>
      </c>
      <c r="C76" s="909">
        <v>594.48291015625</v>
      </c>
      <c r="D76" s="909">
        <v>856</v>
      </c>
      <c r="E76" s="909">
        <v>1002</v>
      </c>
      <c r="F76" s="674">
        <v>995</v>
      </c>
      <c r="G76" s="674">
        <v>985</v>
      </c>
      <c r="H76" s="674">
        <v>1006</v>
      </c>
      <c r="I76" s="674">
        <v>1010</v>
      </c>
      <c r="J76" s="674">
        <v>1017</v>
      </c>
      <c r="K76" s="674">
        <v>1000</v>
      </c>
      <c r="L76" s="674">
        <v>1052</v>
      </c>
      <c r="M76" s="674">
        <v>1050</v>
      </c>
      <c r="N76" s="674">
        <v>1051</v>
      </c>
      <c r="O76" s="674">
        <v>1059</v>
      </c>
      <c r="P76" s="674">
        <v>1097</v>
      </c>
      <c r="Q76" s="674">
        <v>1133</v>
      </c>
      <c r="R76" s="674">
        <v>1131</v>
      </c>
      <c r="S76" s="674">
        <v>1152</v>
      </c>
      <c r="T76" s="674">
        <v>1217</v>
      </c>
      <c r="U76" s="674">
        <v>1231</v>
      </c>
      <c r="W76" s="677"/>
    </row>
    <row r="77" spans="1:24" x14ac:dyDescent="0.25">
      <c r="A77" s="676" t="s">
        <v>42</v>
      </c>
      <c r="B77" s="675" t="s">
        <v>26</v>
      </c>
      <c r="C77" s="909">
        <v>491.39920043945313</v>
      </c>
      <c r="D77" s="909">
        <v>702</v>
      </c>
      <c r="E77" s="909">
        <v>960</v>
      </c>
      <c r="F77" s="674">
        <v>991</v>
      </c>
      <c r="G77" s="674">
        <v>1004</v>
      </c>
      <c r="H77" s="674">
        <v>996</v>
      </c>
      <c r="I77" s="674">
        <v>997</v>
      </c>
      <c r="J77" s="674">
        <v>1006</v>
      </c>
      <c r="K77" s="674">
        <v>1012</v>
      </c>
      <c r="L77" s="674">
        <v>1040</v>
      </c>
      <c r="M77" s="674">
        <v>1019</v>
      </c>
      <c r="N77" s="674">
        <v>1023</v>
      </c>
      <c r="O77" s="674">
        <v>1022</v>
      </c>
      <c r="P77" s="674">
        <v>1047</v>
      </c>
      <c r="Q77" s="674">
        <v>1095</v>
      </c>
      <c r="R77" s="674">
        <v>1099</v>
      </c>
      <c r="S77" s="674">
        <v>1077</v>
      </c>
      <c r="T77" s="674">
        <v>1095</v>
      </c>
      <c r="U77" s="674">
        <v>1082</v>
      </c>
      <c r="W77" s="677"/>
    </row>
    <row r="78" spans="1:24" x14ac:dyDescent="0.25">
      <c r="A78" s="676" t="s">
        <v>54</v>
      </c>
      <c r="B78" s="675" t="s">
        <v>27</v>
      </c>
      <c r="C78" s="909">
        <v>32.026016235351563</v>
      </c>
      <c r="D78" s="909">
        <v>44</v>
      </c>
      <c r="E78" s="909">
        <v>47</v>
      </c>
      <c r="F78" s="674">
        <v>48</v>
      </c>
      <c r="G78" s="674">
        <v>54</v>
      </c>
      <c r="H78" s="674">
        <v>31</v>
      </c>
      <c r="I78" s="674">
        <v>29</v>
      </c>
      <c r="J78" s="674">
        <v>36</v>
      </c>
      <c r="K78" s="674">
        <v>32</v>
      </c>
      <c r="L78" s="674">
        <v>37</v>
      </c>
      <c r="M78" s="674">
        <v>29</v>
      </c>
      <c r="N78" s="674">
        <v>28</v>
      </c>
      <c r="O78" s="674">
        <v>27</v>
      </c>
      <c r="P78" s="674">
        <v>26</v>
      </c>
      <c r="Q78" s="674">
        <v>26</v>
      </c>
      <c r="R78" s="674">
        <v>30</v>
      </c>
      <c r="S78" s="674">
        <v>32</v>
      </c>
      <c r="T78" s="674">
        <v>32</v>
      </c>
      <c r="U78" s="674">
        <v>31</v>
      </c>
      <c r="W78" s="677"/>
    </row>
    <row r="79" spans="1:24" x14ac:dyDescent="0.25">
      <c r="A79" s="676" t="s">
        <v>46</v>
      </c>
      <c r="B79" s="675" t="s">
        <v>1012</v>
      </c>
      <c r="C79" s="909">
        <v>102.08292388916016</v>
      </c>
      <c r="D79" s="909">
        <v>147</v>
      </c>
      <c r="E79" s="909">
        <v>182</v>
      </c>
      <c r="F79" s="674">
        <v>207</v>
      </c>
      <c r="G79" s="674">
        <v>204</v>
      </c>
      <c r="H79" s="674">
        <v>202</v>
      </c>
      <c r="I79" s="674">
        <v>207</v>
      </c>
      <c r="J79" s="674">
        <v>213</v>
      </c>
      <c r="K79" s="674">
        <v>216</v>
      </c>
      <c r="L79" s="674">
        <v>217</v>
      </c>
      <c r="M79" s="674">
        <v>217</v>
      </c>
      <c r="N79" s="674">
        <v>213</v>
      </c>
      <c r="O79" s="674">
        <v>204</v>
      </c>
      <c r="P79" s="674">
        <v>208</v>
      </c>
      <c r="Q79" s="674">
        <v>209</v>
      </c>
      <c r="R79" s="674">
        <v>218</v>
      </c>
      <c r="S79" s="674">
        <v>221</v>
      </c>
      <c r="T79" s="674">
        <v>235</v>
      </c>
      <c r="U79" s="674">
        <v>257</v>
      </c>
      <c r="W79" s="677"/>
    </row>
    <row r="80" spans="1:24" x14ac:dyDescent="0.25">
      <c r="A80" s="676" t="s">
        <v>933</v>
      </c>
      <c r="B80" s="675" t="s">
        <v>28</v>
      </c>
      <c r="C80" s="909">
        <v>11.008943557739258</v>
      </c>
      <c r="D80" s="909">
        <v>12</v>
      </c>
      <c r="E80" s="674">
        <v>12</v>
      </c>
      <c r="F80" s="674">
        <v>11</v>
      </c>
      <c r="G80" s="674">
        <v>23</v>
      </c>
      <c r="H80" s="674">
        <v>9</v>
      </c>
      <c r="I80" s="674">
        <v>9</v>
      </c>
      <c r="J80" s="674">
        <v>6</v>
      </c>
      <c r="K80" s="674">
        <v>8</v>
      </c>
      <c r="L80" s="674">
        <v>2</v>
      </c>
      <c r="M80" s="674">
        <v>1</v>
      </c>
      <c r="N80" s="674">
        <v>2</v>
      </c>
      <c r="O80" s="674">
        <v>1</v>
      </c>
      <c r="P80" s="909">
        <v>0</v>
      </c>
      <c r="Q80" s="674">
        <v>1</v>
      </c>
      <c r="R80" s="674">
        <v>7</v>
      </c>
      <c r="S80" s="674">
        <v>14</v>
      </c>
      <c r="T80" s="674">
        <v>13</v>
      </c>
      <c r="U80" s="674">
        <v>17</v>
      </c>
      <c r="W80" s="677"/>
    </row>
    <row r="81" spans="1:28" x14ac:dyDescent="0.25">
      <c r="A81" s="676" t="s">
        <v>40</v>
      </c>
      <c r="B81" s="675" t="s">
        <v>1013</v>
      </c>
      <c r="C81" s="909">
        <v>0</v>
      </c>
      <c r="D81" s="909">
        <v>0</v>
      </c>
      <c r="E81" s="909">
        <v>0</v>
      </c>
      <c r="F81" s="909">
        <v>0</v>
      </c>
      <c r="G81" s="909">
        <v>0</v>
      </c>
      <c r="H81" s="909">
        <v>0</v>
      </c>
      <c r="I81" s="909">
        <v>0</v>
      </c>
      <c r="J81" s="909">
        <v>0</v>
      </c>
      <c r="K81" s="909">
        <v>0</v>
      </c>
      <c r="L81" s="674">
        <v>0</v>
      </c>
      <c r="M81" s="674">
        <v>0</v>
      </c>
      <c r="N81" s="909">
        <v>0</v>
      </c>
      <c r="O81" s="909">
        <v>0</v>
      </c>
      <c r="P81" s="909">
        <v>0</v>
      </c>
      <c r="Q81" s="909">
        <v>0</v>
      </c>
      <c r="R81" s="674">
        <v>0</v>
      </c>
      <c r="S81" s="674">
        <v>0</v>
      </c>
      <c r="T81" s="674">
        <v>1</v>
      </c>
      <c r="U81" s="674">
        <v>2</v>
      </c>
      <c r="W81" s="677"/>
    </row>
    <row r="82" spans="1:28" x14ac:dyDescent="0.25">
      <c r="A82" s="676" t="s">
        <v>58</v>
      </c>
      <c r="B82" s="675" t="s">
        <v>29</v>
      </c>
      <c r="C82" s="909">
        <v>0</v>
      </c>
      <c r="D82" s="909">
        <v>0</v>
      </c>
      <c r="E82" s="674">
        <v>3</v>
      </c>
      <c r="F82" s="674">
        <v>4</v>
      </c>
      <c r="G82" s="674">
        <v>3</v>
      </c>
      <c r="H82" s="674">
        <v>3</v>
      </c>
      <c r="I82" s="674">
        <v>4</v>
      </c>
      <c r="J82" s="674">
        <v>3</v>
      </c>
      <c r="K82" s="674">
        <v>6</v>
      </c>
      <c r="L82" s="674">
        <v>4</v>
      </c>
      <c r="M82" s="674">
        <v>4</v>
      </c>
      <c r="N82" s="674">
        <v>2</v>
      </c>
      <c r="O82" s="674">
        <v>1</v>
      </c>
      <c r="P82" s="674">
        <v>2</v>
      </c>
      <c r="Q82" s="674">
        <v>3</v>
      </c>
      <c r="R82" s="674">
        <v>2</v>
      </c>
      <c r="S82" s="674">
        <v>2</v>
      </c>
      <c r="T82" s="674">
        <v>2</v>
      </c>
      <c r="U82" s="674">
        <v>1</v>
      </c>
      <c r="W82" s="677"/>
    </row>
    <row r="83" spans="1:28" x14ac:dyDescent="0.25">
      <c r="A83" s="676" t="s">
        <v>41</v>
      </c>
      <c r="B83" s="675" t="s">
        <v>1014</v>
      </c>
      <c r="C83" s="909">
        <v>0</v>
      </c>
      <c r="D83" s="909">
        <v>0</v>
      </c>
      <c r="E83" s="909">
        <v>0</v>
      </c>
      <c r="F83" s="909">
        <v>0</v>
      </c>
      <c r="G83" s="909">
        <v>0</v>
      </c>
      <c r="H83" s="909">
        <v>0</v>
      </c>
      <c r="I83" s="909">
        <v>0</v>
      </c>
      <c r="J83" s="909">
        <v>0</v>
      </c>
      <c r="K83" s="909">
        <v>0</v>
      </c>
      <c r="L83" s="909">
        <v>0</v>
      </c>
      <c r="M83" s="909">
        <v>0</v>
      </c>
      <c r="N83" s="909">
        <v>0</v>
      </c>
      <c r="O83" s="909">
        <v>0</v>
      </c>
      <c r="P83" s="674">
        <v>0</v>
      </c>
      <c r="Q83" s="674">
        <v>1</v>
      </c>
      <c r="R83" s="674">
        <v>1</v>
      </c>
      <c r="S83" s="674">
        <v>1</v>
      </c>
      <c r="T83" s="674">
        <v>1</v>
      </c>
      <c r="U83" s="674">
        <v>0</v>
      </c>
      <c r="W83" s="677"/>
    </row>
    <row r="84" spans="1:28" x14ac:dyDescent="0.25">
      <c r="A84" s="676" t="s">
        <v>45</v>
      </c>
      <c r="B84" s="675" t="s">
        <v>1015</v>
      </c>
      <c r="C84" s="909">
        <v>0</v>
      </c>
      <c r="D84" s="909">
        <v>0</v>
      </c>
      <c r="E84" s="909">
        <v>0</v>
      </c>
      <c r="F84" s="909">
        <v>0</v>
      </c>
      <c r="G84" s="674">
        <v>0</v>
      </c>
      <c r="H84" s="674">
        <v>0</v>
      </c>
      <c r="I84" s="674">
        <v>4</v>
      </c>
      <c r="J84" s="674">
        <v>1</v>
      </c>
      <c r="K84" s="674">
        <v>0</v>
      </c>
      <c r="L84" s="674">
        <v>1</v>
      </c>
      <c r="M84" s="674">
        <v>1</v>
      </c>
      <c r="N84" s="909">
        <v>0</v>
      </c>
      <c r="O84" s="909">
        <v>0</v>
      </c>
      <c r="P84" s="909">
        <v>0</v>
      </c>
      <c r="Q84" s="909">
        <v>0</v>
      </c>
      <c r="R84" s="674">
        <v>1</v>
      </c>
      <c r="S84" s="674">
        <v>1</v>
      </c>
      <c r="T84" s="674">
        <v>2</v>
      </c>
      <c r="U84" s="674">
        <v>1</v>
      </c>
      <c r="W84" s="677"/>
    </row>
    <row r="85" spans="1:28" s="678" customFormat="1" ht="20.149999999999999" customHeight="1" x14ac:dyDescent="0.25">
      <c r="A85" s="679"/>
      <c r="B85" s="684" t="s">
        <v>5</v>
      </c>
      <c r="C85" s="685">
        <f t="shared" ref="C85:T85" si="28">SUM(C76:C84)</f>
        <v>1230.9999942779541</v>
      </c>
      <c r="D85" s="685">
        <f t="shared" si="28"/>
        <v>1761</v>
      </c>
      <c r="E85" s="685">
        <f t="shared" si="28"/>
        <v>2206</v>
      </c>
      <c r="F85" s="685">
        <f t="shared" si="28"/>
        <v>2256</v>
      </c>
      <c r="G85" s="685">
        <f t="shared" si="28"/>
        <v>2273</v>
      </c>
      <c r="H85" s="685">
        <f t="shared" si="28"/>
        <v>2247</v>
      </c>
      <c r="I85" s="685">
        <f t="shared" si="28"/>
        <v>2260</v>
      </c>
      <c r="J85" s="685">
        <f t="shared" si="28"/>
        <v>2282</v>
      </c>
      <c r="K85" s="685">
        <f t="shared" si="28"/>
        <v>2274</v>
      </c>
      <c r="L85" s="685">
        <f t="shared" si="28"/>
        <v>2353</v>
      </c>
      <c r="M85" s="685">
        <f t="shared" si="28"/>
        <v>2321</v>
      </c>
      <c r="N85" s="685">
        <f t="shared" si="28"/>
        <v>2319</v>
      </c>
      <c r="O85" s="685">
        <f t="shared" si="28"/>
        <v>2314</v>
      </c>
      <c r="P85" s="685">
        <f t="shared" si="28"/>
        <v>2380</v>
      </c>
      <c r="Q85" s="685">
        <f t="shared" si="28"/>
        <v>2468</v>
      </c>
      <c r="R85" s="685">
        <f t="shared" si="28"/>
        <v>2489</v>
      </c>
      <c r="S85" s="685">
        <f t="shared" si="28"/>
        <v>2500</v>
      </c>
      <c r="T85" s="685">
        <f t="shared" si="28"/>
        <v>2598</v>
      </c>
      <c r="U85" s="685">
        <f>SUM(U76:U84)</f>
        <v>2622</v>
      </c>
      <c r="V85" s="673"/>
      <c r="W85" s="677"/>
      <c r="X85" s="673"/>
      <c r="Y85" s="673"/>
      <c r="Z85" s="673"/>
      <c r="AA85" s="673"/>
      <c r="AB85" s="673"/>
    </row>
    <row r="86" spans="1:28" x14ac:dyDescent="0.25">
      <c r="B86" s="675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W86" s="677"/>
    </row>
    <row r="87" spans="1:28" s="677" customFormat="1" ht="25.4" customHeight="1" x14ac:dyDescent="0.25">
      <c r="A87" s="677" t="str">
        <f>Index!B50</f>
        <v>Table 5e    National government wage costs, by fund, FY2004 - FY2022</v>
      </c>
      <c r="V87" s="673"/>
      <c r="X87" s="673"/>
      <c r="Y87" s="673"/>
      <c r="Z87" s="673"/>
      <c r="AA87" s="673"/>
      <c r="AB87" s="673"/>
    </row>
    <row r="88" spans="1:28" s="678" customFormat="1" ht="20.149999999999999" customHeight="1" x14ac:dyDescent="0.25">
      <c r="A88" s="680"/>
      <c r="B88" s="681" t="s">
        <v>24</v>
      </c>
      <c r="C88" s="682" t="str">
        <f>C$2</f>
        <v>FY2004</v>
      </c>
      <c r="D88" s="682" t="str">
        <f t="shared" ref="D88:U88" si="29">D$2</f>
        <v>FY2005</v>
      </c>
      <c r="E88" s="682" t="str">
        <f t="shared" si="29"/>
        <v>FY2006</v>
      </c>
      <c r="F88" s="682" t="str">
        <f t="shared" si="29"/>
        <v>FY2007</v>
      </c>
      <c r="G88" s="682" t="str">
        <f t="shared" si="29"/>
        <v>FY2008</v>
      </c>
      <c r="H88" s="682" t="str">
        <f t="shared" si="29"/>
        <v>FY2009</v>
      </c>
      <c r="I88" s="682" t="str">
        <f t="shared" si="29"/>
        <v>FY2010</v>
      </c>
      <c r="J88" s="682" t="str">
        <f t="shared" si="29"/>
        <v>FY2011</v>
      </c>
      <c r="K88" s="682" t="str">
        <f t="shared" si="29"/>
        <v>FY2012</v>
      </c>
      <c r="L88" s="682" t="str">
        <f t="shared" si="29"/>
        <v>FY2013</v>
      </c>
      <c r="M88" s="682" t="str">
        <f t="shared" si="29"/>
        <v>FY2014</v>
      </c>
      <c r="N88" s="682" t="str">
        <f t="shared" si="29"/>
        <v>FY2015</v>
      </c>
      <c r="O88" s="682" t="str">
        <f t="shared" si="29"/>
        <v>FY2016</v>
      </c>
      <c r="P88" s="682" t="str">
        <f t="shared" si="29"/>
        <v>FY2017</v>
      </c>
      <c r="Q88" s="682" t="str">
        <f t="shared" si="29"/>
        <v>FY2018</v>
      </c>
      <c r="R88" s="682" t="str">
        <f t="shared" si="29"/>
        <v>FY2019</v>
      </c>
      <c r="S88" s="682" t="str">
        <f t="shared" si="29"/>
        <v>FY2020</v>
      </c>
      <c r="T88" s="682" t="str">
        <f t="shared" si="29"/>
        <v>FY2021</v>
      </c>
      <c r="U88" s="682" t="str">
        <f t="shared" si="29"/>
        <v>FY2022</v>
      </c>
      <c r="V88" s="673"/>
      <c r="W88" s="677"/>
      <c r="X88" s="673"/>
      <c r="Y88" s="673"/>
      <c r="Z88" s="673"/>
      <c r="AA88" s="673"/>
      <c r="AB88" s="673"/>
    </row>
    <row r="89" spans="1:28" ht="15" customHeight="1" x14ac:dyDescent="0.25">
      <c r="A89" s="676" t="s">
        <v>48</v>
      </c>
      <c r="B89" s="675" t="s">
        <v>25</v>
      </c>
      <c r="C89" s="909">
        <v>15191.8974609375</v>
      </c>
      <c r="D89" s="909">
        <v>16725.552734375</v>
      </c>
      <c r="E89" s="909">
        <v>17574.55078125</v>
      </c>
      <c r="F89" s="909">
        <v>17099.359375</v>
      </c>
      <c r="G89" s="909">
        <v>16780.263671875</v>
      </c>
      <c r="H89" s="909">
        <v>17318.212890625</v>
      </c>
      <c r="I89" s="909">
        <v>17486.19921875</v>
      </c>
      <c r="J89" s="909">
        <v>17562.279296875</v>
      </c>
      <c r="K89" s="909">
        <v>17481.845703125</v>
      </c>
      <c r="L89" s="909">
        <v>18565.560546875</v>
      </c>
      <c r="M89" s="909">
        <v>18279.515625</v>
      </c>
      <c r="N89" s="909">
        <v>18751.7578125</v>
      </c>
      <c r="O89" s="909">
        <v>19061.458984375</v>
      </c>
      <c r="P89" s="909">
        <v>20780.513671875</v>
      </c>
      <c r="Q89" s="909">
        <v>21886.525390625</v>
      </c>
      <c r="R89" s="909">
        <v>23432.6171875</v>
      </c>
      <c r="S89" s="909">
        <v>24807.8203125</v>
      </c>
      <c r="T89" s="909">
        <v>26376.970703125</v>
      </c>
      <c r="U89" s="909">
        <v>26777.90625</v>
      </c>
      <c r="W89" s="677"/>
    </row>
    <row r="90" spans="1:28" x14ac:dyDescent="0.25">
      <c r="A90" s="676" t="s">
        <v>42</v>
      </c>
      <c r="B90" s="675" t="s">
        <v>26</v>
      </c>
      <c r="C90" s="909">
        <v>10177.6025390625</v>
      </c>
      <c r="D90" s="909">
        <v>11072.630859375</v>
      </c>
      <c r="E90" s="909">
        <v>12966.220703125</v>
      </c>
      <c r="F90" s="909">
        <v>13096.1025390625</v>
      </c>
      <c r="G90" s="909">
        <v>13492.7607421875</v>
      </c>
      <c r="H90" s="909">
        <v>13702.2158203125</v>
      </c>
      <c r="I90" s="909">
        <v>13890.1806640625</v>
      </c>
      <c r="J90" s="909">
        <v>14053.896484375</v>
      </c>
      <c r="K90" s="909">
        <v>14856.9306640625</v>
      </c>
      <c r="L90" s="909">
        <v>15533.171875</v>
      </c>
      <c r="M90" s="909">
        <v>15634.23046875</v>
      </c>
      <c r="N90" s="909">
        <v>17359.111328125</v>
      </c>
      <c r="O90" s="909">
        <v>16873.451171875</v>
      </c>
      <c r="P90" s="909">
        <v>17858.0703125</v>
      </c>
      <c r="Q90" s="909">
        <v>18855.08203125</v>
      </c>
      <c r="R90" s="909">
        <v>20580.369140625</v>
      </c>
      <c r="S90" s="909">
        <v>21007.0859375</v>
      </c>
      <c r="T90" s="909">
        <v>21550.29296875</v>
      </c>
      <c r="U90" s="909">
        <v>21645.833984375</v>
      </c>
      <c r="W90" s="677"/>
    </row>
    <row r="91" spans="1:28" x14ac:dyDescent="0.25">
      <c r="A91" s="676" t="s">
        <v>54</v>
      </c>
      <c r="B91" s="675" t="s">
        <v>27</v>
      </c>
      <c r="C91" s="909">
        <v>914.52581787109375</v>
      </c>
      <c r="D91" s="909">
        <v>806.26702880859375</v>
      </c>
      <c r="E91" s="909">
        <v>747.6939697265625</v>
      </c>
      <c r="F91" s="909">
        <v>733.29400634765625</v>
      </c>
      <c r="G91" s="909">
        <v>754.4739990234375</v>
      </c>
      <c r="H91" s="909">
        <v>458.14801025390625</v>
      </c>
      <c r="I91" s="909">
        <v>403.875</v>
      </c>
      <c r="J91" s="909">
        <v>501.3800048828125</v>
      </c>
      <c r="K91" s="909">
        <v>450.95599365234375</v>
      </c>
      <c r="L91" s="909">
        <v>486.2080078125</v>
      </c>
      <c r="M91" s="909">
        <v>622.15899658203125</v>
      </c>
      <c r="N91" s="909">
        <v>489.31500244140625</v>
      </c>
      <c r="O91" s="909">
        <v>501.2869873046875</v>
      </c>
      <c r="P91" s="909">
        <v>498.40399169921875</v>
      </c>
      <c r="Q91" s="909">
        <v>548.64501953125</v>
      </c>
      <c r="R91" s="909">
        <v>658.322021484375</v>
      </c>
      <c r="S91" s="909">
        <v>739.1400146484375</v>
      </c>
      <c r="T91" s="909">
        <v>716.9229736328125</v>
      </c>
      <c r="U91" s="909">
        <v>659.905029296875</v>
      </c>
      <c r="W91" s="677"/>
    </row>
    <row r="92" spans="1:28" x14ac:dyDescent="0.25">
      <c r="A92" s="676" t="s">
        <v>46</v>
      </c>
      <c r="B92" s="675" t="s">
        <v>1012</v>
      </c>
      <c r="C92" s="909">
        <v>1783.800537109375</v>
      </c>
      <c r="D92" s="909">
        <v>2028.5</v>
      </c>
      <c r="E92" s="909">
        <v>2229.37109375</v>
      </c>
      <c r="F92" s="909">
        <v>2393.5849609375</v>
      </c>
      <c r="G92" s="909">
        <v>2460.739990234375</v>
      </c>
      <c r="H92" s="909">
        <v>2495.60400390625</v>
      </c>
      <c r="I92" s="909">
        <v>2643.14111328125</v>
      </c>
      <c r="J92" s="909">
        <v>2809.666015625</v>
      </c>
      <c r="K92" s="909">
        <v>2849.1279296875</v>
      </c>
      <c r="L92" s="909">
        <v>2925.72607421875</v>
      </c>
      <c r="M92" s="909">
        <v>3022.5029296875</v>
      </c>
      <c r="N92" s="909">
        <v>3157.215087890625</v>
      </c>
      <c r="O92" s="909">
        <v>3112.839111328125</v>
      </c>
      <c r="P92" s="909">
        <v>3268.631103515625</v>
      </c>
      <c r="Q92" s="909">
        <v>3372.010986328125</v>
      </c>
      <c r="R92" s="909">
        <v>3712.287109375</v>
      </c>
      <c r="S92" s="909">
        <v>4315.9638671875</v>
      </c>
      <c r="T92" s="909">
        <v>4655.3837890625</v>
      </c>
      <c r="U92" s="909">
        <v>5424.87890625</v>
      </c>
      <c r="W92" s="677"/>
    </row>
    <row r="93" spans="1:28" x14ac:dyDescent="0.25">
      <c r="A93" s="676" t="s">
        <v>933</v>
      </c>
      <c r="B93" s="675" t="s">
        <v>28</v>
      </c>
      <c r="C93" s="909">
        <v>224.70545959472656</v>
      </c>
      <c r="D93" s="909">
        <v>189.96400451660156</v>
      </c>
      <c r="E93" s="909">
        <v>159.50599670410156</v>
      </c>
      <c r="F93" s="909">
        <v>153.29499816894531</v>
      </c>
      <c r="G93" s="909">
        <v>256.89300537109375</v>
      </c>
      <c r="H93" s="909">
        <v>169.81900024414063</v>
      </c>
      <c r="I93" s="909">
        <v>165.98199462890625</v>
      </c>
      <c r="J93" s="909">
        <v>123.22100067138672</v>
      </c>
      <c r="K93" s="909">
        <v>100.10700225830078</v>
      </c>
      <c r="L93" s="909">
        <v>20.084999084472656</v>
      </c>
      <c r="M93" s="909">
        <v>28.392999649047852</v>
      </c>
      <c r="N93" s="909">
        <v>43.909000396728516</v>
      </c>
      <c r="O93" s="909">
        <v>43.918998718261719</v>
      </c>
      <c r="P93" s="909">
        <v>0</v>
      </c>
      <c r="Q93" s="909">
        <v>5.8540000915527344</v>
      </c>
      <c r="R93" s="909">
        <v>69.128997802734375</v>
      </c>
      <c r="S93" s="909">
        <v>151.29499816894531</v>
      </c>
      <c r="T93" s="909">
        <v>149.83700561523438</v>
      </c>
      <c r="U93" s="909">
        <v>179.67599487304688</v>
      </c>
      <c r="W93" s="677"/>
    </row>
    <row r="94" spans="1:28" x14ac:dyDescent="0.25">
      <c r="A94" s="676" t="s">
        <v>40</v>
      </c>
      <c r="B94" s="675" t="s">
        <v>1013</v>
      </c>
      <c r="C94" s="909">
        <v>0</v>
      </c>
      <c r="D94" s="909">
        <v>0</v>
      </c>
      <c r="E94" s="909">
        <v>0</v>
      </c>
      <c r="F94" s="909">
        <v>0</v>
      </c>
      <c r="G94" s="909">
        <v>0</v>
      </c>
      <c r="H94" s="909">
        <v>0</v>
      </c>
      <c r="I94" s="909">
        <v>0</v>
      </c>
      <c r="J94" s="909">
        <v>0</v>
      </c>
      <c r="K94" s="909">
        <v>0</v>
      </c>
      <c r="L94" s="909">
        <v>0.99699997901916504</v>
      </c>
      <c r="M94" s="909">
        <v>3.1909999847412109</v>
      </c>
      <c r="N94" s="909">
        <v>0</v>
      </c>
      <c r="O94" s="909">
        <v>0</v>
      </c>
      <c r="P94" s="909">
        <v>0</v>
      </c>
      <c r="Q94" s="909">
        <v>0</v>
      </c>
      <c r="R94" s="674">
        <v>0</v>
      </c>
      <c r="S94" s="909">
        <v>0</v>
      </c>
      <c r="T94" s="909">
        <v>27.761999130249023</v>
      </c>
      <c r="U94" s="909">
        <v>39.293998718261719</v>
      </c>
      <c r="W94" s="677"/>
    </row>
    <row r="95" spans="1:28" x14ac:dyDescent="0.25">
      <c r="A95" s="676" t="s">
        <v>58</v>
      </c>
      <c r="B95" s="675" t="s">
        <v>29</v>
      </c>
      <c r="C95" s="909">
        <v>0</v>
      </c>
      <c r="D95" s="909">
        <v>0</v>
      </c>
      <c r="E95" s="909">
        <v>64.954002380371094</v>
      </c>
      <c r="F95" s="909">
        <v>62.694999694824219</v>
      </c>
      <c r="G95" s="909">
        <v>47.615001678466797</v>
      </c>
      <c r="H95" s="909">
        <v>67.088996887207031</v>
      </c>
      <c r="I95" s="909">
        <v>97.137001037597656</v>
      </c>
      <c r="J95" s="909">
        <v>72.8489990234375</v>
      </c>
      <c r="K95" s="909">
        <v>121.21700286865234</v>
      </c>
      <c r="L95" s="909">
        <v>115.50599670410156</v>
      </c>
      <c r="M95" s="909">
        <v>96.531997680664063</v>
      </c>
      <c r="N95" s="909">
        <v>50.722999572753906</v>
      </c>
      <c r="O95" s="909">
        <v>31.108999252319336</v>
      </c>
      <c r="P95" s="909">
        <v>69.380996704101563</v>
      </c>
      <c r="Q95" s="909">
        <v>88.418998718261719</v>
      </c>
      <c r="R95" s="909">
        <v>76.232002258300781</v>
      </c>
      <c r="S95" s="909">
        <v>71.945999145507813</v>
      </c>
      <c r="T95" s="909">
        <v>45.459999084472656</v>
      </c>
      <c r="U95" s="909">
        <v>28.459999084472656</v>
      </c>
      <c r="W95" s="677"/>
    </row>
    <row r="96" spans="1:28" x14ac:dyDescent="0.25">
      <c r="A96" s="676" t="s">
        <v>41</v>
      </c>
      <c r="B96" s="675" t="s">
        <v>1014</v>
      </c>
      <c r="C96" s="909">
        <v>0</v>
      </c>
      <c r="D96" s="909">
        <v>0</v>
      </c>
      <c r="E96" s="909">
        <v>0</v>
      </c>
      <c r="F96" s="909">
        <v>0</v>
      </c>
      <c r="G96" s="909">
        <v>0</v>
      </c>
      <c r="H96" s="909">
        <v>0</v>
      </c>
      <c r="I96" s="909">
        <v>0</v>
      </c>
      <c r="J96" s="909">
        <v>0</v>
      </c>
      <c r="K96" s="909">
        <v>0</v>
      </c>
      <c r="L96" s="909">
        <v>0</v>
      </c>
      <c r="M96" s="909">
        <v>0</v>
      </c>
      <c r="N96" s="909">
        <v>0</v>
      </c>
      <c r="O96" s="909">
        <v>0</v>
      </c>
      <c r="P96" s="909">
        <v>4.070000171661377</v>
      </c>
      <c r="Q96" s="909">
        <v>16.875</v>
      </c>
      <c r="R96" s="909">
        <v>19.916999816894531</v>
      </c>
      <c r="S96" s="909">
        <v>19.906000137329102</v>
      </c>
      <c r="T96" s="909">
        <v>15.128999710083008</v>
      </c>
      <c r="U96" s="909">
        <v>0</v>
      </c>
      <c r="W96" s="677"/>
    </row>
    <row r="97" spans="1:28" x14ac:dyDescent="0.25">
      <c r="A97" s="676" t="s">
        <v>45</v>
      </c>
      <c r="B97" s="675" t="s">
        <v>1015</v>
      </c>
      <c r="C97" s="909">
        <v>0</v>
      </c>
      <c r="D97" s="909">
        <v>0</v>
      </c>
      <c r="E97" s="909">
        <v>0</v>
      </c>
      <c r="F97" s="909">
        <v>0</v>
      </c>
      <c r="G97" s="909">
        <v>0.1550000011920929</v>
      </c>
      <c r="H97" s="909">
        <v>3.6459999084472656</v>
      </c>
      <c r="I97" s="909">
        <v>37.625999450683594</v>
      </c>
      <c r="J97" s="909">
        <v>26.228000640869141</v>
      </c>
      <c r="K97" s="909">
        <v>1.937000036239624</v>
      </c>
      <c r="L97" s="909">
        <v>19.521999359130859</v>
      </c>
      <c r="M97" s="909">
        <v>18.610000610351563</v>
      </c>
      <c r="N97" s="909">
        <v>0</v>
      </c>
      <c r="O97" s="909">
        <v>0</v>
      </c>
      <c r="P97" s="909">
        <v>0</v>
      </c>
      <c r="Q97" s="909">
        <v>0</v>
      </c>
      <c r="R97" s="909">
        <v>9.675999641418457</v>
      </c>
      <c r="S97" s="909">
        <v>26.594999313354492</v>
      </c>
      <c r="T97" s="909">
        <v>40.226001739501953</v>
      </c>
      <c r="U97" s="909">
        <v>28.086000442504883</v>
      </c>
      <c r="W97" s="677"/>
    </row>
    <row r="98" spans="1:28" s="678" customFormat="1" ht="20.149999999999999" customHeight="1" x14ac:dyDescent="0.25">
      <c r="A98" s="679"/>
      <c r="B98" s="684" t="s">
        <v>5</v>
      </c>
      <c r="C98" s="685">
        <f>SUM(C89:C97)</f>
        <v>28292.531814575195</v>
      </c>
      <c r="D98" s="685">
        <f t="shared" ref="D98:T98" si="30">SUM(D89:D97)</f>
        <v>30822.914627075195</v>
      </c>
      <c r="E98" s="685">
        <f t="shared" si="30"/>
        <v>33742.296546936035</v>
      </c>
      <c r="F98" s="685">
        <f t="shared" si="30"/>
        <v>33538.330879211426</v>
      </c>
      <c r="G98" s="685">
        <f t="shared" si="30"/>
        <v>33792.901410371065</v>
      </c>
      <c r="H98" s="685">
        <f t="shared" si="30"/>
        <v>34214.734722137451</v>
      </c>
      <c r="I98" s="685">
        <f t="shared" si="30"/>
        <v>34724.140991210938</v>
      </c>
      <c r="J98" s="685">
        <f t="shared" si="30"/>
        <v>35149.519802093506</v>
      </c>
      <c r="K98" s="685">
        <f t="shared" si="30"/>
        <v>35862.121295690536</v>
      </c>
      <c r="L98" s="685">
        <f t="shared" si="30"/>
        <v>37666.776499032974</v>
      </c>
      <c r="M98" s="685">
        <f t="shared" si="30"/>
        <v>37705.134017944336</v>
      </c>
      <c r="N98" s="685">
        <f t="shared" si="30"/>
        <v>39852.031230926514</v>
      </c>
      <c r="O98" s="685">
        <f t="shared" si="30"/>
        <v>39624.064252853394</v>
      </c>
      <c r="P98" s="685">
        <f t="shared" si="30"/>
        <v>42479.070076465607</v>
      </c>
      <c r="Q98" s="685">
        <f t="shared" si="30"/>
        <v>44773.411426544189</v>
      </c>
      <c r="R98" s="685">
        <f t="shared" si="30"/>
        <v>48558.549458503723</v>
      </c>
      <c r="S98" s="685">
        <f t="shared" si="30"/>
        <v>51139.752128601074</v>
      </c>
      <c r="T98" s="685">
        <f t="shared" si="30"/>
        <v>53577.984439849854</v>
      </c>
      <c r="U98" s="685">
        <f>SUM(U89:U97)</f>
        <v>54784.040163040161</v>
      </c>
      <c r="V98" s="673"/>
      <c r="W98" s="677"/>
      <c r="X98" s="673"/>
      <c r="Y98" s="673"/>
      <c r="Z98" s="673"/>
      <c r="AA98" s="673"/>
      <c r="AB98" s="673"/>
    </row>
    <row r="99" spans="1:28" x14ac:dyDescent="0.25">
      <c r="B99" s="675"/>
      <c r="C99" s="674"/>
      <c r="D99" s="674"/>
      <c r="E99" s="674"/>
      <c r="F99" s="674"/>
      <c r="G99" s="674"/>
      <c r="H99" s="674"/>
      <c r="I99" s="674"/>
      <c r="J99" s="674"/>
      <c r="K99" s="674"/>
      <c r="L99" s="674"/>
      <c r="M99" s="674"/>
      <c r="N99" s="674"/>
      <c r="O99" s="674"/>
      <c r="P99" s="674"/>
      <c r="Q99" s="674"/>
      <c r="R99" s="674"/>
      <c r="S99" s="674"/>
      <c r="T99" s="674"/>
      <c r="U99" s="674"/>
      <c r="W99" s="677"/>
    </row>
    <row r="100" spans="1:28" s="677" customFormat="1" ht="25.4" customHeight="1" x14ac:dyDescent="0.25">
      <c r="A100" s="677" t="str">
        <f>Index!B51</f>
        <v>Table 5f     National government  wage rates, by fund, FY2004 - FY2022</v>
      </c>
      <c r="V100" s="673"/>
      <c r="X100" s="673"/>
    </row>
    <row r="101" spans="1:28" s="678" customFormat="1" ht="20.149999999999999" customHeight="1" x14ac:dyDescent="0.25">
      <c r="A101" s="680"/>
      <c r="B101" s="681" t="s">
        <v>24</v>
      </c>
      <c r="C101" s="682" t="str">
        <f>C$2</f>
        <v>FY2004</v>
      </c>
      <c r="D101" s="682" t="str">
        <f t="shared" ref="D101:U101" si="31">D$2</f>
        <v>FY2005</v>
      </c>
      <c r="E101" s="682" t="str">
        <f t="shared" si="31"/>
        <v>FY2006</v>
      </c>
      <c r="F101" s="682" t="str">
        <f t="shared" si="31"/>
        <v>FY2007</v>
      </c>
      <c r="G101" s="682" t="str">
        <f t="shared" si="31"/>
        <v>FY2008</v>
      </c>
      <c r="H101" s="682" t="str">
        <f t="shared" si="31"/>
        <v>FY2009</v>
      </c>
      <c r="I101" s="682" t="str">
        <f t="shared" si="31"/>
        <v>FY2010</v>
      </c>
      <c r="J101" s="682" t="str">
        <f t="shared" si="31"/>
        <v>FY2011</v>
      </c>
      <c r="K101" s="682" t="str">
        <f t="shared" si="31"/>
        <v>FY2012</v>
      </c>
      <c r="L101" s="682" t="str">
        <f t="shared" si="31"/>
        <v>FY2013</v>
      </c>
      <c r="M101" s="682" t="str">
        <f t="shared" si="31"/>
        <v>FY2014</v>
      </c>
      <c r="N101" s="682" t="str">
        <f t="shared" si="31"/>
        <v>FY2015</v>
      </c>
      <c r="O101" s="682" t="str">
        <f t="shared" si="31"/>
        <v>FY2016</v>
      </c>
      <c r="P101" s="682" t="str">
        <f t="shared" si="31"/>
        <v>FY2017</v>
      </c>
      <c r="Q101" s="682" t="str">
        <f t="shared" si="31"/>
        <v>FY2018</v>
      </c>
      <c r="R101" s="682" t="str">
        <f t="shared" si="31"/>
        <v>FY2019</v>
      </c>
      <c r="S101" s="682" t="str">
        <f t="shared" si="31"/>
        <v>FY2020</v>
      </c>
      <c r="T101" s="682" t="str">
        <f t="shared" si="31"/>
        <v>FY2021</v>
      </c>
      <c r="U101" s="682" t="str">
        <f t="shared" si="31"/>
        <v>FY2022</v>
      </c>
      <c r="V101" s="673"/>
      <c r="W101" s="677"/>
      <c r="X101" s="673"/>
    </row>
    <row r="102" spans="1:28" ht="15" customHeight="1" x14ac:dyDescent="0.25">
      <c r="A102" s="676" t="s">
        <v>48</v>
      </c>
      <c r="B102" s="675" t="s">
        <v>25</v>
      </c>
      <c r="C102" s="687">
        <f t="shared" ref="C102:R102" si="32">IF(C76&lt;&gt;0,C89/C76,"~")</f>
        <v>25.554809400567226</v>
      </c>
      <c r="D102" s="687">
        <f t="shared" si="32"/>
        <v>19.539197119596963</v>
      </c>
      <c r="E102" s="687">
        <f t="shared" si="32"/>
        <v>17.539471837574851</v>
      </c>
      <c r="F102" s="687">
        <f t="shared" si="32"/>
        <v>17.185285804020101</v>
      </c>
      <c r="G102" s="687">
        <f t="shared" si="32"/>
        <v>17.035800682106601</v>
      </c>
      <c r="H102" s="687">
        <f t="shared" si="32"/>
        <v>17.214923350521868</v>
      </c>
      <c r="I102" s="687">
        <f t="shared" si="32"/>
        <v>17.313068533415841</v>
      </c>
      <c r="J102" s="687">
        <f t="shared" si="32"/>
        <v>17.268711206366763</v>
      </c>
      <c r="K102" s="687">
        <f t="shared" si="32"/>
        <v>17.481845703125</v>
      </c>
      <c r="L102" s="687">
        <f t="shared" si="32"/>
        <v>17.647871242276615</v>
      </c>
      <c r="M102" s="687">
        <f t="shared" si="32"/>
        <v>17.409062500000001</v>
      </c>
      <c r="N102" s="687">
        <f t="shared" si="32"/>
        <v>17.841824750237869</v>
      </c>
      <c r="O102" s="687">
        <f t="shared" si="32"/>
        <v>17.999489125944287</v>
      </c>
      <c r="P102" s="687">
        <f t="shared" si="32"/>
        <v>18.943038898701001</v>
      </c>
      <c r="Q102" s="687">
        <f t="shared" si="32"/>
        <v>19.317321615732567</v>
      </c>
      <c r="R102" s="687">
        <f t="shared" si="32"/>
        <v>20.718494418656057</v>
      </c>
      <c r="S102" s="687">
        <f t="shared" ref="S102:U111" si="33">IF(S76&lt;&gt;0,S89/S76,"~")</f>
        <v>21.534566243489582</v>
      </c>
      <c r="T102" s="687">
        <f t="shared" si="33"/>
        <v>21.673763930258833</v>
      </c>
      <c r="U102" s="687">
        <f t="shared" si="33"/>
        <v>21.752970146222584</v>
      </c>
    </row>
    <row r="103" spans="1:28" x14ac:dyDescent="0.25">
      <c r="A103" s="676" t="s">
        <v>42</v>
      </c>
      <c r="B103" s="675" t="s">
        <v>26</v>
      </c>
      <c r="C103" s="687">
        <f t="shared" ref="C103:R103" si="34">IF(C77&lt;&gt;0,C90/C77,"~")</f>
        <v>20.711475578228001</v>
      </c>
      <c r="D103" s="687">
        <f t="shared" si="34"/>
        <v>15.772978432158119</v>
      </c>
      <c r="E103" s="687">
        <f t="shared" si="34"/>
        <v>13.506479899088541</v>
      </c>
      <c r="F103" s="687">
        <f t="shared" si="34"/>
        <v>13.215037879982342</v>
      </c>
      <c r="G103" s="687">
        <f t="shared" si="34"/>
        <v>13.439004723294323</v>
      </c>
      <c r="H103" s="687">
        <f t="shared" si="34"/>
        <v>13.757244799510541</v>
      </c>
      <c r="I103" s="687">
        <f t="shared" si="34"/>
        <v>13.931976593844032</v>
      </c>
      <c r="J103" s="687">
        <f t="shared" si="34"/>
        <v>13.970076028205765</v>
      </c>
      <c r="K103" s="687">
        <f t="shared" si="34"/>
        <v>14.680761525753459</v>
      </c>
      <c r="L103" s="687">
        <f t="shared" si="34"/>
        <v>14.935742187500001</v>
      </c>
      <c r="M103" s="687">
        <f t="shared" si="34"/>
        <v>15.342718811334642</v>
      </c>
      <c r="N103" s="687">
        <f t="shared" si="34"/>
        <v>16.96882827773705</v>
      </c>
      <c r="O103" s="687">
        <f t="shared" si="34"/>
        <v>16.510226195572407</v>
      </c>
      <c r="P103" s="687">
        <f t="shared" si="34"/>
        <v>17.056418636580705</v>
      </c>
      <c r="Q103" s="687">
        <f t="shared" si="34"/>
        <v>17.219252996575342</v>
      </c>
      <c r="R103" s="687">
        <f t="shared" si="34"/>
        <v>18.726450537420384</v>
      </c>
      <c r="S103" s="687">
        <f t="shared" si="33"/>
        <v>19.505186571494892</v>
      </c>
      <c r="T103" s="687">
        <f t="shared" si="33"/>
        <v>19.680632848173516</v>
      </c>
      <c r="U103" s="687">
        <f t="shared" si="33"/>
        <v>20.005391852472272</v>
      </c>
    </row>
    <row r="104" spans="1:28" x14ac:dyDescent="0.25">
      <c r="A104" s="676" t="s">
        <v>54</v>
      </c>
      <c r="B104" s="675" t="s">
        <v>27</v>
      </c>
      <c r="C104" s="687">
        <f t="shared" ref="C104:R104" si="35">IF(C78&lt;&gt;0,C91/C78,"~")</f>
        <v>28.555715801505297</v>
      </c>
      <c r="D104" s="687">
        <f t="shared" si="35"/>
        <v>18.324250654740766</v>
      </c>
      <c r="E104" s="687">
        <f t="shared" si="35"/>
        <v>15.908382334607714</v>
      </c>
      <c r="F104" s="687">
        <f t="shared" si="35"/>
        <v>15.276958465576172</v>
      </c>
      <c r="G104" s="687">
        <f t="shared" si="35"/>
        <v>13.97174072265625</v>
      </c>
      <c r="H104" s="687">
        <f t="shared" si="35"/>
        <v>14.778968072706654</v>
      </c>
      <c r="I104" s="687">
        <f t="shared" si="35"/>
        <v>13.926724137931034</v>
      </c>
      <c r="J104" s="687">
        <f t="shared" si="35"/>
        <v>13.927222357855904</v>
      </c>
      <c r="K104" s="687">
        <f t="shared" si="35"/>
        <v>14.092374801635742</v>
      </c>
      <c r="L104" s="687">
        <f t="shared" si="35"/>
        <v>13.140756967905405</v>
      </c>
      <c r="M104" s="687">
        <f t="shared" si="35"/>
        <v>21.453758502828663</v>
      </c>
      <c r="N104" s="687">
        <f t="shared" si="35"/>
        <v>17.475535801478795</v>
      </c>
      <c r="O104" s="687">
        <f t="shared" si="35"/>
        <v>18.566184714988427</v>
      </c>
      <c r="P104" s="687">
        <f t="shared" si="35"/>
        <v>19.169384296123798</v>
      </c>
      <c r="Q104" s="687">
        <f t="shared" si="35"/>
        <v>21.101731520432693</v>
      </c>
      <c r="R104" s="687">
        <f t="shared" si="35"/>
        <v>21.944067382812499</v>
      </c>
      <c r="S104" s="687">
        <f t="shared" si="33"/>
        <v>23.098125457763672</v>
      </c>
      <c r="T104" s="687">
        <f t="shared" si="33"/>
        <v>22.403842926025391</v>
      </c>
      <c r="U104" s="687">
        <f t="shared" si="33"/>
        <v>21.287259009576612</v>
      </c>
    </row>
    <row r="105" spans="1:28" x14ac:dyDescent="0.25">
      <c r="A105" s="676" t="s">
        <v>46</v>
      </c>
      <c r="B105" s="675" t="s">
        <v>1012</v>
      </c>
      <c r="C105" s="687">
        <f t="shared" ref="C105:R105" si="36">IF(C79&lt;&gt;0,C92/C79,"~")</f>
        <v>17.474034531438328</v>
      </c>
      <c r="D105" s="687">
        <f t="shared" si="36"/>
        <v>13.799319727891156</v>
      </c>
      <c r="E105" s="687">
        <f t="shared" si="36"/>
        <v>12.249291723901099</v>
      </c>
      <c r="F105" s="687">
        <f t="shared" si="36"/>
        <v>11.563212371678745</v>
      </c>
      <c r="G105" s="687">
        <f t="shared" si="36"/>
        <v>12.062450932521447</v>
      </c>
      <c r="H105" s="687">
        <f t="shared" si="36"/>
        <v>12.354475266862623</v>
      </c>
      <c r="I105" s="687">
        <f t="shared" si="36"/>
        <v>12.768797648701691</v>
      </c>
      <c r="J105" s="687">
        <f t="shared" si="36"/>
        <v>13.190920261150234</v>
      </c>
      <c r="K105" s="687">
        <f t="shared" si="36"/>
        <v>13.190407081886574</v>
      </c>
      <c r="L105" s="687">
        <f t="shared" si="36"/>
        <v>13.482608636952765</v>
      </c>
      <c r="M105" s="687">
        <f t="shared" si="36"/>
        <v>13.928584929435484</v>
      </c>
      <c r="N105" s="687">
        <f t="shared" si="36"/>
        <v>14.82260604643486</v>
      </c>
      <c r="O105" s="687">
        <f t="shared" si="36"/>
        <v>15.259015251608457</v>
      </c>
      <c r="P105" s="687">
        <f t="shared" si="36"/>
        <v>15.714572613055889</v>
      </c>
      <c r="Q105" s="687">
        <f t="shared" si="36"/>
        <v>16.134023858029305</v>
      </c>
      <c r="R105" s="687">
        <f t="shared" si="36"/>
        <v>17.028839951261467</v>
      </c>
      <c r="S105" s="687">
        <f t="shared" si="33"/>
        <v>19.529248267816744</v>
      </c>
      <c r="T105" s="687">
        <f t="shared" si="33"/>
        <v>19.81014378324468</v>
      </c>
      <c r="U105" s="687">
        <f t="shared" si="33"/>
        <v>21.108478234435797</v>
      </c>
    </row>
    <row r="106" spans="1:28" x14ac:dyDescent="0.25">
      <c r="A106" s="676" t="s">
        <v>933</v>
      </c>
      <c r="B106" s="675" t="s">
        <v>28</v>
      </c>
      <c r="C106" s="687">
        <f t="shared" ref="C106:R106" si="37">IF(C80&lt;&gt;0,C93/C80,"~")</f>
        <v>20.411173734900224</v>
      </c>
      <c r="D106" s="687">
        <f t="shared" si="37"/>
        <v>15.830333709716797</v>
      </c>
      <c r="E106" s="687">
        <f t="shared" si="37"/>
        <v>13.292166392008463</v>
      </c>
      <c r="F106" s="687">
        <f t="shared" si="37"/>
        <v>13.935908924449574</v>
      </c>
      <c r="G106" s="687">
        <f t="shared" si="37"/>
        <v>11.169261103091033</v>
      </c>
      <c r="H106" s="687">
        <f t="shared" si="37"/>
        <v>18.868777804904514</v>
      </c>
      <c r="I106" s="687">
        <f t="shared" si="37"/>
        <v>18.44244384765625</v>
      </c>
      <c r="J106" s="687">
        <f t="shared" si="37"/>
        <v>20.536833445231121</v>
      </c>
      <c r="K106" s="687">
        <f t="shared" si="37"/>
        <v>12.513375282287598</v>
      </c>
      <c r="L106" s="687">
        <f t="shared" si="37"/>
        <v>10.042499542236328</v>
      </c>
      <c r="M106" s="687">
        <f t="shared" si="37"/>
        <v>28.392999649047852</v>
      </c>
      <c r="N106" s="687">
        <f t="shared" si="37"/>
        <v>21.954500198364258</v>
      </c>
      <c r="O106" s="687">
        <f t="shared" si="37"/>
        <v>43.918998718261719</v>
      </c>
      <c r="P106" s="687" t="str">
        <f t="shared" si="37"/>
        <v>~</v>
      </c>
      <c r="Q106" s="687">
        <f t="shared" si="37"/>
        <v>5.8540000915527344</v>
      </c>
      <c r="R106" s="687">
        <f t="shared" si="37"/>
        <v>9.8755711146763385</v>
      </c>
      <c r="S106" s="687">
        <f t="shared" si="33"/>
        <v>10.806785583496094</v>
      </c>
      <c r="T106" s="687">
        <f t="shared" si="33"/>
        <v>11.525923508864183</v>
      </c>
      <c r="U106" s="687">
        <f t="shared" si="33"/>
        <v>10.569176169002757</v>
      </c>
    </row>
    <row r="107" spans="1:28" x14ac:dyDescent="0.25">
      <c r="A107" s="676" t="s">
        <v>40</v>
      </c>
      <c r="B107" s="675" t="s">
        <v>1013</v>
      </c>
      <c r="C107" s="687" t="str">
        <f t="shared" ref="C107:R107" si="38">IF(C81&lt;&gt;0,C94/C81,"~")</f>
        <v>~</v>
      </c>
      <c r="D107" s="687" t="str">
        <f t="shared" si="38"/>
        <v>~</v>
      </c>
      <c r="E107" s="687" t="str">
        <f t="shared" si="38"/>
        <v>~</v>
      </c>
      <c r="F107" s="687" t="str">
        <f t="shared" si="38"/>
        <v>~</v>
      </c>
      <c r="G107" s="687" t="str">
        <f t="shared" si="38"/>
        <v>~</v>
      </c>
      <c r="H107" s="687" t="str">
        <f t="shared" si="38"/>
        <v>~</v>
      </c>
      <c r="I107" s="687" t="str">
        <f t="shared" si="38"/>
        <v>~</v>
      </c>
      <c r="J107" s="687" t="str">
        <f t="shared" si="38"/>
        <v>~</v>
      </c>
      <c r="K107" s="687" t="str">
        <f t="shared" si="38"/>
        <v>~</v>
      </c>
      <c r="L107" s="687" t="str">
        <f t="shared" si="38"/>
        <v>~</v>
      </c>
      <c r="M107" s="687" t="str">
        <f t="shared" si="38"/>
        <v>~</v>
      </c>
      <c r="N107" s="687" t="str">
        <f t="shared" si="38"/>
        <v>~</v>
      </c>
      <c r="O107" s="687" t="str">
        <f t="shared" si="38"/>
        <v>~</v>
      </c>
      <c r="P107" s="687" t="str">
        <f t="shared" si="38"/>
        <v>~</v>
      </c>
      <c r="Q107" s="687" t="str">
        <f t="shared" si="38"/>
        <v>~</v>
      </c>
      <c r="R107" s="687" t="str">
        <f t="shared" si="38"/>
        <v>~</v>
      </c>
      <c r="S107" s="687" t="str">
        <f t="shared" si="33"/>
        <v>~</v>
      </c>
      <c r="T107" s="687">
        <f t="shared" si="33"/>
        <v>27.761999130249023</v>
      </c>
      <c r="U107" s="687">
        <f t="shared" si="33"/>
        <v>19.646999359130859</v>
      </c>
    </row>
    <row r="108" spans="1:28" x14ac:dyDescent="0.25">
      <c r="A108" s="676" t="s">
        <v>58</v>
      </c>
      <c r="B108" s="675" t="s">
        <v>29</v>
      </c>
      <c r="C108" s="687" t="str">
        <f t="shared" ref="C108:R108" si="39">IF(C82&lt;&gt;0,C95/C82,"~")</f>
        <v>~</v>
      </c>
      <c r="D108" s="687" t="str">
        <f t="shared" si="39"/>
        <v>~</v>
      </c>
      <c r="E108" s="687">
        <f t="shared" si="39"/>
        <v>21.651334126790363</v>
      </c>
      <c r="F108" s="687">
        <f t="shared" si="39"/>
        <v>15.673749923706055</v>
      </c>
      <c r="G108" s="687">
        <f t="shared" si="39"/>
        <v>15.8716672261556</v>
      </c>
      <c r="H108" s="687">
        <f t="shared" si="39"/>
        <v>22.362998962402344</v>
      </c>
      <c r="I108" s="687">
        <f t="shared" si="39"/>
        <v>24.284250259399414</v>
      </c>
      <c r="J108" s="687">
        <f t="shared" si="39"/>
        <v>24.282999674479168</v>
      </c>
      <c r="K108" s="687">
        <f t="shared" si="39"/>
        <v>20.202833811442058</v>
      </c>
      <c r="L108" s="687">
        <f t="shared" si="39"/>
        <v>28.876499176025391</v>
      </c>
      <c r="M108" s="687">
        <f t="shared" si="39"/>
        <v>24.132999420166016</v>
      </c>
      <c r="N108" s="687">
        <f t="shared" si="39"/>
        <v>25.361499786376953</v>
      </c>
      <c r="O108" s="687">
        <f t="shared" si="39"/>
        <v>31.108999252319336</v>
      </c>
      <c r="P108" s="687">
        <f t="shared" si="39"/>
        <v>34.690498352050781</v>
      </c>
      <c r="Q108" s="687">
        <f t="shared" si="39"/>
        <v>29.472999572753906</v>
      </c>
      <c r="R108" s="687">
        <f t="shared" si="39"/>
        <v>38.116001129150391</v>
      </c>
      <c r="S108" s="687">
        <f t="shared" si="33"/>
        <v>35.972999572753906</v>
      </c>
      <c r="T108" s="687">
        <f t="shared" si="33"/>
        <v>22.729999542236328</v>
      </c>
      <c r="U108" s="687">
        <f t="shared" si="33"/>
        <v>28.459999084472656</v>
      </c>
    </row>
    <row r="109" spans="1:28" x14ac:dyDescent="0.25">
      <c r="A109" s="676" t="s">
        <v>41</v>
      </c>
      <c r="B109" s="675" t="s">
        <v>1014</v>
      </c>
      <c r="C109" s="687" t="str">
        <f t="shared" ref="C109:R109" si="40">IF(C83&lt;&gt;0,C96/C83,"~")</f>
        <v>~</v>
      </c>
      <c r="D109" s="687" t="str">
        <f t="shared" si="40"/>
        <v>~</v>
      </c>
      <c r="E109" s="687" t="str">
        <f t="shared" si="40"/>
        <v>~</v>
      </c>
      <c r="F109" s="687" t="str">
        <f t="shared" si="40"/>
        <v>~</v>
      </c>
      <c r="G109" s="687" t="str">
        <f t="shared" si="40"/>
        <v>~</v>
      </c>
      <c r="H109" s="687" t="str">
        <f t="shared" si="40"/>
        <v>~</v>
      </c>
      <c r="I109" s="687" t="str">
        <f t="shared" si="40"/>
        <v>~</v>
      </c>
      <c r="J109" s="687" t="str">
        <f t="shared" si="40"/>
        <v>~</v>
      </c>
      <c r="K109" s="687" t="str">
        <f t="shared" si="40"/>
        <v>~</v>
      </c>
      <c r="L109" s="687" t="str">
        <f t="shared" si="40"/>
        <v>~</v>
      </c>
      <c r="M109" s="687" t="str">
        <f t="shared" si="40"/>
        <v>~</v>
      </c>
      <c r="N109" s="687" t="str">
        <f t="shared" si="40"/>
        <v>~</v>
      </c>
      <c r="O109" s="687" t="str">
        <f t="shared" si="40"/>
        <v>~</v>
      </c>
      <c r="P109" s="687" t="str">
        <f t="shared" si="40"/>
        <v>~</v>
      </c>
      <c r="Q109" s="687">
        <f t="shared" si="40"/>
        <v>16.875</v>
      </c>
      <c r="R109" s="687">
        <f t="shared" si="40"/>
        <v>19.916999816894531</v>
      </c>
      <c r="S109" s="687">
        <f t="shared" si="33"/>
        <v>19.906000137329102</v>
      </c>
      <c r="T109" s="687">
        <f t="shared" si="33"/>
        <v>15.128999710083008</v>
      </c>
      <c r="U109" s="687" t="str">
        <f t="shared" si="33"/>
        <v>~</v>
      </c>
    </row>
    <row r="110" spans="1:28" x14ac:dyDescent="0.25">
      <c r="A110" s="676" t="s">
        <v>45</v>
      </c>
      <c r="B110" s="675" t="s">
        <v>1015</v>
      </c>
      <c r="C110" s="687" t="str">
        <f t="shared" ref="C110:R110" si="41">IF(C84&lt;&gt;0,C97/C84,"~")</f>
        <v>~</v>
      </c>
      <c r="D110" s="687" t="str">
        <f t="shared" si="41"/>
        <v>~</v>
      </c>
      <c r="E110" s="687" t="str">
        <f t="shared" si="41"/>
        <v>~</v>
      </c>
      <c r="F110" s="687" t="str">
        <f t="shared" si="41"/>
        <v>~</v>
      </c>
      <c r="G110" s="687" t="str">
        <f t="shared" si="41"/>
        <v>~</v>
      </c>
      <c r="H110" s="687" t="str">
        <f t="shared" si="41"/>
        <v>~</v>
      </c>
      <c r="I110" s="687">
        <f t="shared" si="41"/>
        <v>9.4064998626708984</v>
      </c>
      <c r="J110" s="687">
        <f t="shared" si="41"/>
        <v>26.228000640869141</v>
      </c>
      <c r="K110" s="687" t="str">
        <f t="shared" si="41"/>
        <v>~</v>
      </c>
      <c r="L110" s="687">
        <f t="shared" si="41"/>
        <v>19.521999359130859</v>
      </c>
      <c r="M110" s="687">
        <f t="shared" si="41"/>
        <v>18.610000610351563</v>
      </c>
      <c r="N110" s="687" t="str">
        <f t="shared" si="41"/>
        <v>~</v>
      </c>
      <c r="O110" s="687" t="str">
        <f t="shared" si="41"/>
        <v>~</v>
      </c>
      <c r="P110" s="687" t="str">
        <f t="shared" si="41"/>
        <v>~</v>
      </c>
      <c r="Q110" s="687" t="str">
        <f t="shared" si="41"/>
        <v>~</v>
      </c>
      <c r="R110" s="687">
        <f t="shared" si="41"/>
        <v>9.675999641418457</v>
      </c>
      <c r="S110" s="687">
        <f t="shared" si="33"/>
        <v>26.594999313354492</v>
      </c>
      <c r="T110" s="687">
        <f t="shared" si="33"/>
        <v>20.113000869750977</v>
      </c>
      <c r="U110" s="687">
        <f t="shared" si="33"/>
        <v>28.086000442504883</v>
      </c>
    </row>
    <row r="111" spans="1:28" s="678" customFormat="1" ht="20.149999999999999" customHeight="1" x14ac:dyDescent="0.25">
      <c r="A111" s="679"/>
      <c r="B111" s="684" t="s">
        <v>5</v>
      </c>
      <c r="C111" s="685">
        <f t="shared" ref="C111:R111" si="42">IF(C85&lt;&gt;0,C98/C85,"~")</f>
        <v>22.983372823791317</v>
      </c>
      <c r="D111" s="685">
        <f t="shared" si="42"/>
        <v>17.503074745641793</v>
      </c>
      <c r="E111" s="685">
        <f t="shared" si="42"/>
        <v>15.295691997704459</v>
      </c>
      <c r="F111" s="685">
        <f t="shared" si="42"/>
        <v>14.866281418090171</v>
      </c>
      <c r="G111" s="685">
        <f t="shared" si="42"/>
        <v>14.867092569454934</v>
      </c>
      <c r="H111" s="685">
        <f t="shared" si="42"/>
        <v>15.22685123370603</v>
      </c>
      <c r="I111" s="685">
        <f t="shared" si="42"/>
        <v>15.364664155403069</v>
      </c>
      <c r="J111" s="685">
        <f t="shared" si="42"/>
        <v>15.402944698551055</v>
      </c>
      <c r="K111" s="685">
        <f t="shared" si="42"/>
        <v>15.770501889045971</v>
      </c>
      <c r="L111" s="685">
        <f t="shared" si="42"/>
        <v>16.0079798125937</v>
      </c>
      <c r="M111" s="685">
        <f t="shared" si="42"/>
        <v>16.245210692780844</v>
      </c>
      <c r="N111" s="685">
        <f t="shared" si="42"/>
        <v>17.18500699910587</v>
      </c>
      <c r="O111" s="685">
        <f t="shared" si="42"/>
        <v>17.123623272624631</v>
      </c>
      <c r="P111" s="685">
        <f t="shared" si="42"/>
        <v>17.848348771624206</v>
      </c>
      <c r="Q111" s="685">
        <f t="shared" si="42"/>
        <v>18.141576753056803</v>
      </c>
      <c r="R111" s="685">
        <f t="shared" si="42"/>
        <v>19.509260529732313</v>
      </c>
      <c r="S111" s="685">
        <f t="shared" si="33"/>
        <v>20.455900851440429</v>
      </c>
      <c r="T111" s="685">
        <f t="shared" si="33"/>
        <v>20.622780769765146</v>
      </c>
      <c r="U111" s="685">
        <f t="shared" si="33"/>
        <v>20.893989383310512</v>
      </c>
      <c r="V111" s="683"/>
      <c r="W111" s="683"/>
      <c r="X111" s="673"/>
    </row>
    <row r="112" spans="1:28" x14ac:dyDescent="0.25">
      <c r="B112" s="675"/>
      <c r="C112" s="674"/>
      <c r="D112" s="674"/>
      <c r="E112" s="674"/>
      <c r="F112" s="674"/>
      <c r="G112" s="674"/>
      <c r="H112" s="674"/>
      <c r="I112" s="674"/>
      <c r="J112" s="674"/>
      <c r="K112" s="674"/>
      <c r="L112" s="674"/>
      <c r="M112" s="674"/>
      <c r="N112" s="674"/>
      <c r="O112" s="674"/>
      <c r="P112" s="674"/>
      <c r="Q112" s="674"/>
      <c r="R112" s="674"/>
      <c r="S112" s="674"/>
      <c r="T112" s="674"/>
      <c r="U112" s="674"/>
    </row>
    <row r="113" spans="1:27" s="677" customFormat="1" ht="25.4" customHeight="1" x14ac:dyDescent="0.25">
      <c r="A113" s="677" t="str">
        <f>Index!B52</f>
        <v>Table 5g   National government employment, by COFOG, FY2004 - FY2022</v>
      </c>
      <c r="X113" s="673"/>
    </row>
    <row r="114" spans="1:27" s="678" customFormat="1" ht="20.149999999999999" customHeight="1" x14ac:dyDescent="0.25">
      <c r="A114" s="680"/>
      <c r="B114" s="681" t="s">
        <v>1023</v>
      </c>
      <c r="C114" s="682" t="str">
        <f>C$2</f>
        <v>FY2004</v>
      </c>
      <c r="D114" s="682" t="str">
        <f t="shared" ref="D114:U114" si="43">D$2</f>
        <v>FY2005</v>
      </c>
      <c r="E114" s="682" t="str">
        <f t="shared" si="43"/>
        <v>FY2006</v>
      </c>
      <c r="F114" s="682" t="str">
        <f t="shared" si="43"/>
        <v>FY2007</v>
      </c>
      <c r="G114" s="682" t="str">
        <f t="shared" si="43"/>
        <v>FY2008</v>
      </c>
      <c r="H114" s="682" t="str">
        <f t="shared" si="43"/>
        <v>FY2009</v>
      </c>
      <c r="I114" s="682" t="str">
        <f t="shared" si="43"/>
        <v>FY2010</v>
      </c>
      <c r="J114" s="682" t="str">
        <f t="shared" si="43"/>
        <v>FY2011</v>
      </c>
      <c r="K114" s="682" t="str">
        <f t="shared" si="43"/>
        <v>FY2012</v>
      </c>
      <c r="L114" s="682" t="str">
        <f t="shared" si="43"/>
        <v>FY2013</v>
      </c>
      <c r="M114" s="682" t="str">
        <f t="shared" si="43"/>
        <v>FY2014</v>
      </c>
      <c r="N114" s="682" t="str">
        <f t="shared" si="43"/>
        <v>FY2015</v>
      </c>
      <c r="O114" s="682" t="str">
        <f t="shared" si="43"/>
        <v>FY2016</v>
      </c>
      <c r="P114" s="682" t="str">
        <f t="shared" si="43"/>
        <v>FY2017</v>
      </c>
      <c r="Q114" s="682" t="str">
        <f t="shared" si="43"/>
        <v>FY2018</v>
      </c>
      <c r="R114" s="682" t="str">
        <f t="shared" si="43"/>
        <v>FY2019</v>
      </c>
      <c r="S114" s="682" t="str">
        <f t="shared" si="43"/>
        <v>FY2020</v>
      </c>
      <c r="T114" s="682" t="str">
        <f t="shared" si="43"/>
        <v>FY2021</v>
      </c>
      <c r="U114" s="682" t="str">
        <f t="shared" si="43"/>
        <v>FY2022</v>
      </c>
      <c r="X114" s="673"/>
      <c r="Y114" s="673"/>
      <c r="Z114" s="673"/>
      <c r="AA114" s="673"/>
    </row>
    <row r="115" spans="1:27" ht="15" customHeight="1" x14ac:dyDescent="0.25">
      <c r="A115" s="676">
        <v>1</v>
      </c>
      <c r="B115" s="673" t="s">
        <v>1016</v>
      </c>
      <c r="C115" s="902">
        <v>146.84672546386719</v>
      </c>
      <c r="D115" s="907">
        <v>223</v>
      </c>
      <c r="E115" s="907">
        <v>259</v>
      </c>
      <c r="F115" s="673">
        <v>271</v>
      </c>
      <c r="G115" s="673">
        <v>299</v>
      </c>
      <c r="H115" s="673">
        <v>305</v>
      </c>
      <c r="I115" s="673">
        <v>314</v>
      </c>
      <c r="J115" s="674">
        <v>303</v>
      </c>
      <c r="K115" s="674">
        <v>292</v>
      </c>
      <c r="L115" s="674">
        <v>306</v>
      </c>
      <c r="M115" s="674">
        <v>311</v>
      </c>
      <c r="N115" s="674">
        <v>302</v>
      </c>
      <c r="O115" s="674">
        <v>313</v>
      </c>
      <c r="P115" s="674">
        <v>353</v>
      </c>
      <c r="Q115" s="674">
        <v>369</v>
      </c>
      <c r="R115" s="673">
        <v>349</v>
      </c>
      <c r="S115" s="907">
        <v>347</v>
      </c>
      <c r="T115" s="907">
        <v>375</v>
      </c>
      <c r="U115" s="907">
        <v>384</v>
      </c>
    </row>
    <row r="116" spans="1:27" x14ac:dyDescent="0.25">
      <c r="A116" s="676">
        <v>3</v>
      </c>
      <c r="B116" s="673" t="s">
        <v>1017</v>
      </c>
      <c r="C116" s="902">
        <v>127.41112518310547</v>
      </c>
      <c r="D116" s="907">
        <v>182</v>
      </c>
      <c r="E116" s="907">
        <v>208</v>
      </c>
      <c r="F116" s="673">
        <v>214</v>
      </c>
      <c r="G116" s="673">
        <v>211</v>
      </c>
      <c r="H116" s="673">
        <v>217</v>
      </c>
      <c r="I116" s="673">
        <v>214</v>
      </c>
      <c r="J116" s="673">
        <v>209</v>
      </c>
      <c r="K116" s="673">
        <v>206</v>
      </c>
      <c r="L116" s="673">
        <v>239</v>
      </c>
      <c r="M116" s="673">
        <v>250</v>
      </c>
      <c r="N116" s="673">
        <v>257</v>
      </c>
      <c r="O116" s="673">
        <v>258</v>
      </c>
      <c r="P116" s="673">
        <v>256</v>
      </c>
      <c r="Q116" s="673">
        <v>250</v>
      </c>
      <c r="R116" s="673">
        <v>245</v>
      </c>
      <c r="S116" s="673">
        <v>252</v>
      </c>
      <c r="T116" s="907">
        <v>253</v>
      </c>
      <c r="U116" s="907">
        <v>247</v>
      </c>
    </row>
    <row r="117" spans="1:27" x14ac:dyDescent="0.25">
      <c r="A117" s="676">
        <v>4</v>
      </c>
      <c r="B117" s="673" t="s">
        <v>1018</v>
      </c>
      <c r="C117" s="902">
        <v>178.15962219238281</v>
      </c>
      <c r="D117" s="907">
        <v>233</v>
      </c>
      <c r="E117" s="907">
        <v>247</v>
      </c>
      <c r="F117" s="673">
        <v>202</v>
      </c>
      <c r="G117" s="673">
        <v>176</v>
      </c>
      <c r="H117" s="673">
        <v>166</v>
      </c>
      <c r="I117" s="673">
        <v>165</v>
      </c>
      <c r="J117" s="673">
        <v>162</v>
      </c>
      <c r="K117" s="673">
        <v>165</v>
      </c>
      <c r="L117" s="673">
        <v>155</v>
      </c>
      <c r="M117" s="673">
        <v>152</v>
      </c>
      <c r="N117" s="673">
        <v>160</v>
      </c>
      <c r="O117" s="673">
        <v>151</v>
      </c>
      <c r="P117" s="673">
        <v>157</v>
      </c>
      <c r="Q117" s="673">
        <v>170</v>
      </c>
      <c r="R117" s="673">
        <v>184</v>
      </c>
      <c r="S117" s="673">
        <v>204</v>
      </c>
      <c r="T117" s="907">
        <v>200</v>
      </c>
      <c r="U117" s="907">
        <v>203</v>
      </c>
    </row>
    <row r="118" spans="1:27" x14ac:dyDescent="0.25">
      <c r="A118" s="676">
        <v>5</v>
      </c>
      <c r="B118" s="673" t="s">
        <v>1019</v>
      </c>
      <c r="C118" s="902">
        <v>9.7177982330322266</v>
      </c>
      <c r="D118" s="907">
        <v>15</v>
      </c>
      <c r="E118" s="907">
        <v>17</v>
      </c>
      <c r="F118" s="673">
        <v>17</v>
      </c>
      <c r="G118" s="673">
        <v>18</v>
      </c>
      <c r="H118" s="673">
        <v>18</v>
      </c>
      <c r="I118" s="673">
        <v>17</v>
      </c>
      <c r="J118" s="673">
        <v>18</v>
      </c>
      <c r="K118" s="673">
        <v>18</v>
      </c>
      <c r="L118" s="673">
        <v>19</v>
      </c>
      <c r="M118" s="673">
        <v>20</v>
      </c>
      <c r="N118" s="673">
        <v>19</v>
      </c>
      <c r="O118" s="673">
        <v>19</v>
      </c>
      <c r="P118" s="673">
        <v>17</v>
      </c>
      <c r="Q118" s="673">
        <v>18</v>
      </c>
      <c r="R118" s="673">
        <v>26</v>
      </c>
      <c r="S118" s="673">
        <v>26</v>
      </c>
      <c r="T118" s="907">
        <v>25</v>
      </c>
      <c r="U118" s="907">
        <v>22</v>
      </c>
    </row>
    <row r="119" spans="1:27" x14ac:dyDescent="0.25">
      <c r="A119" s="676">
        <v>6</v>
      </c>
      <c r="B119" s="673" t="s">
        <v>1020</v>
      </c>
      <c r="C119" s="902">
        <v>2.159510612487793</v>
      </c>
      <c r="D119" s="907">
        <v>3</v>
      </c>
      <c r="E119" s="673">
        <v>2</v>
      </c>
      <c r="F119" s="673">
        <v>3</v>
      </c>
      <c r="G119" s="673">
        <v>3</v>
      </c>
      <c r="H119" s="673">
        <v>3</v>
      </c>
      <c r="I119" s="673">
        <v>3</v>
      </c>
      <c r="J119" s="673">
        <v>3</v>
      </c>
      <c r="K119" s="673">
        <v>3</v>
      </c>
      <c r="L119" s="673">
        <v>2</v>
      </c>
      <c r="M119" s="673">
        <v>2</v>
      </c>
      <c r="N119" s="673">
        <v>1</v>
      </c>
      <c r="O119" s="673">
        <v>1</v>
      </c>
      <c r="P119" s="673">
        <v>2</v>
      </c>
      <c r="Q119" s="673">
        <v>3</v>
      </c>
      <c r="R119" s="673">
        <v>3</v>
      </c>
      <c r="S119" s="673">
        <v>3</v>
      </c>
      <c r="T119" s="907">
        <v>2</v>
      </c>
      <c r="U119" s="907">
        <v>3</v>
      </c>
    </row>
    <row r="120" spans="1:27" x14ac:dyDescent="0.25">
      <c r="A120" s="676">
        <v>7</v>
      </c>
      <c r="B120" s="673" t="s">
        <v>427</v>
      </c>
      <c r="C120" s="902">
        <v>292.61367797851563</v>
      </c>
      <c r="D120" s="907">
        <v>440</v>
      </c>
      <c r="E120" s="907">
        <v>488</v>
      </c>
      <c r="F120" s="673">
        <v>521</v>
      </c>
      <c r="G120" s="673">
        <v>507</v>
      </c>
      <c r="H120" s="673">
        <v>481</v>
      </c>
      <c r="I120" s="673">
        <v>487</v>
      </c>
      <c r="J120" s="673">
        <v>502</v>
      </c>
      <c r="K120" s="673">
        <v>501</v>
      </c>
      <c r="L120" s="673">
        <v>508</v>
      </c>
      <c r="M120" s="673">
        <v>501</v>
      </c>
      <c r="N120" s="673">
        <v>487</v>
      </c>
      <c r="O120" s="673">
        <v>490</v>
      </c>
      <c r="P120" s="673">
        <v>520</v>
      </c>
      <c r="Q120" s="673">
        <v>561</v>
      </c>
      <c r="R120" s="673">
        <v>550</v>
      </c>
      <c r="S120" s="673">
        <v>542</v>
      </c>
      <c r="T120" s="907">
        <v>571</v>
      </c>
      <c r="U120" s="907">
        <v>566</v>
      </c>
    </row>
    <row r="121" spans="1:27" x14ac:dyDescent="0.25">
      <c r="A121" s="676">
        <v>8</v>
      </c>
      <c r="B121" s="673" t="s">
        <v>1021</v>
      </c>
      <c r="C121" s="902">
        <v>18.355840682983398</v>
      </c>
      <c r="D121" s="907">
        <v>28</v>
      </c>
      <c r="E121" s="907">
        <v>35</v>
      </c>
      <c r="F121" s="673">
        <v>38</v>
      </c>
      <c r="G121" s="673">
        <v>34</v>
      </c>
      <c r="H121" s="673">
        <v>29</v>
      </c>
      <c r="I121" s="673">
        <v>30</v>
      </c>
      <c r="J121" s="673">
        <v>32</v>
      </c>
      <c r="K121" s="673">
        <v>27</v>
      </c>
      <c r="L121" s="673">
        <v>27</v>
      </c>
      <c r="M121" s="673">
        <v>26</v>
      </c>
      <c r="N121" s="673">
        <v>23</v>
      </c>
      <c r="O121" s="673">
        <v>24</v>
      </c>
      <c r="P121" s="673">
        <v>12</v>
      </c>
      <c r="Q121" s="673">
        <v>7</v>
      </c>
      <c r="R121" s="673">
        <v>16</v>
      </c>
      <c r="S121" s="673">
        <v>22</v>
      </c>
      <c r="T121" s="907">
        <v>28</v>
      </c>
      <c r="U121" s="907">
        <v>28</v>
      </c>
    </row>
    <row r="122" spans="1:27" x14ac:dyDescent="0.25">
      <c r="A122" s="676">
        <v>9</v>
      </c>
      <c r="B122" s="673" t="s">
        <v>57</v>
      </c>
      <c r="C122" s="902">
        <v>455.65673828125</v>
      </c>
      <c r="D122" s="907">
        <v>634</v>
      </c>
      <c r="E122" s="907">
        <v>947</v>
      </c>
      <c r="F122" s="673">
        <v>987</v>
      </c>
      <c r="G122" s="674">
        <v>1024</v>
      </c>
      <c r="H122" s="673">
        <v>978</v>
      </c>
      <c r="I122" s="673">
        <v>979</v>
      </c>
      <c r="J122" s="673">
        <v>999</v>
      </c>
      <c r="K122" s="674">
        <v>1006</v>
      </c>
      <c r="L122" s="674">
        <v>1048</v>
      </c>
      <c r="M122" s="674">
        <v>1014</v>
      </c>
      <c r="N122" s="674">
        <v>1019</v>
      </c>
      <c r="O122" s="674">
        <v>1006</v>
      </c>
      <c r="P122" s="674">
        <v>1013</v>
      </c>
      <c r="Q122" s="674">
        <v>1028</v>
      </c>
      <c r="R122" s="673">
        <v>1052</v>
      </c>
      <c r="S122" s="673">
        <v>1044</v>
      </c>
      <c r="T122" s="907">
        <v>1076</v>
      </c>
      <c r="U122" s="907">
        <v>1097</v>
      </c>
    </row>
    <row r="123" spans="1:27" x14ac:dyDescent="0.25">
      <c r="A123" s="676">
        <v>10</v>
      </c>
      <c r="B123" s="673" t="s">
        <v>1022</v>
      </c>
      <c r="C123" s="902">
        <v>1.0797553062438965</v>
      </c>
      <c r="D123" s="673">
        <v>3</v>
      </c>
      <c r="E123" s="907">
        <v>2</v>
      </c>
      <c r="F123" s="673">
        <v>3</v>
      </c>
      <c r="G123" s="673">
        <v>2</v>
      </c>
      <c r="H123" s="673">
        <v>51</v>
      </c>
      <c r="I123" s="673">
        <v>52</v>
      </c>
      <c r="J123" s="673">
        <v>55</v>
      </c>
      <c r="K123" s="673">
        <v>54</v>
      </c>
      <c r="L123" s="673">
        <v>49</v>
      </c>
      <c r="M123" s="673">
        <v>45</v>
      </c>
      <c r="N123" s="673">
        <v>49</v>
      </c>
      <c r="O123" s="673">
        <v>52</v>
      </c>
      <c r="P123" s="673">
        <v>50</v>
      </c>
      <c r="Q123" s="673">
        <v>60</v>
      </c>
      <c r="R123" s="673">
        <v>63</v>
      </c>
      <c r="S123" s="673">
        <v>61</v>
      </c>
      <c r="T123" s="907">
        <v>68</v>
      </c>
      <c r="U123" s="907">
        <v>71</v>
      </c>
    </row>
    <row r="124" spans="1:27" s="678" customFormat="1" ht="20.149999999999999" customHeight="1" x14ac:dyDescent="0.25">
      <c r="A124" s="679"/>
      <c r="B124" s="684" t="s">
        <v>5</v>
      </c>
      <c r="C124" s="685">
        <f>SUM(C115:C123)</f>
        <v>1232.0007939338684</v>
      </c>
      <c r="D124" s="685">
        <f t="shared" ref="D124:T124" si="44">SUM(D115:D123)</f>
        <v>1761</v>
      </c>
      <c r="E124" s="685">
        <f t="shared" si="44"/>
        <v>2205</v>
      </c>
      <c r="F124" s="685">
        <f t="shared" si="44"/>
        <v>2256</v>
      </c>
      <c r="G124" s="685">
        <f t="shared" si="44"/>
        <v>2274</v>
      </c>
      <c r="H124" s="685">
        <f t="shared" si="44"/>
        <v>2248</v>
      </c>
      <c r="I124" s="685">
        <f t="shared" si="44"/>
        <v>2261</v>
      </c>
      <c r="J124" s="685">
        <f t="shared" si="44"/>
        <v>2283</v>
      </c>
      <c r="K124" s="685">
        <f t="shared" si="44"/>
        <v>2272</v>
      </c>
      <c r="L124" s="685">
        <f t="shared" si="44"/>
        <v>2353</v>
      </c>
      <c r="M124" s="685">
        <f t="shared" si="44"/>
        <v>2321</v>
      </c>
      <c r="N124" s="685">
        <f t="shared" si="44"/>
        <v>2317</v>
      </c>
      <c r="O124" s="685">
        <f t="shared" si="44"/>
        <v>2314</v>
      </c>
      <c r="P124" s="685">
        <f t="shared" si="44"/>
        <v>2380</v>
      </c>
      <c r="Q124" s="685">
        <f t="shared" si="44"/>
        <v>2466</v>
      </c>
      <c r="R124" s="685">
        <f t="shared" si="44"/>
        <v>2488</v>
      </c>
      <c r="S124" s="685">
        <f t="shared" si="44"/>
        <v>2501</v>
      </c>
      <c r="T124" s="685">
        <f t="shared" si="44"/>
        <v>2598</v>
      </c>
      <c r="U124" s="685">
        <f>SUM(U115:U123)</f>
        <v>2621</v>
      </c>
      <c r="V124" s="683"/>
      <c r="W124" s="683"/>
      <c r="X124" s="673"/>
      <c r="Y124" s="673"/>
      <c r="Z124" s="673"/>
      <c r="AA124" s="673"/>
    </row>
    <row r="125" spans="1:27" x14ac:dyDescent="0.25">
      <c r="B125" s="675"/>
      <c r="C125" s="674"/>
      <c r="D125" s="674"/>
      <c r="E125" s="674"/>
      <c r="F125" s="674"/>
      <c r="G125" s="674"/>
    </row>
    <row r="126" spans="1:27" s="677" customFormat="1" ht="25.4" customHeight="1" x14ac:dyDescent="0.25">
      <c r="A126" s="677" t="str">
        <f>Index!B53</f>
        <v>Table 5h   National government  wage costs, by COFOG, FY2004 - FY2022</v>
      </c>
      <c r="X126" s="673"/>
      <c r="Y126" s="673"/>
      <c r="Z126" s="673"/>
      <c r="AA126" s="673"/>
    </row>
    <row r="127" spans="1:27" s="678" customFormat="1" ht="20.149999999999999" customHeight="1" x14ac:dyDescent="0.25">
      <c r="A127" s="680"/>
      <c r="B127" s="681" t="s">
        <v>1023</v>
      </c>
      <c r="C127" s="682" t="str">
        <f>C$2</f>
        <v>FY2004</v>
      </c>
      <c r="D127" s="682" t="str">
        <f t="shared" ref="D127:U127" si="45">D$2</f>
        <v>FY2005</v>
      </c>
      <c r="E127" s="682" t="str">
        <f t="shared" si="45"/>
        <v>FY2006</v>
      </c>
      <c r="F127" s="682" t="str">
        <f t="shared" si="45"/>
        <v>FY2007</v>
      </c>
      <c r="G127" s="682" t="str">
        <f t="shared" si="45"/>
        <v>FY2008</v>
      </c>
      <c r="H127" s="682" t="str">
        <f t="shared" si="45"/>
        <v>FY2009</v>
      </c>
      <c r="I127" s="682" t="str">
        <f t="shared" si="45"/>
        <v>FY2010</v>
      </c>
      <c r="J127" s="682" t="str">
        <f t="shared" si="45"/>
        <v>FY2011</v>
      </c>
      <c r="K127" s="682" t="str">
        <f t="shared" si="45"/>
        <v>FY2012</v>
      </c>
      <c r="L127" s="682" t="str">
        <f t="shared" si="45"/>
        <v>FY2013</v>
      </c>
      <c r="M127" s="682" t="str">
        <f t="shared" si="45"/>
        <v>FY2014</v>
      </c>
      <c r="N127" s="682" t="str">
        <f t="shared" si="45"/>
        <v>FY2015</v>
      </c>
      <c r="O127" s="682" t="str">
        <f t="shared" si="45"/>
        <v>FY2016</v>
      </c>
      <c r="P127" s="682" t="str">
        <f t="shared" si="45"/>
        <v>FY2017</v>
      </c>
      <c r="Q127" s="682" t="str">
        <f t="shared" si="45"/>
        <v>FY2018</v>
      </c>
      <c r="R127" s="682" t="str">
        <f t="shared" si="45"/>
        <v>FY2019</v>
      </c>
      <c r="S127" s="682" t="str">
        <f t="shared" si="45"/>
        <v>FY2020</v>
      </c>
      <c r="T127" s="682" t="str">
        <f t="shared" si="45"/>
        <v>FY2021</v>
      </c>
      <c r="U127" s="682" t="str">
        <f t="shared" si="45"/>
        <v>FY2022</v>
      </c>
      <c r="X127" s="673"/>
      <c r="Y127" s="673"/>
      <c r="Z127" s="673"/>
      <c r="AA127" s="673"/>
    </row>
    <row r="128" spans="1:27" ht="15" customHeight="1" x14ac:dyDescent="0.25">
      <c r="A128" s="676">
        <v>1</v>
      </c>
      <c r="B128" s="673" t="s">
        <v>1016</v>
      </c>
      <c r="C128" s="909">
        <v>5391.89208984375</v>
      </c>
      <c r="D128" s="909">
        <v>6089.52978515625</v>
      </c>
      <c r="E128" s="909">
        <v>6279.30078125</v>
      </c>
      <c r="F128" s="909">
        <v>6391.60888671875</v>
      </c>
      <c r="G128" s="909">
        <v>6513.2568359375</v>
      </c>
      <c r="H128" s="909">
        <v>6872.93505859375</v>
      </c>
      <c r="I128" s="909">
        <v>6992.36083984375</v>
      </c>
      <c r="J128" s="909">
        <v>7082.8017578125</v>
      </c>
      <c r="K128" s="909">
        <v>6693.5048828125</v>
      </c>
      <c r="L128" s="909">
        <v>7186.48583984375</v>
      </c>
      <c r="M128" s="909">
        <v>7217.23291015625</v>
      </c>
      <c r="N128" s="909">
        <v>7189.8671875</v>
      </c>
      <c r="O128" s="909">
        <v>7463.58203125</v>
      </c>
      <c r="P128" s="909">
        <v>8741.490234375</v>
      </c>
      <c r="Q128" s="909">
        <v>9166.044921875</v>
      </c>
      <c r="R128" s="909">
        <v>9698.8212890625</v>
      </c>
      <c r="S128" s="909">
        <v>9868.1279296875</v>
      </c>
      <c r="T128" s="909">
        <v>10912.3564453125</v>
      </c>
      <c r="U128" s="909">
        <v>11089.9638671875</v>
      </c>
    </row>
    <row r="129" spans="1:23" x14ac:dyDescent="0.25">
      <c r="A129" s="676">
        <v>3</v>
      </c>
      <c r="B129" s="673" t="s">
        <v>1017</v>
      </c>
      <c r="C129" s="909">
        <v>3094.463134765625</v>
      </c>
      <c r="D129" s="909">
        <v>3130.9208984375</v>
      </c>
      <c r="E129" s="909">
        <v>3149.75</v>
      </c>
      <c r="F129" s="909">
        <v>3145.342041015625</v>
      </c>
      <c r="G129" s="909">
        <v>3241.876953125</v>
      </c>
      <c r="H129" s="909">
        <v>3366.794921875</v>
      </c>
      <c r="I129" s="909">
        <v>3266.47509765625</v>
      </c>
      <c r="J129" s="909">
        <v>3208.125</v>
      </c>
      <c r="K129" s="909">
        <v>3456.55810546875</v>
      </c>
      <c r="L129" s="909">
        <v>3736.4990234375</v>
      </c>
      <c r="M129" s="909">
        <v>3753.43408203125</v>
      </c>
      <c r="N129" s="909">
        <v>3878.31689453125</v>
      </c>
      <c r="O129" s="909">
        <v>3755.47998046875</v>
      </c>
      <c r="P129" s="909">
        <v>3939.197021484375</v>
      </c>
      <c r="Q129" s="909">
        <v>4037.4609375</v>
      </c>
      <c r="R129" s="909">
        <v>4077.008056640625</v>
      </c>
      <c r="S129" s="909">
        <v>4546.30908203125</v>
      </c>
      <c r="T129" s="909">
        <v>4221.8798828125</v>
      </c>
      <c r="U129" s="909">
        <v>4303.9072265625</v>
      </c>
    </row>
    <row r="130" spans="1:23" x14ac:dyDescent="0.25">
      <c r="A130" s="676">
        <v>4</v>
      </c>
      <c r="B130" s="673" t="s">
        <v>1018</v>
      </c>
      <c r="C130" s="909">
        <v>4123.92041015625</v>
      </c>
      <c r="D130" s="909">
        <v>4106.580078125</v>
      </c>
      <c r="E130" s="909">
        <v>3950.673095703125</v>
      </c>
      <c r="F130" s="909">
        <v>3239.530029296875</v>
      </c>
      <c r="G130" s="909">
        <v>2867.072998046875</v>
      </c>
      <c r="H130" s="909">
        <v>2756.678955078125</v>
      </c>
      <c r="I130" s="909">
        <v>2687.241943359375</v>
      </c>
      <c r="J130" s="909">
        <v>2708.10595703125</v>
      </c>
      <c r="K130" s="909">
        <v>2782.777099609375</v>
      </c>
      <c r="L130" s="909">
        <v>2637.6689453125</v>
      </c>
      <c r="M130" s="909">
        <v>2720.383056640625</v>
      </c>
      <c r="N130" s="909">
        <v>2698.5830078125</v>
      </c>
      <c r="O130" s="909">
        <v>2684.217041015625</v>
      </c>
      <c r="P130" s="909">
        <v>2736.885009765625</v>
      </c>
      <c r="Q130" s="909">
        <v>3208.43505859375</v>
      </c>
      <c r="R130" s="909">
        <v>3594.7958984375</v>
      </c>
      <c r="S130" s="909">
        <v>3937.4599609375</v>
      </c>
      <c r="T130" s="909">
        <v>3999.14697265625</v>
      </c>
      <c r="U130" s="909">
        <v>4052.760986328125</v>
      </c>
    </row>
    <row r="131" spans="1:23" x14ac:dyDescent="0.25">
      <c r="A131" s="676">
        <v>5</v>
      </c>
      <c r="B131" s="673" t="s">
        <v>1019</v>
      </c>
      <c r="C131" s="909">
        <v>259.11526489257813</v>
      </c>
      <c r="D131" s="909">
        <v>303.45999145507813</v>
      </c>
      <c r="E131" s="909">
        <v>323.88400268554688</v>
      </c>
      <c r="F131" s="909">
        <v>318.32901000976563</v>
      </c>
      <c r="G131" s="909">
        <v>332.75698852539063</v>
      </c>
      <c r="H131" s="909">
        <v>322.10501098632813</v>
      </c>
      <c r="I131" s="909">
        <v>314.9119873046875</v>
      </c>
      <c r="J131" s="909">
        <v>338.97698974609375</v>
      </c>
      <c r="K131" s="909">
        <v>344.18499755859375</v>
      </c>
      <c r="L131" s="909">
        <v>354.75399780273438</v>
      </c>
      <c r="M131" s="909">
        <v>394.88400268554688</v>
      </c>
      <c r="N131" s="909">
        <v>370.67599487304688</v>
      </c>
      <c r="O131" s="909">
        <v>374.85299682617188</v>
      </c>
      <c r="P131" s="909">
        <v>319.88400268554688</v>
      </c>
      <c r="Q131" s="909">
        <v>354.5360107421875</v>
      </c>
      <c r="R131" s="909">
        <v>528.87200927734375</v>
      </c>
      <c r="S131" s="909">
        <v>617.66998291015625</v>
      </c>
      <c r="T131" s="909">
        <v>625.5670166015625</v>
      </c>
      <c r="U131" s="909">
        <v>582.906005859375</v>
      </c>
    </row>
    <row r="132" spans="1:23" x14ac:dyDescent="0.25">
      <c r="A132" s="676">
        <v>6</v>
      </c>
      <c r="B132" s="673" t="s">
        <v>1020</v>
      </c>
      <c r="C132" s="909">
        <v>71.363525390625</v>
      </c>
      <c r="D132" s="909">
        <v>67.538002014160156</v>
      </c>
      <c r="E132" s="909">
        <v>38.694000244140625</v>
      </c>
      <c r="F132" s="909">
        <v>64.78900146484375</v>
      </c>
      <c r="G132" s="909">
        <v>63.581001281738281</v>
      </c>
      <c r="H132" s="909">
        <v>55.731998443603516</v>
      </c>
      <c r="I132" s="909">
        <v>55.597999572753906</v>
      </c>
      <c r="J132" s="909">
        <v>58.561000823974609</v>
      </c>
      <c r="K132" s="909">
        <v>55.761001586914063</v>
      </c>
      <c r="L132" s="909">
        <v>38.792999267578125</v>
      </c>
      <c r="M132" s="909">
        <v>35.820999145507813</v>
      </c>
      <c r="N132" s="909">
        <v>34.381000518798828</v>
      </c>
      <c r="O132" s="909">
        <v>50.846000671386719</v>
      </c>
      <c r="P132" s="909">
        <v>77.958999633789063</v>
      </c>
      <c r="Q132" s="909">
        <v>95.013999938964844</v>
      </c>
      <c r="R132" s="909">
        <v>128.08700561523438</v>
      </c>
      <c r="S132" s="909">
        <v>138.50700378417969</v>
      </c>
      <c r="T132" s="909">
        <v>112.8280029296875</v>
      </c>
      <c r="U132" s="909">
        <v>136.47099304199219</v>
      </c>
    </row>
    <row r="133" spans="1:23" x14ac:dyDescent="0.25">
      <c r="A133" s="676">
        <v>7</v>
      </c>
      <c r="B133" s="673" t="s">
        <v>427</v>
      </c>
      <c r="C133" s="909">
        <v>6484.96923828125</v>
      </c>
      <c r="D133" s="909">
        <v>7449.7041015625</v>
      </c>
      <c r="E133" s="909">
        <v>7536.11279296875</v>
      </c>
      <c r="F133" s="909">
        <v>7856.2841796875</v>
      </c>
      <c r="G133" s="909">
        <v>8012.77294921875</v>
      </c>
      <c r="H133" s="909">
        <v>7817.212890625</v>
      </c>
      <c r="I133" s="909">
        <v>7891.1240234375</v>
      </c>
      <c r="J133" s="909">
        <v>8031.53515625</v>
      </c>
      <c r="K133" s="909">
        <v>8309.9267578125</v>
      </c>
      <c r="L133" s="909">
        <v>8936.9755859375</v>
      </c>
      <c r="M133" s="909">
        <v>8248.326171875</v>
      </c>
      <c r="N133" s="909">
        <v>9709.5361328125</v>
      </c>
      <c r="O133" s="909">
        <v>9553.5791015625</v>
      </c>
      <c r="P133" s="909">
        <v>10059.71484375</v>
      </c>
      <c r="Q133" s="909">
        <v>11004.82421875</v>
      </c>
      <c r="R133" s="909">
        <v>12032.630859375</v>
      </c>
      <c r="S133" s="909">
        <v>13654.1767578125</v>
      </c>
      <c r="T133" s="909">
        <v>14920.806640625</v>
      </c>
      <c r="U133" s="909">
        <v>15317.8876953125</v>
      </c>
    </row>
    <row r="134" spans="1:23" x14ac:dyDescent="0.25">
      <c r="A134" s="676">
        <v>8</v>
      </c>
      <c r="B134" s="673" t="s">
        <v>1021</v>
      </c>
      <c r="C134" s="909">
        <v>460.88848876953125</v>
      </c>
      <c r="D134" s="909">
        <v>511.60299682617188</v>
      </c>
      <c r="E134" s="909">
        <v>595.63201904296875</v>
      </c>
      <c r="F134" s="909">
        <v>522.48602294921875</v>
      </c>
      <c r="G134" s="909">
        <v>495.875</v>
      </c>
      <c r="H134" s="909">
        <v>444.58401489257813</v>
      </c>
      <c r="I134" s="909">
        <v>486.49700927734375</v>
      </c>
      <c r="J134" s="909">
        <v>530.7979736328125</v>
      </c>
      <c r="K134" s="909">
        <v>454.60699462890625</v>
      </c>
      <c r="L134" s="909">
        <v>488.843994140625</v>
      </c>
      <c r="M134" s="909">
        <v>464.83599853515625</v>
      </c>
      <c r="N134" s="909">
        <v>374.08599853515625</v>
      </c>
      <c r="O134" s="909">
        <v>384.81298828125</v>
      </c>
      <c r="P134" s="909">
        <v>216.75799560546875</v>
      </c>
      <c r="Q134" s="909">
        <v>135.64399719238281</v>
      </c>
      <c r="R134" s="909">
        <v>313.91299438476563</v>
      </c>
      <c r="S134" s="909">
        <v>488.36599731445313</v>
      </c>
      <c r="T134" s="909">
        <v>539.47900390625</v>
      </c>
      <c r="U134" s="909">
        <v>577.21197509765625</v>
      </c>
    </row>
    <row r="135" spans="1:23" x14ac:dyDescent="0.25">
      <c r="A135" s="676">
        <v>9</v>
      </c>
      <c r="B135" s="673" t="s">
        <v>57</v>
      </c>
      <c r="C135" s="909">
        <v>8348.0302734375</v>
      </c>
      <c r="D135" s="909">
        <v>9087.767578125</v>
      </c>
      <c r="E135" s="909">
        <v>11792.4140625</v>
      </c>
      <c r="F135" s="909">
        <v>11934.85546875</v>
      </c>
      <c r="G135" s="909">
        <v>12215.970703125</v>
      </c>
      <c r="H135" s="909">
        <v>11640.884765625</v>
      </c>
      <c r="I135" s="909">
        <v>12045.19921875</v>
      </c>
      <c r="J135" s="909">
        <v>12151.2421875</v>
      </c>
      <c r="K135" s="909">
        <v>12760.6943359375</v>
      </c>
      <c r="L135" s="909">
        <v>13353.0859375</v>
      </c>
      <c r="M135" s="909">
        <v>14128.6025390625</v>
      </c>
      <c r="N135" s="909">
        <v>14818.498046875</v>
      </c>
      <c r="O135" s="909">
        <v>14497.39453125</v>
      </c>
      <c r="P135" s="909">
        <v>15532.6943359375</v>
      </c>
      <c r="Q135" s="909">
        <v>15754.6611328125</v>
      </c>
      <c r="R135" s="909">
        <v>17080.849609375</v>
      </c>
      <c r="S135" s="909">
        <v>16829.810546875</v>
      </c>
      <c r="T135" s="909">
        <v>17051.888671875</v>
      </c>
      <c r="U135" s="909">
        <v>17502.03515625</v>
      </c>
    </row>
    <row r="136" spans="1:23" x14ac:dyDescent="0.25">
      <c r="A136" s="676">
        <v>10</v>
      </c>
      <c r="B136" s="673" t="s">
        <v>1022</v>
      </c>
      <c r="C136" s="909">
        <v>65.472679138183594</v>
      </c>
      <c r="D136" s="909">
        <v>75.810997009277344</v>
      </c>
      <c r="E136" s="909">
        <v>75.5469970703125</v>
      </c>
      <c r="F136" s="909">
        <v>65.107002258300781</v>
      </c>
      <c r="G136" s="909">
        <v>49.737998962402344</v>
      </c>
      <c r="H136" s="909">
        <v>937.8079833984375</v>
      </c>
      <c r="I136" s="909">
        <v>984.7340087890625</v>
      </c>
      <c r="J136" s="909">
        <v>1037.823974609375</v>
      </c>
      <c r="K136" s="909">
        <v>1004.1090087890625</v>
      </c>
      <c r="L136" s="909">
        <v>933.6719970703125</v>
      </c>
      <c r="M136" s="909">
        <v>741.614013671875</v>
      </c>
      <c r="N136" s="909">
        <v>778.0880126953125</v>
      </c>
      <c r="O136" s="909">
        <v>859.29998779296875</v>
      </c>
      <c r="P136" s="909">
        <v>854.48797607421875</v>
      </c>
      <c r="Q136" s="909">
        <v>1019.3720092773438</v>
      </c>
      <c r="R136" s="909">
        <v>1103.571044921875</v>
      </c>
      <c r="S136" s="909">
        <v>1074.7919921875</v>
      </c>
      <c r="T136" s="909">
        <v>1234.0899658203125</v>
      </c>
      <c r="U136" s="909">
        <v>1266.89599609375</v>
      </c>
    </row>
    <row r="137" spans="1:23" s="678" customFormat="1" ht="20.149999999999999" customHeight="1" x14ac:dyDescent="0.25">
      <c r="A137" s="679"/>
      <c r="B137" s="684" t="s">
        <v>5</v>
      </c>
      <c r="C137" s="685">
        <f>SUM(C128:C136)</f>
        <v>28300.115104675293</v>
      </c>
      <c r="D137" s="685">
        <f t="shared" ref="D137:S137" si="46">SUM(D128:D136)</f>
        <v>30822.914428710938</v>
      </c>
      <c r="E137" s="685">
        <f t="shared" si="46"/>
        <v>33742.007751464844</v>
      </c>
      <c r="F137" s="685">
        <f t="shared" si="46"/>
        <v>33538.331642150879</v>
      </c>
      <c r="G137" s="685">
        <f t="shared" si="46"/>
        <v>33792.901428222656</v>
      </c>
      <c r="H137" s="685">
        <f t="shared" si="46"/>
        <v>34214.735599517822</v>
      </c>
      <c r="I137" s="685">
        <f t="shared" si="46"/>
        <v>34724.142127990723</v>
      </c>
      <c r="J137" s="685">
        <f t="shared" si="46"/>
        <v>35147.969997406006</v>
      </c>
      <c r="K137" s="685">
        <f t="shared" si="46"/>
        <v>35862.123184204102</v>
      </c>
      <c r="L137" s="685">
        <f t="shared" si="46"/>
        <v>37666.7783203125</v>
      </c>
      <c r="M137" s="685">
        <f t="shared" si="46"/>
        <v>37705.133773803711</v>
      </c>
      <c r="N137" s="685">
        <f t="shared" si="46"/>
        <v>39852.032276153564</v>
      </c>
      <c r="O137" s="685">
        <f t="shared" si="46"/>
        <v>39624.064659118652</v>
      </c>
      <c r="P137" s="685">
        <f t="shared" si="46"/>
        <v>42479.070419311523</v>
      </c>
      <c r="Q137" s="685">
        <f t="shared" si="46"/>
        <v>44775.992286682129</v>
      </c>
      <c r="R137" s="685">
        <f t="shared" si="46"/>
        <v>48558.548767089844</v>
      </c>
      <c r="S137" s="685">
        <f t="shared" si="46"/>
        <v>51155.219253540039</v>
      </c>
      <c r="T137" s="685">
        <f>SUM(T128:T136)</f>
        <v>53618.042602539063</v>
      </c>
      <c r="U137" s="685">
        <f>SUM(U128:U136)</f>
        <v>54830.039901733398</v>
      </c>
      <c r="V137" s="683"/>
      <c r="W137" s="683"/>
    </row>
    <row r="138" spans="1:23" x14ac:dyDescent="0.25">
      <c r="B138" s="675"/>
    </row>
    <row r="139" spans="1:23" s="677" customFormat="1" ht="25.4" customHeight="1" x14ac:dyDescent="0.25">
      <c r="A139" s="677" t="str">
        <f>Index!B54</f>
        <v>Table 5i    National government  wage rates, by COFOG, FY2004 - FY2022</v>
      </c>
    </row>
    <row r="140" spans="1:23" s="678" customFormat="1" ht="20.149999999999999" customHeight="1" x14ac:dyDescent="0.25">
      <c r="A140" s="680"/>
      <c r="B140" s="681" t="s">
        <v>1023</v>
      </c>
      <c r="C140" s="682" t="str">
        <f>C$2</f>
        <v>FY2004</v>
      </c>
      <c r="D140" s="682" t="str">
        <f t="shared" ref="D140:U140" si="47">D$2</f>
        <v>FY2005</v>
      </c>
      <c r="E140" s="682" t="str">
        <f t="shared" si="47"/>
        <v>FY2006</v>
      </c>
      <c r="F140" s="682" t="str">
        <f t="shared" si="47"/>
        <v>FY2007</v>
      </c>
      <c r="G140" s="682" t="str">
        <f t="shared" si="47"/>
        <v>FY2008</v>
      </c>
      <c r="H140" s="682" t="str">
        <f t="shared" si="47"/>
        <v>FY2009</v>
      </c>
      <c r="I140" s="682" t="str">
        <f t="shared" si="47"/>
        <v>FY2010</v>
      </c>
      <c r="J140" s="682" t="str">
        <f t="shared" si="47"/>
        <v>FY2011</v>
      </c>
      <c r="K140" s="682" t="str">
        <f t="shared" si="47"/>
        <v>FY2012</v>
      </c>
      <c r="L140" s="682" t="str">
        <f t="shared" si="47"/>
        <v>FY2013</v>
      </c>
      <c r="M140" s="682" t="str">
        <f t="shared" si="47"/>
        <v>FY2014</v>
      </c>
      <c r="N140" s="682" t="str">
        <f t="shared" si="47"/>
        <v>FY2015</v>
      </c>
      <c r="O140" s="682" t="str">
        <f t="shared" si="47"/>
        <v>FY2016</v>
      </c>
      <c r="P140" s="682" t="str">
        <f t="shared" si="47"/>
        <v>FY2017</v>
      </c>
      <c r="Q140" s="682" t="str">
        <f t="shared" si="47"/>
        <v>FY2018</v>
      </c>
      <c r="R140" s="682" t="str">
        <f t="shared" si="47"/>
        <v>FY2019</v>
      </c>
      <c r="S140" s="682" t="str">
        <f t="shared" si="47"/>
        <v>FY2020</v>
      </c>
      <c r="T140" s="682" t="str">
        <f t="shared" si="47"/>
        <v>FY2021</v>
      </c>
      <c r="U140" s="682" t="str">
        <f t="shared" si="47"/>
        <v>FY2022</v>
      </c>
    </row>
    <row r="141" spans="1:23" ht="15" customHeight="1" x14ac:dyDescent="0.25">
      <c r="A141" s="676">
        <v>1</v>
      </c>
      <c r="B141" s="673" t="s">
        <v>1016</v>
      </c>
      <c r="C141" s="686">
        <f t="shared" ref="C141:R141" si="48">C128/C115</f>
        <v>36.717823109855239</v>
      </c>
      <c r="D141" s="686">
        <f t="shared" si="48"/>
        <v>27.30730845361547</v>
      </c>
      <c r="E141" s="686">
        <f t="shared" si="48"/>
        <v>24.244404560810811</v>
      </c>
      <c r="F141" s="686">
        <f t="shared" si="48"/>
        <v>23.585272644718636</v>
      </c>
      <c r="G141" s="686">
        <f t="shared" si="48"/>
        <v>21.783467678720736</v>
      </c>
      <c r="H141" s="686">
        <f t="shared" si="48"/>
        <v>22.534213306864753</v>
      </c>
      <c r="I141" s="686">
        <f t="shared" si="48"/>
        <v>22.26866509504379</v>
      </c>
      <c r="J141" s="686">
        <f t="shared" si="48"/>
        <v>23.375583359117162</v>
      </c>
      <c r="K141" s="686">
        <f t="shared" si="48"/>
        <v>22.922961927440067</v>
      </c>
      <c r="L141" s="686">
        <f t="shared" si="48"/>
        <v>23.485247842626634</v>
      </c>
      <c r="M141" s="686">
        <f t="shared" si="48"/>
        <v>23.206536688605304</v>
      </c>
      <c r="N141" s="686">
        <f t="shared" si="48"/>
        <v>23.807507243377483</v>
      </c>
      <c r="O141" s="686">
        <f t="shared" si="48"/>
        <v>23.84531000399361</v>
      </c>
      <c r="P141" s="686">
        <f t="shared" si="48"/>
        <v>24.763428425991503</v>
      </c>
      <c r="Q141" s="686">
        <f t="shared" si="48"/>
        <v>24.840230140582655</v>
      </c>
      <c r="R141" s="686">
        <f t="shared" si="48"/>
        <v>27.790318879835244</v>
      </c>
      <c r="S141" s="686">
        <f t="shared" ref="S141:U150" si="49">S128/S115</f>
        <v>28.438409019272335</v>
      </c>
      <c r="T141" s="686">
        <f t="shared" si="49"/>
        <v>29.099617187500002</v>
      </c>
      <c r="U141" s="686">
        <f t="shared" si="49"/>
        <v>28.880114237467449</v>
      </c>
    </row>
    <row r="142" spans="1:23" x14ac:dyDescent="0.25">
      <c r="A142" s="676">
        <v>3</v>
      </c>
      <c r="B142" s="673" t="s">
        <v>1017</v>
      </c>
      <c r="C142" s="686">
        <f t="shared" ref="C142:R142" si="50">C129/C116</f>
        <v>24.287228688377883</v>
      </c>
      <c r="D142" s="686">
        <f t="shared" si="50"/>
        <v>17.202862079326923</v>
      </c>
      <c r="E142" s="686">
        <f t="shared" si="50"/>
        <v>15.143028846153847</v>
      </c>
      <c r="F142" s="686">
        <f t="shared" si="50"/>
        <v>14.697860004745911</v>
      </c>
      <c r="G142" s="686">
        <f t="shared" si="50"/>
        <v>15.364345749407583</v>
      </c>
      <c r="H142" s="686">
        <f t="shared" si="50"/>
        <v>15.515183971774194</v>
      </c>
      <c r="I142" s="686">
        <f t="shared" si="50"/>
        <v>15.263902325496495</v>
      </c>
      <c r="J142" s="686">
        <f t="shared" si="50"/>
        <v>15.349880382775119</v>
      </c>
      <c r="K142" s="686">
        <f t="shared" si="50"/>
        <v>16.779408278974515</v>
      </c>
      <c r="L142" s="686">
        <f t="shared" si="50"/>
        <v>15.633887127353557</v>
      </c>
      <c r="M142" s="686">
        <f t="shared" si="50"/>
        <v>15.013736328125001</v>
      </c>
      <c r="N142" s="686">
        <f t="shared" si="50"/>
        <v>15.090727216074903</v>
      </c>
      <c r="O142" s="686">
        <f t="shared" si="50"/>
        <v>14.556123955305232</v>
      </c>
      <c r="P142" s="686">
        <f t="shared" si="50"/>
        <v>15.38748836517334</v>
      </c>
      <c r="Q142" s="686">
        <f t="shared" si="50"/>
        <v>16.149843749999999</v>
      </c>
      <c r="R142" s="686">
        <f t="shared" si="50"/>
        <v>16.640849210778061</v>
      </c>
      <c r="S142" s="686">
        <f t="shared" si="49"/>
        <v>18.040909055679563</v>
      </c>
      <c r="T142" s="686">
        <f t="shared" si="49"/>
        <v>16.687272264081027</v>
      </c>
      <c r="U142" s="686">
        <f t="shared" si="49"/>
        <v>17.424725613613361</v>
      </c>
    </row>
    <row r="143" spans="1:23" x14ac:dyDescent="0.25">
      <c r="A143" s="676">
        <v>4</v>
      </c>
      <c r="B143" s="673" t="s">
        <v>1018</v>
      </c>
      <c r="C143" s="686">
        <f t="shared" ref="C143:R143" si="51">C130/C117</f>
        <v>23.147334729432131</v>
      </c>
      <c r="D143" s="686">
        <f t="shared" si="51"/>
        <v>17.624807202253219</v>
      </c>
      <c r="E143" s="686">
        <f t="shared" si="51"/>
        <v>15.994627917826417</v>
      </c>
      <c r="F143" s="686">
        <f t="shared" si="51"/>
        <v>16.037277372756808</v>
      </c>
      <c r="G143" s="686">
        <f t="shared" si="51"/>
        <v>16.290187488902699</v>
      </c>
      <c r="H143" s="686">
        <f t="shared" si="51"/>
        <v>16.606499729386297</v>
      </c>
      <c r="I143" s="686">
        <f t="shared" si="51"/>
        <v>16.286314808238636</v>
      </c>
      <c r="J143" s="686">
        <f t="shared" si="51"/>
        <v>16.716703438464506</v>
      </c>
      <c r="K143" s="686">
        <f t="shared" si="51"/>
        <v>16.865315755208332</v>
      </c>
      <c r="L143" s="686">
        <f t="shared" si="51"/>
        <v>17.01721900201613</v>
      </c>
      <c r="M143" s="686">
        <f t="shared" si="51"/>
        <v>17.89725695158306</v>
      </c>
      <c r="N143" s="686">
        <f t="shared" si="51"/>
        <v>16.866143798828126</v>
      </c>
      <c r="O143" s="686">
        <f t="shared" si="51"/>
        <v>17.776271794805464</v>
      </c>
      <c r="P143" s="686">
        <f t="shared" si="51"/>
        <v>17.432388597233281</v>
      </c>
      <c r="Q143" s="686">
        <f t="shared" si="51"/>
        <v>18.873147403492649</v>
      </c>
      <c r="R143" s="686">
        <f t="shared" si="51"/>
        <v>19.536934230638586</v>
      </c>
      <c r="S143" s="686">
        <f t="shared" si="49"/>
        <v>19.301274318321077</v>
      </c>
      <c r="T143" s="686">
        <f t="shared" si="49"/>
        <v>19.99573486328125</v>
      </c>
      <c r="U143" s="686">
        <f t="shared" si="49"/>
        <v>19.964339834128694</v>
      </c>
    </row>
    <row r="144" spans="1:23" x14ac:dyDescent="0.25">
      <c r="A144" s="676">
        <v>5</v>
      </c>
      <c r="B144" s="673" t="s">
        <v>1019</v>
      </c>
      <c r="C144" s="686">
        <f t="shared" ref="C144:R144" si="52">C131/C118</f>
        <v>26.663988969415644</v>
      </c>
      <c r="D144" s="686">
        <f t="shared" si="52"/>
        <v>20.230666097005209</v>
      </c>
      <c r="E144" s="686">
        <f t="shared" si="52"/>
        <v>19.052000157973346</v>
      </c>
      <c r="F144" s="686">
        <f t="shared" si="52"/>
        <v>18.725235882927389</v>
      </c>
      <c r="G144" s="686">
        <f t="shared" si="52"/>
        <v>18.486499362521702</v>
      </c>
      <c r="H144" s="686">
        <f t="shared" si="52"/>
        <v>17.894722832573784</v>
      </c>
      <c r="I144" s="686">
        <f t="shared" si="52"/>
        <v>18.524234547334558</v>
      </c>
      <c r="J144" s="686">
        <f t="shared" si="52"/>
        <v>18.832054985894096</v>
      </c>
      <c r="K144" s="686">
        <f t="shared" si="52"/>
        <v>19.121388753255207</v>
      </c>
      <c r="L144" s="686">
        <f t="shared" si="52"/>
        <v>18.671263042249176</v>
      </c>
      <c r="M144" s="686">
        <f t="shared" si="52"/>
        <v>19.744200134277342</v>
      </c>
      <c r="N144" s="686">
        <f t="shared" si="52"/>
        <v>19.509262888055098</v>
      </c>
      <c r="O144" s="686">
        <f t="shared" si="52"/>
        <v>19.72910509611431</v>
      </c>
      <c r="P144" s="686">
        <f t="shared" si="52"/>
        <v>18.816706040326288</v>
      </c>
      <c r="Q144" s="686">
        <f t="shared" si="52"/>
        <v>19.696445041232639</v>
      </c>
      <c r="R144" s="686">
        <f t="shared" si="52"/>
        <v>20.341231126051682</v>
      </c>
      <c r="S144" s="686">
        <f t="shared" si="49"/>
        <v>23.756537804236778</v>
      </c>
      <c r="T144" s="686">
        <f t="shared" si="49"/>
        <v>25.022680664062499</v>
      </c>
      <c r="U144" s="686">
        <f t="shared" si="49"/>
        <v>26.4957275390625</v>
      </c>
    </row>
    <row r="145" spans="1:23" x14ac:dyDescent="0.25">
      <c r="A145" s="676">
        <v>6</v>
      </c>
      <c r="B145" s="673" t="s">
        <v>1020</v>
      </c>
      <c r="C145" s="686">
        <f t="shared" ref="C145:R145" si="53">C132/C119</f>
        <v>33.04615637355586</v>
      </c>
      <c r="D145" s="686">
        <f t="shared" si="53"/>
        <v>22.512667338053387</v>
      </c>
      <c r="E145" s="686">
        <f t="shared" si="53"/>
        <v>19.347000122070313</v>
      </c>
      <c r="F145" s="686">
        <f t="shared" si="53"/>
        <v>21.596333821614582</v>
      </c>
      <c r="G145" s="686">
        <f t="shared" si="53"/>
        <v>21.193667093912762</v>
      </c>
      <c r="H145" s="686">
        <f t="shared" si="53"/>
        <v>18.577332814534504</v>
      </c>
      <c r="I145" s="686">
        <f t="shared" si="53"/>
        <v>18.532666524251301</v>
      </c>
      <c r="J145" s="686">
        <f t="shared" si="53"/>
        <v>19.520333607991535</v>
      </c>
      <c r="K145" s="686">
        <f t="shared" si="53"/>
        <v>18.587000528971355</v>
      </c>
      <c r="L145" s="686">
        <f t="shared" si="53"/>
        <v>19.396499633789063</v>
      </c>
      <c r="M145" s="686">
        <f t="shared" si="53"/>
        <v>17.910499572753906</v>
      </c>
      <c r="N145" s="686">
        <f t="shared" si="53"/>
        <v>34.381000518798828</v>
      </c>
      <c r="O145" s="686">
        <f t="shared" si="53"/>
        <v>50.846000671386719</v>
      </c>
      <c r="P145" s="686">
        <f t="shared" si="53"/>
        <v>38.979499816894531</v>
      </c>
      <c r="Q145" s="686">
        <f t="shared" si="53"/>
        <v>31.671333312988281</v>
      </c>
      <c r="R145" s="686">
        <f t="shared" si="53"/>
        <v>42.695668538411461</v>
      </c>
      <c r="S145" s="686">
        <f t="shared" si="49"/>
        <v>46.169001261393227</v>
      </c>
      <c r="T145" s="686">
        <f t="shared" si="49"/>
        <v>56.41400146484375</v>
      </c>
      <c r="U145" s="686">
        <f t="shared" si="49"/>
        <v>45.490331013997398</v>
      </c>
    </row>
    <row r="146" spans="1:23" x14ac:dyDescent="0.25">
      <c r="A146" s="676">
        <v>7</v>
      </c>
      <c r="B146" s="673" t="s">
        <v>427</v>
      </c>
      <c r="C146" s="686">
        <f t="shared" ref="C146:R146" si="54">C133/C120</f>
        <v>22.162221817796883</v>
      </c>
      <c r="D146" s="686">
        <f t="shared" si="54"/>
        <v>16.931145685369319</v>
      </c>
      <c r="E146" s="686">
        <f t="shared" si="54"/>
        <v>15.442854083952357</v>
      </c>
      <c r="F146" s="686">
        <f t="shared" si="54"/>
        <v>15.079240268114203</v>
      </c>
      <c r="G146" s="686">
        <f t="shared" si="54"/>
        <v>15.804285895894971</v>
      </c>
      <c r="H146" s="686">
        <f t="shared" si="54"/>
        <v>16.252001851611226</v>
      </c>
      <c r="I146" s="686">
        <f t="shared" si="54"/>
        <v>16.203540089194046</v>
      </c>
      <c r="J146" s="686">
        <f t="shared" si="54"/>
        <v>15.999074016434262</v>
      </c>
      <c r="K146" s="686">
        <f t="shared" si="54"/>
        <v>16.586680155314372</v>
      </c>
      <c r="L146" s="686">
        <f t="shared" si="54"/>
        <v>17.592471625861222</v>
      </c>
      <c r="M146" s="686">
        <f t="shared" si="54"/>
        <v>16.463724893962077</v>
      </c>
      <c r="N146" s="686">
        <f t="shared" si="54"/>
        <v>19.937445857931213</v>
      </c>
      <c r="O146" s="686">
        <f t="shared" si="54"/>
        <v>19.497100207270407</v>
      </c>
      <c r="P146" s="686">
        <f t="shared" si="54"/>
        <v>19.345605468750001</v>
      </c>
      <c r="Q146" s="686">
        <f t="shared" si="54"/>
        <v>19.616442457664885</v>
      </c>
      <c r="R146" s="686">
        <f t="shared" si="54"/>
        <v>21.87751065340909</v>
      </c>
      <c r="S146" s="686">
        <f t="shared" si="49"/>
        <v>25.192208040244466</v>
      </c>
      <c r="T146" s="686">
        <f t="shared" si="49"/>
        <v>26.131009878502628</v>
      </c>
      <c r="U146" s="686">
        <f t="shared" si="49"/>
        <v>27.06340582210689</v>
      </c>
    </row>
    <row r="147" spans="1:23" x14ac:dyDescent="0.25">
      <c r="A147" s="676">
        <v>8</v>
      </c>
      <c r="B147" s="673" t="s">
        <v>1021</v>
      </c>
      <c r="C147" s="686">
        <f t="shared" ref="C147:R147" si="55">C134/C121</f>
        <v>25.108547013964518</v>
      </c>
      <c r="D147" s="686">
        <f t="shared" si="55"/>
        <v>18.271535600934708</v>
      </c>
      <c r="E147" s="686">
        <f t="shared" si="55"/>
        <v>17.018057686941965</v>
      </c>
      <c r="F147" s="686">
        <f t="shared" si="55"/>
        <v>13.749632182874178</v>
      </c>
      <c r="G147" s="686">
        <f t="shared" si="55"/>
        <v>14.584558823529411</v>
      </c>
      <c r="H147" s="686">
        <f t="shared" si="55"/>
        <v>15.330483272157867</v>
      </c>
      <c r="I147" s="686">
        <f t="shared" si="55"/>
        <v>16.216566975911459</v>
      </c>
      <c r="J147" s="686">
        <f t="shared" si="55"/>
        <v>16.587436676025391</v>
      </c>
      <c r="K147" s="686">
        <f t="shared" si="55"/>
        <v>16.837296097366899</v>
      </c>
      <c r="L147" s="686">
        <f t="shared" si="55"/>
        <v>18.105333116319443</v>
      </c>
      <c r="M147" s="686">
        <f t="shared" si="55"/>
        <v>17.878307635967548</v>
      </c>
      <c r="N147" s="686">
        <f t="shared" si="55"/>
        <v>16.264608631963316</v>
      </c>
      <c r="O147" s="686">
        <f t="shared" si="55"/>
        <v>16.03387451171875</v>
      </c>
      <c r="P147" s="686">
        <f t="shared" si="55"/>
        <v>18.06316630045573</v>
      </c>
      <c r="Q147" s="686">
        <f t="shared" si="55"/>
        <v>19.377713884626115</v>
      </c>
      <c r="R147" s="686">
        <f t="shared" si="55"/>
        <v>19.619562149047852</v>
      </c>
      <c r="S147" s="686">
        <f t="shared" si="49"/>
        <v>22.198454423384234</v>
      </c>
      <c r="T147" s="686">
        <f t="shared" si="49"/>
        <v>19.267107282366073</v>
      </c>
      <c r="U147" s="686">
        <f t="shared" si="49"/>
        <v>20.614713396344865</v>
      </c>
    </row>
    <row r="148" spans="1:23" x14ac:dyDescent="0.25">
      <c r="A148" s="676">
        <v>9</v>
      </c>
      <c r="B148" s="673" t="s">
        <v>57</v>
      </c>
      <c r="C148" s="686">
        <f t="shared" ref="C148:R148" si="56">C135/C122</f>
        <v>18.320875281964454</v>
      </c>
      <c r="D148" s="686">
        <f t="shared" si="56"/>
        <v>14.334018262026813</v>
      </c>
      <c r="E148" s="686">
        <f t="shared" si="56"/>
        <v>12.452390773495248</v>
      </c>
      <c r="F148" s="686">
        <f t="shared" si="56"/>
        <v>12.092052146656535</v>
      </c>
      <c r="G148" s="686">
        <f t="shared" si="56"/>
        <v>11.929658889770508</v>
      </c>
      <c r="H148" s="686">
        <f t="shared" si="56"/>
        <v>11.902745159125766</v>
      </c>
      <c r="I148" s="686">
        <f t="shared" si="56"/>
        <v>12.303574278600612</v>
      </c>
      <c r="J148" s="686">
        <f t="shared" si="56"/>
        <v>12.163405593093094</v>
      </c>
      <c r="K148" s="686">
        <f t="shared" si="56"/>
        <v>12.684586815047217</v>
      </c>
      <c r="L148" s="686">
        <f t="shared" si="56"/>
        <v>12.741494215171755</v>
      </c>
      <c r="M148" s="686">
        <f t="shared" si="56"/>
        <v>13.93353307599852</v>
      </c>
      <c r="N148" s="686">
        <f t="shared" si="56"/>
        <v>14.54219631685476</v>
      </c>
      <c r="O148" s="686">
        <f t="shared" si="56"/>
        <v>14.41092895750497</v>
      </c>
      <c r="P148" s="686">
        <f t="shared" si="56"/>
        <v>15.333360647519743</v>
      </c>
      <c r="Q148" s="686">
        <f t="shared" si="56"/>
        <v>15.325545849039397</v>
      </c>
      <c r="R148" s="686">
        <f t="shared" si="56"/>
        <v>16.236549058341254</v>
      </c>
      <c r="S148" s="686">
        <f t="shared" si="49"/>
        <v>16.120508186661876</v>
      </c>
      <c r="T148" s="686">
        <f t="shared" si="49"/>
        <v>15.84748017832249</v>
      </c>
      <c r="U148" s="686">
        <f t="shared" si="49"/>
        <v>15.954453196216955</v>
      </c>
    </row>
    <row r="149" spans="1:23" x14ac:dyDescent="0.25">
      <c r="A149" s="676">
        <v>10</v>
      </c>
      <c r="B149" s="673" t="s">
        <v>1022</v>
      </c>
      <c r="C149" s="686">
        <f t="shared" ref="C149:R149" si="57">C136/C123</f>
        <v>60.636589382404516</v>
      </c>
      <c r="D149" s="686">
        <f t="shared" si="57"/>
        <v>25.270332336425781</v>
      </c>
      <c r="E149" s="686">
        <f t="shared" si="57"/>
        <v>37.77349853515625</v>
      </c>
      <c r="F149" s="686">
        <f t="shared" si="57"/>
        <v>21.702334086100262</v>
      </c>
      <c r="G149" s="686">
        <f t="shared" si="57"/>
        <v>24.868999481201172</v>
      </c>
      <c r="H149" s="686">
        <f t="shared" si="57"/>
        <v>18.388391831341913</v>
      </c>
      <c r="I149" s="686">
        <f t="shared" si="57"/>
        <v>18.937192476712742</v>
      </c>
      <c r="J149" s="686">
        <f t="shared" si="57"/>
        <v>18.869526811079545</v>
      </c>
      <c r="K149" s="686">
        <f t="shared" si="57"/>
        <v>18.594611273871529</v>
      </c>
      <c r="L149" s="686">
        <f t="shared" si="57"/>
        <v>19.054530552455358</v>
      </c>
      <c r="M149" s="686">
        <f t="shared" si="57"/>
        <v>16.480311414930554</v>
      </c>
      <c r="N149" s="686">
        <f t="shared" si="57"/>
        <v>15.87934719786352</v>
      </c>
      <c r="O149" s="686">
        <f t="shared" si="57"/>
        <v>16.524999765249397</v>
      </c>
      <c r="P149" s="686">
        <f t="shared" si="57"/>
        <v>17.089759521484375</v>
      </c>
      <c r="Q149" s="686">
        <f t="shared" si="57"/>
        <v>16.989533487955729</v>
      </c>
      <c r="R149" s="686">
        <f t="shared" si="57"/>
        <v>17.517000713045636</v>
      </c>
      <c r="S149" s="686">
        <f t="shared" si="49"/>
        <v>17.619540855532787</v>
      </c>
      <c r="T149" s="686">
        <f t="shared" si="49"/>
        <v>18.148381850298712</v>
      </c>
      <c r="U149" s="686">
        <f t="shared" si="49"/>
        <v>17.843605578785212</v>
      </c>
    </row>
    <row r="150" spans="1:23" s="678" customFormat="1" ht="20.149999999999999" customHeight="1" x14ac:dyDescent="0.25">
      <c r="A150" s="679"/>
      <c r="B150" s="684" t="s">
        <v>5</v>
      </c>
      <c r="C150" s="685">
        <f t="shared" ref="C150:R150" si="58">C137/C124</f>
        <v>22.970857846861414</v>
      </c>
      <c r="D150" s="685">
        <f t="shared" si="58"/>
        <v>17.503074632998828</v>
      </c>
      <c r="E150" s="685">
        <f t="shared" si="58"/>
        <v>15.302497846469317</v>
      </c>
      <c r="F150" s="685">
        <f t="shared" si="58"/>
        <v>14.866281756272553</v>
      </c>
      <c r="G150" s="685">
        <f t="shared" si="58"/>
        <v>14.860554717776013</v>
      </c>
      <c r="H150" s="685">
        <f t="shared" si="58"/>
        <v>15.220078113664512</v>
      </c>
      <c r="I150" s="685">
        <f t="shared" si="58"/>
        <v>15.357869141083912</v>
      </c>
      <c r="J150" s="685">
        <f t="shared" si="58"/>
        <v>15.395519052740257</v>
      </c>
      <c r="K150" s="685">
        <f t="shared" si="58"/>
        <v>15.784385204315186</v>
      </c>
      <c r="L150" s="685">
        <f t="shared" si="58"/>
        <v>16.007980586618146</v>
      </c>
      <c r="M150" s="685">
        <f t="shared" si="58"/>
        <v>16.245210587593153</v>
      </c>
      <c r="N150" s="685">
        <f t="shared" si="58"/>
        <v>17.199841293117636</v>
      </c>
      <c r="O150" s="685">
        <f t="shared" si="58"/>
        <v>17.123623448193023</v>
      </c>
      <c r="P150" s="685">
        <f t="shared" si="58"/>
        <v>17.848348915677111</v>
      </c>
      <c r="Q150" s="685">
        <f t="shared" si="58"/>
        <v>18.157336693707272</v>
      </c>
      <c r="R150" s="685">
        <f t="shared" si="58"/>
        <v>19.517101594489485</v>
      </c>
      <c r="S150" s="685">
        <f t="shared" si="49"/>
        <v>20.453906138960431</v>
      </c>
      <c r="T150" s="685">
        <f t="shared" si="49"/>
        <v>20.638199616065844</v>
      </c>
      <c r="U150" s="685">
        <f t="shared" si="49"/>
        <v>20.91951159928783</v>
      </c>
      <c r="V150" s="683"/>
      <c r="W150" s="683"/>
    </row>
  </sheetData>
  <pageMargins left="0.70866141732283472" right="0.70866141732283472" top="0.74803149606299213" bottom="0.74803149606299213" header="0.31496062992125984" footer="0.31496062992125984"/>
  <pageSetup scale="50" fitToHeight="4" orientation="landscape" r:id="rId1"/>
  <rowBreaks count="2" manualBreakCount="2">
    <brk id="48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AD123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9.1796875" defaultRowHeight="12.5" x14ac:dyDescent="0.25"/>
  <cols>
    <col min="1" max="1" width="12.81640625" style="43" customWidth="1"/>
    <col min="2" max="2" width="14.81640625" style="43" customWidth="1"/>
    <col min="3" max="3" width="13.81640625" style="43" customWidth="1"/>
    <col min="4" max="4" width="16.1796875" style="43" customWidth="1"/>
    <col min="5" max="5" width="13.81640625" style="43" customWidth="1"/>
    <col min="6" max="6" width="11.1796875" style="43" customWidth="1"/>
    <col min="7" max="7" width="14.1796875" style="43" customWidth="1"/>
    <col min="8" max="8" width="11.81640625" style="43" customWidth="1"/>
    <col min="9" max="9" width="12.81640625" style="43" customWidth="1"/>
    <col min="10" max="10" width="11" style="43" bestFit="1" customWidth="1"/>
    <col min="11" max="14" width="9.81640625" style="43" customWidth="1"/>
    <col min="15" max="15" width="10.1796875" style="43" customWidth="1"/>
    <col min="16" max="16" width="9.1796875" style="43"/>
    <col min="17" max="17" width="11.1796875" style="43" bestFit="1" customWidth="1"/>
    <col min="18" max="16384" width="9.1796875" style="43"/>
  </cols>
  <sheetData>
    <row r="1" spans="1:8" s="76" customFormat="1" ht="25.4" customHeight="1" x14ac:dyDescent="0.25">
      <c r="A1" s="68" t="str">
        <f>Index!B57</f>
        <v>Table 6a    Copra production, average producer price and income to producers:  1961-2022</v>
      </c>
    </row>
    <row r="2" spans="1:8" s="76" customFormat="1" ht="42" customHeight="1" x14ac:dyDescent="0.25">
      <c r="A2" s="48"/>
      <c r="B2" s="77" t="s">
        <v>170</v>
      </c>
      <c r="C2" s="77" t="s">
        <v>168</v>
      </c>
      <c r="D2" s="77" t="s">
        <v>169</v>
      </c>
      <c r="E2" s="77"/>
      <c r="F2" s="562" t="s">
        <v>940</v>
      </c>
      <c r="G2" s="562" t="s">
        <v>941</v>
      </c>
      <c r="H2" s="562" t="s">
        <v>942</v>
      </c>
    </row>
    <row r="3" spans="1:8" ht="20.149999999999999" customHeight="1" x14ac:dyDescent="0.25">
      <c r="A3" s="43">
        <v>1951</v>
      </c>
      <c r="B3" s="81">
        <v>4980</v>
      </c>
      <c r="C3" s="81">
        <v>84</v>
      </c>
      <c r="D3" s="81">
        <v>418</v>
      </c>
    </row>
    <row r="4" spans="1:8" x14ac:dyDescent="0.25">
      <c r="A4" s="43">
        <v>1961</v>
      </c>
      <c r="B4" s="81">
        <v>6060</v>
      </c>
      <c r="C4" s="81">
        <v>126</v>
      </c>
      <c r="D4" s="81">
        <v>764</v>
      </c>
    </row>
    <row r="5" spans="1:8" x14ac:dyDescent="0.25">
      <c r="A5" s="43">
        <v>1971</v>
      </c>
      <c r="B5" s="81">
        <v>5344</v>
      </c>
      <c r="C5" s="81">
        <v>154</v>
      </c>
      <c r="D5" s="81">
        <v>823</v>
      </c>
    </row>
    <row r="6" spans="1:8" x14ac:dyDescent="0.25">
      <c r="A6" s="43">
        <v>1981</v>
      </c>
      <c r="B6" s="81">
        <v>5760</v>
      </c>
      <c r="C6" s="81">
        <v>171</v>
      </c>
      <c r="D6" s="81">
        <v>985</v>
      </c>
    </row>
    <row r="7" spans="1:8" x14ac:dyDescent="0.25">
      <c r="A7" s="43">
        <v>1991</v>
      </c>
      <c r="B7" s="81">
        <v>4213</v>
      </c>
      <c r="C7" s="81">
        <v>155</v>
      </c>
      <c r="D7" s="81">
        <v>653</v>
      </c>
    </row>
    <row r="8" spans="1:8" x14ac:dyDescent="0.25">
      <c r="A8" s="43">
        <v>2001</v>
      </c>
      <c r="B8" s="81">
        <v>5256</v>
      </c>
      <c r="C8" s="81">
        <v>187</v>
      </c>
      <c r="D8" s="81">
        <v>949</v>
      </c>
    </row>
    <row r="9" spans="1:8" x14ac:dyDescent="0.25">
      <c r="A9" s="43">
        <v>2002</v>
      </c>
      <c r="B9" s="81">
        <v>2653</v>
      </c>
      <c r="C9" s="81">
        <v>180</v>
      </c>
      <c r="D9" s="81">
        <v>478</v>
      </c>
    </row>
    <row r="10" spans="1:8" x14ac:dyDescent="0.25">
      <c r="A10" s="43">
        <v>2003</v>
      </c>
      <c r="B10" s="81">
        <v>4283</v>
      </c>
      <c r="C10" s="81">
        <v>240</v>
      </c>
      <c r="D10" s="81">
        <v>1027</v>
      </c>
    </row>
    <row r="11" spans="1:8" x14ac:dyDescent="0.25">
      <c r="A11" s="70">
        <v>2004</v>
      </c>
      <c r="B11" s="81">
        <v>4868</v>
      </c>
      <c r="C11" s="81">
        <v>240</v>
      </c>
      <c r="D11" s="81">
        <v>1186</v>
      </c>
    </row>
    <row r="12" spans="1:8" x14ac:dyDescent="0.25">
      <c r="A12" s="70">
        <v>2005</v>
      </c>
      <c r="B12" s="81">
        <v>4908</v>
      </c>
      <c r="C12" s="81">
        <v>240</v>
      </c>
      <c r="D12" s="81">
        <v>1178</v>
      </c>
    </row>
    <row r="13" spans="1:8" x14ac:dyDescent="0.25">
      <c r="A13" s="70">
        <v>2006</v>
      </c>
      <c r="B13" s="81">
        <v>4646</v>
      </c>
      <c r="C13" s="81">
        <v>240</v>
      </c>
      <c r="D13" s="81">
        <v>1115</v>
      </c>
    </row>
    <row r="14" spans="1:8" x14ac:dyDescent="0.25">
      <c r="A14" s="70">
        <v>2007</v>
      </c>
      <c r="B14" s="81">
        <v>6053</v>
      </c>
      <c r="C14" s="81">
        <v>299</v>
      </c>
      <c r="D14" s="81">
        <v>1810</v>
      </c>
    </row>
    <row r="15" spans="1:8" x14ac:dyDescent="0.25">
      <c r="A15" s="70">
        <v>2008</v>
      </c>
      <c r="B15" s="81">
        <v>7182</v>
      </c>
      <c r="C15" s="81">
        <v>439</v>
      </c>
      <c r="D15" s="81">
        <v>3152.8980000000001</v>
      </c>
    </row>
    <row r="16" spans="1:8" x14ac:dyDescent="0.25">
      <c r="A16" s="70">
        <v>2009</v>
      </c>
      <c r="B16" s="81">
        <v>6567</v>
      </c>
      <c r="C16" s="81">
        <v>440</v>
      </c>
      <c r="D16" s="81">
        <v>2889</v>
      </c>
    </row>
    <row r="17" spans="1:23" x14ac:dyDescent="0.25">
      <c r="A17" s="70">
        <v>2010</v>
      </c>
      <c r="B17" s="81">
        <v>5405</v>
      </c>
      <c r="C17" s="81">
        <v>379</v>
      </c>
      <c r="D17" s="81">
        <v>2048</v>
      </c>
    </row>
    <row r="18" spans="1:23" x14ac:dyDescent="0.25">
      <c r="A18" s="70">
        <v>2011</v>
      </c>
      <c r="B18" s="81">
        <v>4036</v>
      </c>
      <c r="C18" s="81">
        <v>460</v>
      </c>
      <c r="D18" s="81">
        <v>1857</v>
      </c>
      <c r="F18" s="560"/>
    </row>
    <row r="19" spans="1:23" x14ac:dyDescent="0.25">
      <c r="A19" s="70">
        <v>2012</v>
      </c>
      <c r="B19" s="81">
        <v>6295</v>
      </c>
      <c r="C19" s="81">
        <v>543</v>
      </c>
      <c r="D19" s="81">
        <v>3418</v>
      </c>
    </row>
    <row r="20" spans="1:23" x14ac:dyDescent="0.25">
      <c r="A20" s="70">
        <v>2013</v>
      </c>
      <c r="B20" s="81">
        <v>7048</v>
      </c>
      <c r="C20" s="81">
        <v>524</v>
      </c>
      <c r="D20" s="81">
        <v>3693</v>
      </c>
    </row>
    <row r="21" spans="1:23" x14ac:dyDescent="0.25">
      <c r="A21" s="70">
        <v>2014</v>
      </c>
      <c r="B21" s="81">
        <v>4778</v>
      </c>
      <c r="C21" s="81">
        <v>524</v>
      </c>
      <c r="D21" s="81">
        <v>2504</v>
      </c>
    </row>
    <row r="22" spans="1:23" x14ac:dyDescent="0.25">
      <c r="A22" s="70">
        <v>2015</v>
      </c>
      <c r="B22" s="81">
        <v>5056</v>
      </c>
      <c r="C22" s="81">
        <v>563</v>
      </c>
      <c r="D22" s="81">
        <v>2846.5279999999998</v>
      </c>
      <c r="F22" s="561">
        <v>4.0019999999999998</v>
      </c>
      <c r="G22" s="561">
        <v>2.8559999999999999</v>
      </c>
      <c r="H22" s="561">
        <v>0.30299999999999999</v>
      </c>
      <c r="J22" s="81"/>
      <c r="K22" s="81"/>
      <c r="L22" s="81"/>
      <c r="M22" s="81"/>
      <c r="N22" s="81"/>
      <c r="O22" s="81"/>
      <c r="P22" s="81"/>
      <c r="Q22" s="707"/>
      <c r="U22" s="708"/>
      <c r="V22" s="708"/>
      <c r="W22" s="708"/>
    </row>
    <row r="23" spans="1:23" x14ac:dyDescent="0.25">
      <c r="A23" s="70">
        <v>2016</v>
      </c>
      <c r="B23" s="81">
        <v>7291</v>
      </c>
      <c r="C23" s="81">
        <v>500</v>
      </c>
      <c r="D23" s="81">
        <v>3646</v>
      </c>
      <c r="F23" s="561">
        <v>3.3340000000000001</v>
      </c>
      <c r="G23" s="561">
        <v>3.4430000000000001</v>
      </c>
      <c r="H23" s="561">
        <v>0.432</v>
      </c>
      <c r="J23" s="81"/>
      <c r="K23" s="81"/>
      <c r="L23" s="81"/>
      <c r="M23" s="81"/>
      <c r="N23" s="81"/>
      <c r="O23" s="81"/>
      <c r="P23" s="81"/>
      <c r="Q23" s="707"/>
      <c r="U23" s="708"/>
      <c r="V23" s="708"/>
      <c r="W23" s="708"/>
    </row>
    <row r="24" spans="1:23" x14ac:dyDescent="0.25">
      <c r="A24" s="70">
        <v>2017</v>
      </c>
      <c r="B24" s="81">
        <v>5591</v>
      </c>
      <c r="C24" s="81">
        <v>591.75</v>
      </c>
      <c r="D24" s="81">
        <v>3308</v>
      </c>
      <c r="F24" s="561">
        <v>3.2280000000000002</v>
      </c>
      <c r="G24" s="561">
        <v>4.12</v>
      </c>
      <c r="H24" s="561">
        <v>0.44700000000000001</v>
      </c>
      <c r="J24" s="81"/>
      <c r="K24" s="81"/>
      <c r="L24" s="81"/>
      <c r="M24" s="81"/>
      <c r="N24" s="81"/>
      <c r="O24" s="81"/>
      <c r="P24" s="81"/>
      <c r="Q24" s="707"/>
      <c r="U24" s="708"/>
      <c r="V24" s="708"/>
      <c r="W24" s="708"/>
    </row>
    <row r="25" spans="1:23" x14ac:dyDescent="0.25">
      <c r="A25" s="70">
        <v>2018</v>
      </c>
      <c r="B25" s="81">
        <v>5951.74</v>
      </c>
      <c r="C25" s="81">
        <v>933.25</v>
      </c>
      <c r="D25" s="81">
        <v>5493</v>
      </c>
      <c r="F25" s="561">
        <v>2.3502628670000001</v>
      </c>
      <c r="G25" s="561">
        <v>2.36</v>
      </c>
      <c r="H25" s="561">
        <v>0.39200000000000002</v>
      </c>
      <c r="J25" s="81"/>
      <c r="K25" s="81"/>
      <c r="L25" s="81"/>
      <c r="M25" s="81"/>
      <c r="N25" s="81"/>
      <c r="O25" s="81"/>
      <c r="P25" s="81"/>
      <c r="Q25" s="707"/>
      <c r="U25" s="708"/>
      <c r="V25" s="708"/>
      <c r="W25" s="708"/>
    </row>
    <row r="26" spans="1:23" x14ac:dyDescent="0.25">
      <c r="A26" s="70">
        <v>2019</v>
      </c>
      <c r="B26" s="81">
        <v>7584</v>
      </c>
      <c r="C26" s="81">
        <v>1000</v>
      </c>
      <c r="D26" s="81">
        <v>7584</v>
      </c>
      <c r="F26" s="561">
        <v>2.4380000000000002</v>
      </c>
      <c r="G26" s="561">
        <v>1.349</v>
      </c>
      <c r="H26" s="561">
        <v>0.56100000000000005</v>
      </c>
      <c r="U26" s="708"/>
      <c r="V26" s="708"/>
      <c r="W26" s="708"/>
    </row>
    <row r="27" spans="1:23" x14ac:dyDescent="0.25">
      <c r="A27" s="70">
        <v>2020</v>
      </c>
      <c r="B27" s="81">
        <v>7505.03</v>
      </c>
      <c r="C27" s="81">
        <v>1000</v>
      </c>
      <c r="D27" s="81">
        <v>7505.03</v>
      </c>
      <c r="F27" s="561">
        <v>3.0750000000000002</v>
      </c>
      <c r="G27" s="561">
        <v>1.931</v>
      </c>
      <c r="H27" s="561">
        <v>0.78200000000000003</v>
      </c>
      <c r="U27" s="708"/>
      <c r="V27" s="708"/>
      <c r="W27" s="708"/>
    </row>
    <row r="28" spans="1:23" x14ac:dyDescent="0.25">
      <c r="A28" s="70">
        <v>2021</v>
      </c>
      <c r="B28" s="81">
        <v>6445.82</v>
      </c>
      <c r="C28" s="81">
        <v>1200</v>
      </c>
      <c r="D28" s="81">
        <v>7735</v>
      </c>
      <c r="F28" s="561">
        <v>3.4403899999999998</v>
      </c>
      <c r="G28" s="561">
        <v>3.851</v>
      </c>
      <c r="H28" s="561">
        <v>0.64900000000000002</v>
      </c>
      <c r="U28" s="708"/>
      <c r="V28" s="708"/>
      <c r="W28" s="708"/>
    </row>
    <row r="29" spans="1:23" s="70" customFormat="1" ht="20.25" customHeight="1" x14ac:dyDescent="0.25">
      <c r="A29" s="44">
        <v>2022</v>
      </c>
      <c r="B29" s="705">
        <v>7580</v>
      </c>
      <c r="C29" s="705">
        <v>1200</v>
      </c>
      <c r="D29" s="705">
        <v>9096</v>
      </c>
      <c r="E29" s="706"/>
      <c r="F29" s="706">
        <v>3.0190000000000001</v>
      </c>
      <c r="G29" s="706">
        <v>4.4790000000000001</v>
      </c>
      <c r="H29" s="706">
        <v>1.7410000000000001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708"/>
      <c r="V29" s="708"/>
      <c r="W29" s="708"/>
    </row>
    <row r="30" spans="1:23" ht="15" customHeight="1" x14ac:dyDescent="0.3">
      <c r="A30" s="74" t="s">
        <v>560</v>
      </c>
      <c r="B30" s="94"/>
      <c r="C30" s="94"/>
      <c r="D30" s="94"/>
      <c r="E30" s="94"/>
      <c r="F30" s="94"/>
      <c r="G30" s="94"/>
      <c r="H30" s="94"/>
      <c r="I30" s="94"/>
    </row>
    <row r="31" spans="1:23" ht="12.75" customHeight="1" x14ac:dyDescent="0.3">
      <c r="A31" s="69" t="s">
        <v>167</v>
      </c>
    </row>
    <row r="32" spans="1:23" ht="15" customHeight="1" x14ac:dyDescent="0.3">
      <c r="A32" s="287"/>
    </row>
    <row r="33" spans="1:19" s="76" customFormat="1" ht="25.4" customHeight="1" x14ac:dyDescent="0.25">
      <c r="A33" s="68" t="str">
        <f>Index!B58</f>
        <v>Table 6b    Tuna loining plant achievements, Majuro:  2008 to 2022</v>
      </c>
    </row>
    <row r="34" spans="1:19" ht="19.5" customHeight="1" x14ac:dyDescent="0.25">
      <c r="A34" s="1023" t="s">
        <v>547</v>
      </c>
      <c r="B34" s="1015" t="s">
        <v>548</v>
      </c>
      <c r="C34" s="1016"/>
      <c r="D34" s="1025"/>
      <c r="E34" s="1013" t="s">
        <v>562</v>
      </c>
      <c r="F34" s="1013" t="s">
        <v>563</v>
      </c>
      <c r="G34" s="275" t="s">
        <v>370</v>
      </c>
      <c r="H34" s="1018" t="s">
        <v>744</v>
      </c>
      <c r="I34" s="1019"/>
      <c r="J34" s="1018" t="s">
        <v>745</v>
      </c>
      <c r="K34" s="1019"/>
      <c r="L34" s="1019" t="s">
        <v>2950</v>
      </c>
      <c r="M34" s="1020"/>
      <c r="N34" s="1015" t="s">
        <v>371</v>
      </c>
      <c r="O34" s="1016"/>
      <c r="Q34" s="76"/>
      <c r="R34" s="76"/>
      <c r="S34" s="76"/>
    </row>
    <row r="35" spans="1:19" ht="19.5" customHeight="1" x14ac:dyDescent="0.25">
      <c r="A35" s="1024"/>
      <c r="B35" s="276" t="s">
        <v>551</v>
      </c>
      <c r="C35" s="277" t="s">
        <v>552</v>
      </c>
      <c r="D35" s="278" t="s">
        <v>553</v>
      </c>
      <c r="E35" s="1017"/>
      <c r="F35" s="1017"/>
      <c r="G35" s="279" t="s">
        <v>554</v>
      </c>
      <c r="H35" s="393" t="s">
        <v>555</v>
      </c>
      <c r="I35" s="394" t="s">
        <v>556</v>
      </c>
      <c r="J35" s="395" t="s">
        <v>554</v>
      </c>
      <c r="K35" s="394" t="s">
        <v>556</v>
      </c>
      <c r="L35" s="395" t="s">
        <v>108</v>
      </c>
      <c r="M35" s="394" t="s">
        <v>556</v>
      </c>
      <c r="N35" s="280" t="s">
        <v>555</v>
      </c>
      <c r="O35" s="277" t="s">
        <v>556</v>
      </c>
      <c r="Q35" s="76"/>
      <c r="R35" s="76"/>
      <c r="S35" s="76"/>
    </row>
    <row r="36" spans="1:19" ht="20.25" customHeight="1" x14ac:dyDescent="0.25">
      <c r="A36" s="281" t="s">
        <v>559</v>
      </c>
      <c r="B36" s="282">
        <v>187</v>
      </c>
      <c r="C36" s="282">
        <v>520</v>
      </c>
      <c r="D36" s="282">
        <v>19124</v>
      </c>
      <c r="E36" s="282">
        <v>1219097.8700000001</v>
      </c>
      <c r="F36" s="282">
        <v>568900.53</v>
      </c>
      <c r="G36" s="282">
        <v>425</v>
      </c>
      <c r="H36" s="396">
        <v>173</v>
      </c>
      <c r="I36" s="397">
        <v>0.52500000000000002</v>
      </c>
      <c r="J36" s="396"/>
      <c r="K36" s="397"/>
      <c r="L36" s="397"/>
      <c r="M36" s="397"/>
      <c r="N36" s="282">
        <v>28</v>
      </c>
      <c r="O36" s="283"/>
      <c r="Q36" s="76"/>
      <c r="R36" s="76"/>
      <c r="S36" s="76"/>
    </row>
    <row r="37" spans="1:19" x14ac:dyDescent="0.25">
      <c r="A37" s="284">
        <v>2009</v>
      </c>
      <c r="B37" s="285">
        <v>420</v>
      </c>
      <c r="C37" s="285">
        <v>1798</v>
      </c>
      <c r="D37" s="285">
        <v>48294</v>
      </c>
      <c r="E37" s="285">
        <v>1997635.81</v>
      </c>
      <c r="F37" s="285">
        <v>819398.68</v>
      </c>
      <c r="G37" s="285">
        <v>2990</v>
      </c>
      <c r="H37" s="398">
        <v>1231.2</v>
      </c>
      <c r="I37" s="399">
        <v>1.506</v>
      </c>
      <c r="J37" s="398"/>
      <c r="K37" s="399"/>
      <c r="L37" s="399"/>
      <c r="M37" s="399"/>
      <c r="N37" s="285">
        <v>241.11</v>
      </c>
      <c r="O37" s="286">
        <v>0.2061036</v>
      </c>
      <c r="Q37" s="76"/>
      <c r="R37" s="76"/>
      <c r="S37" s="76"/>
    </row>
    <row r="38" spans="1:19" x14ac:dyDescent="0.25">
      <c r="A38" s="284">
        <v>2010</v>
      </c>
      <c r="B38" s="285">
        <v>473</v>
      </c>
      <c r="C38" s="285">
        <v>3072</v>
      </c>
      <c r="D38" s="285">
        <v>102514</v>
      </c>
      <c r="E38" s="285">
        <v>2173480</v>
      </c>
      <c r="F38" s="285">
        <v>1486829</v>
      </c>
      <c r="G38" s="285">
        <v>3919</v>
      </c>
      <c r="H38" s="398">
        <v>1380</v>
      </c>
      <c r="I38" s="399">
        <v>4.9829999999999997</v>
      </c>
      <c r="J38" s="398"/>
      <c r="K38" s="399"/>
      <c r="L38" s="399"/>
      <c r="M38" s="399"/>
      <c r="N38" s="285">
        <v>418</v>
      </c>
      <c r="O38" s="286">
        <v>0.314</v>
      </c>
      <c r="Q38" s="76"/>
      <c r="R38" s="76"/>
      <c r="S38" s="76"/>
    </row>
    <row r="39" spans="1:19" x14ac:dyDescent="0.25">
      <c r="A39" s="284">
        <v>2011</v>
      </c>
      <c r="B39" s="285">
        <v>251</v>
      </c>
      <c r="C39" s="285">
        <v>7067</v>
      </c>
      <c r="D39" s="285">
        <v>60235</v>
      </c>
      <c r="E39" s="285">
        <v>1933638</v>
      </c>
      <c r="F39" s="285">
        <v>1334382.74</v>
      </c>
      <c r="G39" s="285">
        <v>2817</v>
      </c>
      <c r="H39" s="398">
        <v>1147</v>
      </c>
      <c r="I39" s="399">
        <v>4.7249999999999996</v>
      </c>
      <c r="J39" s="398">
        <v>709.6037</v>
      </c>
      <c r="K39" s="399">
        <v>1.2450000000000001</v>
      </c>
      <c r="L39" s="399"/>
      <c r="M39" s="399"/>
      <c r="N39" s="285">
        <v>300</v>
      </c>
      <c r="O39" s="286">
        <v>0.22500000000000001</v>
      </c>
      <c r="Q39" s="76"/>
      <c r="R39" s="76"/>
      <c r="S39" s="76"/>
    </row>
    <row r="40" spans="1:19" x14ac:dyDescent="0.25">
      <c r="A40" s="284">
        <v>2012</v>
      </c>
      <c r="B40" s="285">
        <v>215</v>
      </c>
      <c r="C40" s="285">
        <v>4803</v>
      </c>
      <c r="D40" s="285">
        <v>36614</v>
      </c>
      <c r="E40" s="285">
        <v>1166053</v>
      </c>
      <c r="F40" s="285">
        <v>1416599</v>
      </c>
      <c r="G40" s="285">
        <v>2677</v>
      </c>
      <c r="H40" s="398">
        <v>1264</v>
      </c>
      <c r="I40" s="399">
        <v>7.0090000000000003</v>
      </c>
      <c r="J40" s="398">
        <v>1313.7194</v>
      </c>
      <c r="K40" s="399">
        <v>3.044</v>
      </c>
      <c r="L40" s="399"/>
      <c r="M40" s="399"/>
      <c r="N40" s="285">
        <v>420</v>
      </c>
      <c r="O40" s="286">
        <v>0.252</v>
      </c>
    </row>
    <row r="41" spans="1:19" x14ac:dyDescent="0.25">
      <c r="A41" s="284">
        <v>2013</v>
      </c>
      <c r="B41" s="285">
        <v>274</v>
      </c>
      <c r="C41" s="285">
        <v>1063</v>
      </c>
      <c r="D41" s="285">
        <v>54749</v>
      </c>
      <c r="E41" s="285">
        <v>2157774</v>
      </c>
      <c r="F41" s="285">
        <v>1675721</v>
      </c>
      <c r="G41" s="285">
        <v>2910</v>
      </c>
      <c r="H41" s="398">
        <v>639</v>
      </c>
      <c r="I41" s="399">
        <v>3.6589999999999998</v>
      </c>
      <c r="J41" s="398">
        <v>1966.924</v>
      </c>
      <c r="K41" s="399">
        <v>4.1390000000000002</v>
      </c>
      <c r="L41" s="399"/>
      <c r="M41" s="399"/>
      <c r="N41" s="285">
        <v>238</v>
      </c>
      <c r="O41" s="286" t="s">
        <v>712</v>
      </c>
    </row>
    <row r="42" spans="1:19" x14ac:dyDescent="0.25">
      <c r="A42" s="284">
        <v>2014</v>
      </c>
      <c r="B42" s="285">
        <v>220</v>
      </c>
      <c r="C42" s="285">
        <v>905</v>
      </c>
      <c r="D42" s="285">
        <v>55456</v>
      </c>
      <c r="E42" s="285">
        <v>2013234</v>
      </c>
      <c r="F42" s="285">
        <v>1143421</v>
      </c>
      <c r="G42" s="285">
        <v>2142</v>
      </c>
      <c r="H42" s="398">
        <v>465.7</v>
      </c>
      <c r="I42" s="399">
        <v>2.1749999999999998</v>
      </c>
      <c r="J42" s="398">
        <v>3213</v>
      </c>
      <c r="K42" s="399">
        <v>4.2398999999999996</v>
      </c>
      <c r="L42" s="399"/>
      <c r="M42" s="399"/>
      <c r="N42" s="285">
        <v>259</v>
      </c>
      <c r="O42" s="286">
        <v>0.26900000000000002</v>
      </c>
    </row>
    <row r="43" spans="1:19" x14ac:dyDescent="0.25">
      <c r="A43" s="284">
        <v>2015</v>
      </c>
      <c r="B43" s="285">
        <v>208</v>
      </c>
      <c r="C43" s="285">
        <v>798</v>
      </c>
      <c r="D43" s="285">
        <v>35661</v>
      </c>
      <c r="E43" s="285">
        <v>1670578</v>
      </c>
      <c r="F43" s="285">
        <v>2990616</v>
      </c>
      <c r="G43" s="285">
        <v>1819</v>
      </c>
      <c r="H43" s="398">
        <v>1308</v>
      </c>
      <c r="I43" s="399">
        <v>3.9889999999999999</v>
      </c>
      <c r="J43" s="398">
        <v>3512</v>
      </c>
      <c r="K43" s="399">
        <v>3.6909999999999998</v>
      </c>
      <c r="L43" s="399"/>
      <c r="M43" s="399"/>
      <c r="N43" s="285">
        <v>208</v>
      </c>
      <c r="O43" s="286">
        <v>0.22900000000000001</v>
      </c>
    </row>
    <row r="44" spans="1:19" x14ac:dyDescent="0.25">
      <c r="A44" s="284">
        <v>2016</v>
      </c>
      <c r="B44" s="285">
        <v>253</v>
      </c>
      <c r="C44" s="285">
        <v>802</v>
      </c>
      <c r="D44" s="285">
        <v>41086</v>
      </c>
      <c r="E44" s="285">
        <v>1905325</v>
      </c>
      <c r="F44" s="285">
        <v>1062738</v>
      </c>
      <c r="G44" s="285">
        <v>2218</v>
      </c>
      <c r="H44" s="398">
        <v>570</v>
      </c>
      <c r="I44" s="399">
        <v>2.1659999999999999</v>
      </c>
      <c r="J44" s="398">
        <v>3029</v>
      </c>
      <c r="K44" s="399">
        <v>4.5439999999999996</v>
      </c>
      <c r="L44" s="399"/>
      <c r="M44" s="399"/>
      <c r="N44" s="285">
        <v>135</v>
      </c>
      <c r="O44" s="286">
        <v>0.115</v>
      </c>
    </row>
    <row r="45" spans="1:19" x14ac:dyDescent="0.25">
      <c r="A45" s="284">
        <v>2017</v>
      </c>
      <c r="B45" s="285">
        <v>137</v>
      </c>
      <c r="C45" s="285">
        <v>533</v>
      </c>
      <c r="D45" s="285">
        <v>22554</v>
      </c>
      <c r="E45" s="285">
        <v>1139922</v>
      </c>
      <c r="F45" s="285">
        <v>1561655</v>
      </c>
      <c r="G45" s="285">
        <v>1907</v>
      </c>
      <c r="H45" s="398">
        <v>384</v>
      </c>
      <c r="I45" s="399">
        <v>1.488</v>
      </c>
      <c r="J45" s="398">
        <v>3803</v>
      </c>
      <c r="K45" s="399">
        <v>5.0359999999999996</v>
      </c>
      <c r="L45" s="399"/>
      <c r="M45" s="399"/>
      <c r="N45" s="285">
        <v>169</v>
      </c>
      <c r="O45" s="286">
        <v>0.11899999999999999</v>
      </c>
    </row>
    <row r="46" spans="1:19" x14ac:dyDescent="0.25">
      <c r="A46" s="284">
        <v>2018</v>
      </c>
      <c r="B46" s="285">
        <v>139</v>
      </c>
      <c r="C46" s="285" t="s">
        <v>245</v>
      </c>
      <c r="D46" s="285">
        <v>25766</v>
      </c>
      <c r="E46" s="285">
        <v>1141666</v>
      </c>
      <c r="F46" s="285">
        <v>3929440</v>
      </c>
      <c r="G46" s="285">
        <v>1631</v>
      </c>
      <c r="H46" s="398">
        <v>2359</v>
      </c>
      <c r="I46" s="399">
        <v>8.6999999999999993</v>
      </c>
      <c r="J46" s="398">
        <v>9547</v>
      </c>
      <c r="K46" s="399">
        <v>11.09</v>
      </c>
      <c r="L46" s="399"/>
      <c r="M46" s="399"/>
      <c r="N46" s="285">
        <v>346</v>
      </c>
      <c r="O46" s="286">
        <v>0.318</v>
      </c>
    </row>
    <row r="47" spans="1:19" x14ac:dyDescent="0.25">
      <c r="A47" s="284">
        <v>2019</v>
      </c>
      <c r="B47" s="285">
        <v>183.75</v>
      </c>
      <c r="C47" s="285" t="s">
        <v>245</v>
      </c>
      <c r="D47" s="285">
        <v>28508</v>
      </c>
      <c r="E47" s="285">
        <v>1314820</v>
      </c>
      <c r="F47" s="285">
        <v>2269129</v>
      </c>
      <c r="G47" s="285">
        <v>883</v>
      </c>
      <c r="H47" s="398">
        <v>199</v>
      </c>
      <c r="I47" s="399">
        <v>0.63500000000000001</v>
      </c>
      <c r="J47" s="398">
        <v>3635.9929999999999</v>
      </c>
      <c r="K47" s="399">
        <v>4.4870000000000001</v>
      </c>
      <c r="L47" s="398">
        <v>114</v>
      </c>
      <c r="M47" s="399">
        <v>0.77100000000000002</v>
      </c>
      <c r="N47" s="285">
        <v>38</v>
      </c>
      <c r="O47" s="286">
        <v>1.9E-2</v>
      </c>
    </row>
    <row r="48" spans="1:19" x14ac:dyDescent="0.25">
      <c r="A48" s="284">
        <v>2020</v>
      </c>
      <c r="B48" s="285">
        <v>120</v>
      </c>
      <c r="C48" s="285" t="s">
        <v>245</v>
      </c>
      <c r="D48" s="285">
        <v>9171</v>
      </c>
      <c r="E48" s="285">
        <v>475595</v>
      </c>
      <c r="F48" s="285">
        <v>1345949</v>
      </c>
      <c r="G48" s="285">
        <v>144</v>
      </c>
      <c r="H48" s="398">
        <v>372</v>
      </c>
      <c r="I48" s="399">
        <v>1.24</v>
      </c>
      <c r="J48" s="398">
        <v>1146</v>
      </c>
      <c r="K48" s="399">
        <v>1.6220000000000001</v>
      </c>
      <c r="L48" s="398">
        <v>180</v>
      </c>
      <c r="M48" s="399">
        <v>1.3080000000000001</v>
      </c>
      <c r="N48" s="285">
        <v>101</v>
      </c>
      <c r="O48" s="286">
        <v>7.4999999999999997E-2</v>
      </c>
    </row>
    <row r="49" spans="1:30" x14ac:dyDescent="0.25">
      <c r="A49" s="284">
        <v>2021</v>
      </c>
      <c r="B49" s="285">
        <v>33</v>
      </c>
      <c r="C49" s="285" t="s">
        <v>245</v>
      </c>
      <c r="D49" s="285">
        <v>11695</v>
      </c>
      <c r="E49" s="285">
        <v>500485</v>
      </c>
      <c r="F49" s="285">
        <v>3209541.78</v>
      </c>
      <c r="G49" s="285">
        <v>0</v>
      </c>
      <c r="H49" s="398">
        <v>0</v>
      </c>
      <c r="I49" s="399">
        <v>0</v>
      </c>
      <c r="J49" s="398">
        <v>2540.0260000000003</v>
      </c>
      <c r="K49" s="399">
        <v>3.3440000000000003</v>
      </c>
      <c r="L49" s="398">
        <v>148</v>
      </c>
      <c r="M49" s="399">
        <v>1.1800000000000002</v>
      </c>
      <c r="N49" s="285">
        <v>0</v>
      </c>
      <c r="O49" s="286">
        <v>0</v>
      </c>
    </row>
    <row r="50" spans="1:30" ht="19.5" customHeight="1" x14ac:dyDescent="0.25">
      <c r="A50" s="713">
        <v>2022</v>
      </c>
      <c r="B50" s="714">
        <v>58</v>
      </c>
      <c r="C50" s="714">
        <v>201</v>
      </c>
      <c r="D50" s="714">
        <v>9868</v>
      </c>
      <c r="E50" s="714">
        <v>506650</v>
      </c>
      <c r="F50" s="714">
        <v>2629194.69</v>
      </c>
      <c r="G50" s="714">
        <v>0</v>
      </c>
      <c r="H50" s="715">
        <v>0</v>
      </c>
      <c r="I50" s="716">
        <v>0</v>
      </c>
      <c r="J50" s="715">
        <v>2651.201</v>
      </c>
      <c r="K50" s="716">
        <v>4.0720000000000001</v>
      </c>
      <c r="L50" s="715">
        <v>64</v>
      </c>
      <c r="M50" s="716">
        <v>0.55800000000000005</v>
      </c>
      <c r="N50" s="714">
        <v>0</v>
      </c>
      <c r="O50" s="717">
        <v>0</v>
      </c>
    </row>
    <row r="51" spans="1:30" ht="15" customHeight="1" x14ac:dyDescent="0.25">
      <c r="A51" s="318" t="s">
        <v>1053</v>
      </c>
      <c r="B51" s="285"/>
      <c r="C51" s="285"/>
      <c r="D51" s="285"/>
      <c r="E51" s="285"/>
      <c r="F51" s="285"/>
      <c r="G51" s="285"/>
      <c r="H51" s="398"/>
      <c r="I51" s="399"/>
      <c r="J51" s="398"/>
      <c r="K51" s="399"/>
      <c r="L51" s="399"/>
      <c r="M51" s="399"/>
      <c r="N51" s="285"/>
      <c r="O51" s="286"/>
    </row>
    <row r="52" spans="1:30" ht="13" x14ac:dyDescent="0.3">
      <c r="A52" s="287" t="s">
        <v>557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</row>
    <row r="53" spans="1:30" ht="15" customHeight="1" x14ac:dyDescent="0.3">
      <c r="A53" s="2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</row>
    <row r="54" spans="1:30" s="76" customFormat="1" ht="25.4" customHeight="1" x14ac:dyDescent="0.25">
      <c r="A54" s="68" t="str">
        <f>Index!B59</f>
        <v>Table 6c    Tuna loining plant achievements, Majuro:  FY1999 to FY2003</v>
      </c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</row>
    <row r="55" spans="1:30" ht="20.149999999999999" customHeight="1" x14ac:dyDescent="0.25">
      <c r="A55" s="1026" t="s">
        <v>171</v>
      </c>
      <c r="B55" s="1011" t="s">
        <v>369</v>
      </c>
      <c r="C55" s="1012"/>
      <c r="D55" s="1028"/>
      <c r="E55" s="72" t="s">
        <v>370</v>
      </c>
      <c r="F55" s="1013" t="s">
        <v>550</v>
      </c>
      <c r="G55" s="1011" t="s">
        <v>371</v>
      </c>
      <c r="H55" s="1012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</row>
    <row r="56" spans="1:30" s="70" customFormat="1" ht="20.149999999999999" customHeight="1" x14ac:dyDescent="0.25">
      <c r="A56" s="1027"/>
      <c r="B56" s="83" t="s">
        <v>173</v>
      </c>
      <c r="C56" s="84" t="s">
        <v>174</v>
      </c>
      <c r="D56" s="85" t="s">
        <v>5</v>
      </c>
      <c r="E56" s="193" t="s">
        <v>166</v>
      </c>
      <c r="F56" s="1014"/>
      <c r="G56" s="288" t="s">
        <v>561</v>
      </c>
      <c r="H56" s="277" t="s">
        <v>556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</row>
    <row r="57" spans="1:30" ht="20.149999999999999" customHeight="1" x14ac:dyDescent="0.25">
      <c r="A57" s="80" t="s">
        <v>316</v>
      </c>
      <c r="B57" s="80">
        <v>20</v>
      </c>
      <c r="C57" s="80">
        <v>80</v>
      </c>
      <c r="D57" s="80">
        <f>B57+C57</f>
        <v>100</v>
      </c>
      <c r="E57" s="80">
        <v>300</v>
      </c>
      <c r="F57" s="289">
        <v>0.06</v>
      </c>
      <c r="G57" s="80">
        <v>50</v>
      </c>
      <c r="H57" s="289">
        <v>1.4999999999999999E-2</v>
      </c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</row>
    <row r="58" spans="1:30" x14ac:dyDescent="0.25">
      <c r="A58" s="80" t="s">
        <v>317</v>
      </c>
      <c r="B58" s="80">
        <v>60</v>
      </c>
      <c r="C58" s="80">
        <v>240</v>
      </c>
      <c r="D58" s="80">
        <f>B58+C58</f>
        <v>300</v>
      </c>
      <c r="E58" s="81">
        <v>10000</v>
      </c>
      <c r="F58" s="289">
        <v>2.5</v>
      </c>
      <c r="G58" s="81">
        <v>1600</v>
      </c>
      <c r="H58" s="289">
        <v>0.48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</row>
    <row r="59" spans="1:30" x14ac:dyDescent="0.25">
      <c r="A59" s="80" t="s">
        <v>286</v>
      </c>
      <c r="B59" s="80">
        <v>80</v>
      </c>
      <c r="C59" s="80">
        <v>320</v>
      </c>
      <c r="D59" s="80">
        <f>B59+C59</f>
        <v>400</v>
      </c>
      <c r="E59" s="81">
        <v>9700</v>
      </c>
      <c r="F59" s="289">
        <v>2.4500000000000002</v>
      </c>
      <c r="G59" s="81">
        <v>1400</v>
      </c>
      <c r="H59" s="289">
        <v>0.42</v>
      </c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</row>
    <row r="60" spans="1:30" x14ac:dyDescent="0.25">
      <c r="A60" s="80" t="s">
        <v>287</v>
      </c>
      <c r="B60" s="80">
        <v>100</v>
      </c>
      <c r="C60" s="80">
        <v>400</v>
      </c>
      <c r="D60" s="80">
        <f>B60+C60</f>
        <v>500</v>
      </c>
      <c r="E60" s="81">
        <v>10200</v>
      </c>
      <c r="F60" s="289">
        <v>2.5499999999999998</v>
      </c>
      <c r="G60" s="81">
        <v>1750</v>
      </c>
      <c r="H60" s="289">
        <v>0.52500000000000002</v>
      </c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x14ac:dyDescent="0.25">
      <c r="A61" s="80" t="s">
        <v>288</v>
      </c>
      <c r="B61" s="80">
        <v>110</v>
      </c>
      <c r="C61" s="80">
        <v>420</v>
      </c>
      <c r="D61" s="80">
        <f>B61+C61</f>
        <v>530</v>
      </c>
      <c r="E61" s="81">
        <v>12400</v>
      </c>
      <c r="F61" s="289">
        <v>3.35</v>
      </c>
      <c r="G61" s="81">
        <v>1300</v>
      </c>
      <c r="H61" s="289">
        <v>0.4</v>
      </c>
    </row>
    <row r="62" spans="1:30" s="70" customFormat="1" ht="20.149999999999999" customHeight="1" x14ac:dyDescent="0.25">
      <c r="A62" s="82" t="s">
        <v>368</v>
      </c>
      <c r="B62" s="108" t="s">
        <v>245</v>
      </c>
      <c r="C62" s="108" t="s">
        <v>245</v>
      </c>
      <c r="D62" s="108" t="s">
        <v>245</v>
      </c>
      <c r="E62" s="108" t="s">
        <v>245</v>
      </c>
      <c r="F62" s="108" t="s">
        <v>245</v>
      </c>
      <c r="G62" s="108" t="s">
        <v>245</v>
      </c>
      <c r="H62" s="108" t="s">
        <v>245</v>
      </c>
    </row>
    <row r="63" spans="1:30" ht="15" customHeight="1" x14ac:dyDescent="0.3">
      <c r="A63" s="74" t="s">
        <v>558</v>
      </c>
      <c r="B63" s="94"/>
      <c r="C63" s="94"/>
      <c r="D63" s="94"/>
      <c r="E63" s="94"/>
      <c r="F63" s="94"/>
    </row>
    <row r="64" spans="1:30" ht="13" x14ac:dyDescent="0.3">
      <c r="A64" s="69" t="s">
        <v>175</v>
      </c>
      <c r="C64" s="79"/>
      <c r="D64" s="79"/>
      <c r="E64" s="79"/>
    </row>
    <row r="65" spans="1:10" ht="15" customHeight="1" x14ac:dyDescent="0.3">
      <c r="A65" s="287"/>
    </row>
    <row r="66" spans="1:10" s="76" customFormat="1" ht="22.5" customHeight="1" x14ac:dyDescent="0.25">
      <c r="A66" s="68" t="str">
        <f>Index!B60</f>
        <v>Table 6d    Total fish catch in RMI EEZ, by method, and fishing license fees received:  1998-2022</v>
      </c>
      <c r="G66" s="300"/>
      <c r="H66" s="301"/>
      <c r="I66" s="301"/>
      <c r="J66" s="43"/>
    </row>
    <row r="67" spans="1:10" ht="17.25" customHeight="1" x14ac:dyDescent="0.3">
      <c r="A67" s="1021" t="s">
        <v>547</v>
      </c>
      <c r="B67" s="88"/>
      <c r="C67" s="1012" t="s">
        <v>367</v>
      </c>
      <c r="D67" s="1012"/>
      <c r="E67" s="1012"/>
      <c r="F67" s="1012"/>
      <c r="G67" s="255"/>
      <c r="H67" s="223" t="s">
        <v>570</v>
      </c>
      <c r="I67" s="318" t="s">
        <v>789</v>
      </c>
      <c r="J67" s="431"/>
    </row>
    <row r="68" spans="1:10" ht="15" customHeight="1" x14ac:dyDescent="0.25">
      <c r="A68" s="1022"/>
      <c r="B68" s="66"/>
      <c r="C68" s="71" t="s">
        <v>176</v>
      </c>
      <c r="D68" s="71" t="s">
        <v>283</v>
      </c>
      <c r="E68" s="71" t="s">
        <v>177</v>
      </c>
      <c r="F68" s="71" t="s">
        <v>5</v>
      </c>
      <c r="G68" s="290"/>
      <c r="H68" s="224" t="s">
        <v>777</v>
      </c>
      <c r="I68" s="413" t="s">
        <v>788</v>
      </c>
      <c r="J68" s="413" t="s">
        <v>943</v>
      </c>
    </row>
    <row r="69" spans="1:10" ht="20.149999999999999" customHeight="1" x14ac:dyDescent="0.25">
      <c r="A69" s="80">
        <v>1998</v>
      </c>
      <c r="B69" s="73"/>
      <c r="C69" s="87">
        <v>2146.5</v>
      </c>
      <c r="D69" s="87">
        <v>65551.3</v>
      </c>
      <c r="E69" s="87">
        <v>18392</v>
      </c>
      <c r="F69" s="87">
        <f>SUM(C69:E69)</f>
        <v>86089.8</v>
      </c>
      <c r="G69" s="87"/>
      <c r="H69" s="390">
        <v>3843000</v>
      </c>
      <c r="I69" s="415"/>
    </row>
    <row r="70" spans="1:10" x14ac:dyDescent="0.25">
      <c r="A70" s="80">
        <v>1999</v>
      </c>
      <c r="B70" s="73"/>
      <c r="C70" s="87">
        <v>4828.6000000000004</v>
      </c>
      <c r="D70" s="87">
        <v>23742.9</v>
      </c>
      <c r="E70" s="87">
        <v>3943.8</v>
      </c>
      <c r="F70" s="87">
        <f>SUM(C70:E70)</f>
        <v>32515.3</v>
      </c>
      <c r="G70" s="299"/>
      <c r="H70" s="391">
        <v>4789400</v>
      </c>
      <c r="I70" s="416"/>
    </row>
    <row r="71" spans="1:10" x14ac:dyDescent="0.25">
      <c r="A71" s="80">
        <v>2000</v>
      </c>
      <c r="B71" s="73"/>
      <c r="C71" s="87">
        <v>2110.1</v>
      </c>
      <c r="D71" s="87">
        <v>20403.099999999999</v>
      </c>
      <c r="E71" s="87">
        <v>8207.5</v>
      </c>
      <c r="F71" s="87">
        <f t="shared" ref="F71:F91" si="0">SUM(C71:E71)</f>
        <v>30720.699999999997</v>
      </c>
      <c r="G71" s="299"/>
      <c r="H71" s="391">
        <v>2750699.9999999995</v>
      </c>
      <c r="I71" s="416"/>
    </row>
    <row r="72" spans="1:10" x14ac:dyDescent="0.25">
      <c r="A72" s="80">
        <v>2001</v>
      </c>
      <c r="B72" s="73"/>
      <c r="C72" s="87">
        <v>4176.3999999999996</v>
      </c>
      <c r="D72" s="87">
        <v>36324.400000000001</v>
      </c>
      <c r="E72" s="87">
        <v>16242.5</v>
      </c>
      <c r="F72" s="87">
        <f t="shared" si="0"/>
        <v>56743.3</v>
      </c>
      <c r="G72" s="299"/>
      <c r="H72" s="391">
        <v>898400</v>
      </c>
      <c r="I72" s="416"/>
    </row>
    <row r="73" spans="1:10" x14ac:dyDescent="0.25">
      <c r="A73" s="80">
        <v>2002</v>
      </c>
      <c r="B73" s="73"/>
      <c r="C73" s="87">
        <v>2090</v>
      </c>
      <c r="D73" s="87">
        <v>28915</v>
      </c>
      <c r="E73" s="87">
        <v>7316.3</v>
      </c>
      <c r="F73" s="87">
        <f t="shared" si="0"/>
        <v>38321.300000000003</v>
      </c>
      <c r="G73" s="299"/>
      <c r="H73" s="391">
        <v>1086018</v>
      </c>
      <c r="I73" s="416"/>
    </row>
    <row r="74" spans="1:10" x14ac:dyDescent="0.25">
      <c r="A74" s="80">
        <v>2003</v>
      </c>
      <c r="B74" s="73"/>
      <c r="C74" s="87">
        <v>3100</v>
      </c>
      <c r="D74" s="87">
        <v>3381</v>
      </c>
      <c r="E74" s="87">
        <v>94</v>
      </c>
      <c r="F74" s="87">
        <f t="shared" si="0"/>
        <v>6575</v>
      </c>
      <c r="G74" s="299"/>
      <c r="H74" s="391">
        <v>1178802</v>
      </c>
      <c r="I74" s="416"/>
    </row>
    <row r="75" spans="1:10" x14ac:dyDescent="0.25">
      <c r="A75" s="80">
        <v>2004</v>
      </c>
      <c r="B75" s="73"/>
      <c r="C75" s="87">
        <v>2232</v>
      </c>
      <c r="D75" s="87">
        <v>16425</v>
      </c>
      <c r="E75" s="87">
        <v>1171</v>
      </c>
      <c r="F75" s="87">
        <f t="shared" si="0"/>
        <v>19828</v>
      </c>
      <c r="G75" s="299"/>
      <c r="H75" s="392">
        <v>1794299.9999999998</v>
      </c>
      <c r="I75" s="417"/>
    </row>
    <row r="76" spans="1:10" x14ac:dyDescent="0.25">
      <c r="A76" s="80">
        <v>2005</v>
      </c>
      <c r="B76" s="73"/>
      <c r="C76" s="87">
        <v>4526</v>
      </c>
      <c r="D76" s="87">
        <v>19637</v>
      </c>
      <c r="E76" s="87">
        <v>655</v>
      </c>
      <c r="F76" s="87">
        <f t="shared" si="0"/>
        <v>24818</v>
      </c>
      <c r="G76" s="299"/>
      <c r="H76" s="392">
        <v>2710000</v>
      </c>
      <c r="I76" s="417"/>
    </row>
    <row r="77" spans="1:10" x14ac:dyDescent="0.25">
      <c r="A77" s="80">
        <v>2006</v>
      </c>
      <c r="B77" s="73"/>
      <c r="C77" s="87">
        <v>4768</v>
      </c>
      <c r="D77" s="87">
        <v>14618</v>
      </c>
      <c r="E77" s="87">
        <v>987</v>
      </c>
      <c r="F77" s="87">
        <f t="shared" si="0"/>
        <v>20373</v>
      </c>
      <c r="G77" s="299"/>
      <c r="H77" s="392">
        <v>3125222</v>
      </c>
      <c r="I77" s="417"/>
    </row>
    <row r="78" spans="1:10" x14ac:dyDescent="0.25">
      <c r="A78" s="80">
        <v>2007</v>
      </c>
      <c r="B78" s="73"/>
      <c r="C78" s="87">
        <v>3836</v>
      </c>
      <c r="D78" s="87">
        <v>9580</v>
      </c>
      <c r="E78" s="87">
        <v>4400</v>
      </c>
      <c r="F78" s="87">
        <f t="shared" si="0"/>
        <v>17816</v>
      </c>
      <c r="G78" s="299"/>
      <c r="H78" s="392">
        <v>1860161.0000000002</v>
      </c>
      <c r="I78" s="417"/>
    </row>
    <row r="79" spans="1:10" x14ac:dyDescent="0.25">
      <c r="A79" s="80">
        <v>2008</v>
      </c>
      <c r="B79" s="73"/>
      <c r="C79" s="87">
        <v>4473</v>
      </c>
      <c r="D79" s="87">
        <v>16177</v>
      </c>
      <c r="E79" s="87">
        <v>2467</v>
      </c>
      <c r="F79" s="87">
        <f t="shared" si="0"/>
        <v>23117</v>
      </c>
      <c r="G79" s="299"/>
      <c r="H79" s="392">
        <v>2568628.0000000005</v>
      </c>
      <c r="I79" s="417"/>
    </row>
    <row r="80" spans="1:10" x14ac:dyDescent="0.25">
      <c r="A80" s="80">
        <v>2009</v>
      </c>
      <c r="B80" s="73"/>
      <c r="C80" s="87">
        <v>4930</v>
      </c>
      <c r="D80" s="87">
        <v>15614</v>
      </c>
      <c r="E80" s="87">
        <v>419</v>
      </c>
      <c r="F80" s="87">
        <f t="shared" si="0"/>
        <v>20963</v>
      </c>
      <c r="G80" s="299"/>
      <c r="H80" s="392">
        <v>2960429.9999999995</v>
      </c>
      <c r="I80" s="417"/>
    </row>
    <row r="81" spans="1:16" x14ac:dyDescent="0.25">
      <c r="A81" s="80">
        <v>2010</v>
      </c>
      <c r="B81" s="73"/>
      <c r="C81" s="87">
        <v>6183</v>
      </c>
      <c r="D81" s="87">
        <v>18248</v>
      </c>
      <c r="E81" s="87">
        <v>4719</v>
      </c>
      <c r="F81" s="87">
        <f t="shared" si="0"/>
        <v>29150</v>
      </c>
      <c r="G81" s="299"/>
      <c r="H81" s="392">
        <v>3541552.9999999995</v>
      </c>
      <c r="I81" s="417"/>
      <c r="J81" s="87"/>
    </row>
    <row r="82" spans="1:16" x14ac:dyDescent="0.25">
      <c r="A82" s="80">
        <v>2011</v>
      </c>
      <c r="B82" s="73"/>
      <c r="C82" s="87">
        <v>4812</v>
      </c>
      <c r="D82" s="87">
        <v>28598</v>
      </c>
      <c r="E82" s="87">
        <v>293</v>
      </c>
      <c r="F82" s="87">
        <f t="shared" si="0"/>
        <v>33703</v>
      </c>
      <c r="G82" s="299"/>
      <c r="H82" s="392">
        <v>5283765</v>
      </c>
      <c r="I82" s="417">
        <v>1064500</v>
      </c>
      <c r="J82" s="87">
        <v>2234</v>
      </c>
    </row>
    <row r="83" spans="1:16" x14ac:dyDescent="0.25">
      <c r="A83" s="80">
        <v>2012</v>
      </c>
      <c r="B83" s="73"/>
      <c r="C83" s="87">
        <v>5776</v>
      </c>
      <c r="D83" s="87">
        <v>10024</v>
      </c>
      <c r="E83" s="87">
        <v>3596</v>
      </c>
      <c r="F83" s="87">
        <f t="shared" si="0"/>
        <v>19396</v>
      </c>
      <c r="G83" s="299"/>
      <c r="H83" s="392">
        <v>9612879</v>
      </c>
      <c r="I83" s="417">
        <v>5130000</v>
      </c>
      <c r="J83" s="87">
        <v>2234</v>
      </c>
    </row>
    <row r="84" spans="1:16" x14ac:dyDescent="0.25">
      <c r="A84" s="80">
        <v>2013</v>
      </c>
      <c r="B84" s="73"/>
      <c r="C84" s="87">
        <v>6002</v>
      </c>
      <c r="D84" s="87">
        <v>27635</v>
      </c>
      <c r="E84" s="87">
        <v>1726</v>
      </c>
      <c r="F84" s="87">
        <f t="shared" si="0"/>
        <v>35363</v>
      </c>
      <c r="G84" s="299"/>
      <c r="H84" s="392">
        <v>12948652</v>
      </c>
      <c r="I84" s="417">
        <v>7746478</v>
      </c>
      <c r="J84" s="87">
        <v>2234</v>
      </c>
    </row>
    <row r="85" spans="1:16" x14ac:dyDescent="0.25">
      <c r="A85" s="80">
        <v>2014</v>
      </c>
      <c r="B85" s="73"/>
      <c r="C85" s="87">
        <v>7798</v>
      </c>
      <c r="D85" s="87">
        <v>43571</v>
      </c>
      <c r="E85" s="87">
        <v>2314</v>
      </c>
      <c r="F85" s="87">
        <f t="shared" si="0"/>
        <v>53683</v>
      </c>
      <c r="G85" s="299"/>
      <c r="H85" s="392">
        <v>17340789</v>
      </c>
      <c r="I85" s="417">
        <v>12171596</v>
      </c>
      <c r="J85" s="87">
        <v>1935</v>
      </c>
    </row>
    <row r="86" spans="1:16" x14ac:dyDescent="0.25">
      <c r="A86" s="80">
        <v>2015</v>
      </c>
      <c r="B86" s="73"/>
      <c r="C86" s="87">
        <v>4097</v>
      </c>
      <c r="D86" s="87">
        <v>26694</v>
      </c>
      <c r="E86" s="87">
        <v>618</v>
      </c>
      <c r="F86" s="87">
        <f t="shared" si="0"/>
        <v>31409</v>
      </c>
      <c r="G86" s="299"/>
      <c r="H86" s="392">
        <v>27424986</v>
      </c>
      <c r="I86" s="417">
        <v>15228935</v>
      </c>
      <c r="J86" s="87">
        <v>2753</v>
      </c>
    </row>
    <row r="87" spans="1:16" x14ac:dyDescent="0.25">
      <c r="A87" s="80">
        <v>2016</v>
      </c>
      <c r="B87" s="73"/>
      <c r="C87" s="87">
        <v>3441</v>
      </c>
      <c r="D87" s="87">
        <v>75999</v>
      </c>
      <c r="E87" s="87">
        <v>430</v>
      </c>
      <c r="F87" s="87">
        <f t="shared" si="0"/>
        <v>79870</v>
      </c>
      <c r="G87" s="299"/>
      <c r="H87" s="392">
        <v>31540303</v>
      </c>
      <c r="I87" s="417">
        <v>23991990</v>
      </c>
      <c r="J87" s="87">
        <v>2769</v>
      </c>
    </row>
    <row r="88" spans="1:16" x14ac:dyDescent="0.25">
      <c r="A88" s="80">
        <v>2017</v>
      </c>
      <c r="B88" s="73"/>
      <c r="C88" s="87">
        <v>3598</v>
      </c>
      <c r="D88" s="87">
        <v>23552</v>
      </c>
      <c r="E88" s="87">
        <v>72</v>
      </c>
      <c r="F88" s="87">
        <f t="shared" si="0"/>
        <v>27222</v>
      </c>
      <c r="G88" s="299"/>
      <c r="H88" s="392">
        <v>33112326</v>
      </c>
      <c r="I88" s="417">
        <v>25389600</v>
      </c>
      <c r="J88" s="87">
        <v>2997</v>
      </c>
    </row>
    <row r="89" spans="1:16" x14ac:dyDescent="0.25">
      <c r="A89" s="80">
        <v>2018</v>
      </c>
      <c r="B89" s="73"/>
      <c r="C89" s="87">
        <v>2740</v>
      </c>
      <c r="D89" s="87">
        <v>28795</v>
      </c>
      <c r="E89" s="87">
        <v>1018</v>
      </c>
      <c r="F89" s="87">
        <f t="shared" si="0"/>
        <v>32553</v>
      </c>
      <c r="G89" s="299"/>
      <c r="H89" s="392">
        <v>32165397</v>
      </c>
      <c r="I89" s="417">
        <v>28842384</v>
      </c>
      <c r="J89" s="87">
        <v>3016</v>
      </c>
    </row>
    <row r="90" spans="1:16" x14ac:dyDescent="0.25">
      <c r="A90" s="80">
        <v>2019</v>
      </c>
      <c r="B90" s="73"/>
      <c r="C90" s="87">
        <v>4216</v>
      </c>
      <c r="D90" s="87">
        <v>5292</v>
      </c>
      <c r="E90" s="87">
        <v>1024</v>
      </c>
      <c r="F90" s="87">
        <f t="shared" si="0"/>
        <v>10532</v>
      </c>
      <c r="G90" s="299"/>
      <c r="H90" s="392">
        <f>28143896+2573000+2314357</f>
        <v>33031253</v>
      </c>
      <c r="I90" s="417">
        <v>28143896</v>
      </c>
      <c r="J90" s="87">
        <v>3185</v>
      </c>
    </row>
    <row r="91" spans="1:16" x14ac:dyDescent="0.25">
      <c r="A91" s="80">
        <v>2020</v>
      </c>
      <c r="B91" s="73"/>
      <c r="C91" s="87">
        <v>3197</v>
      </c>
      <c r="D91" s="87">
        <v>30410</v>
      </c>
      <c r="E91" s="87">
        <v>2959</v>
      </c>
      <c r="F91" s="87">
        <f t="shared" si="0"/>
        <v>36566</v>
      </c>
      <c r="G91" s="299"/>
      <c r="H91" s="392">
        <v>30340693</v>
      </c>
      <c r="I91" s="417">
        <v>27268060</v>
      </c>
      <c r="J91" s="87">
        <v>3185</v>
      </c>
    </row>
    <row r="92" spans="1:16" x14ac:dyDescent="0.25">
      <c r="A92" s="80">
        <v>2021</v>
      </c>
      <c r="B92" s="73"/>
      <c r="C92" s="87">
        <v>3250.4300000000003</v>
      </c>
      <c r="D92" s="87">
        <v>48623.01999999999</v>
      </c>
      <c r="E92" s="87">
        <v>779</v>
      </c>
      <c r="F92" s="87">
        <v>52652.44999999999</v>
      </c>
      <c r="G92" s="299"/>
      <c r="H92" s="392">
        <v>28555313</v>
      </c>
      <c r="I92" s="417">
        <v>26027040</v>
      </c>
      <c r="J92" s="87">
        <v>3200</v>
      </c>
    </row>
    <row r="93" spans="1:16" s="70" customFormat="1" ht="18" customHeight="1" x14ac:dyDescent="0.25">
      <c r="A93" s="224" t="s">
        <v>2947</v>
      </c>
      <c r="B93" s="290"/>
      <c r="C93" s="403">
        <v>3511</v>
      </c>
      <c r="D93" s="403">
        <v>40773</v>
      </c>
      <c r="E93" s="403">
        <v>893</v>
      </c>
      <c r="F93" s="403">
        <v>45177</v>
      </c>
      <c r="G93" s="291"/>
      <c r="H93" s="389">
        <v>29137817</v>
      </c>
      <c r="I93" s="418">
        <v>24757678</v>
      </c>
      <c r="J93" s="403">
        <v>3045</v>
      </c>
      <c r="K93" s="43"/>
      <c r="L93" s="43"/>
      <c r="M93" s="43"/>
      <c r="N93" s="43"/>
      <c r="O93" s="43"/>
      <c r="P93" s="43"/>
    </row>
    <row r="94" spans="1:16" ht="15" customHeight="1" x14ac:dyDescent="0.3">
      <c r="A94" s="318" t="s">
        <v>2948</v>
      </c>
      <c r="B94" s="94"/>
      <c r="C94" s="318" t="s">
        <v>684</v>
      </c>
      <c r="D94" s="94"/>
      <c r="E94" s="74"/>
      <c r="F94" s="94"/>
      <c r="G94" s="94"/>
      <c r="H94" s="94"/>
      <c r="I94" s="94"/>
    </row>
    <row r="95" spans="1:16" ht="15" customHeight="1" x14ac:dyDescent="0.3">
      <c r="A95" s="318" t="s">
        <v>944</v>
      </c>
      <c r="B95" s="94"/>
      <c r="C95" s="94"/>
      <c r="D95" s="94"/>
      <c r="E95" s="74"/>
      <c r="F95" s="94"/>
      <c r="G95" s="94"/>
      <c r="H95" s="94"/>
      <c r="I95" s="94"/>
    </row>
    <row r="96" spans="1:16" ht="12.75" customHeight="1" x14ac:dyDescent="0.3">
      <c r="A96" s="287"/>
    </row>
    <row r="97" spans="1:6" s="76" customFormat="1" ht="22.5" customHeight="1" x14ac:dyDescent="0.25">
      <c r="A97" s="68" t="str">
        <f>Index!B61</f>
        <v>Table 6e    Total fish catch by Marshall Islands and domestically based vessels:  2001-2022</v>
      </c>
    </row>
    <row r="98" spans="1:6" ht="18" customHeight="1" x14ac:dyDescent="0.3">
      <c r="A98" s="1021" t="s">
        <v>547</v>
      </c>
      <c r="B98" s="88"/>
      <c r="C98" s="1012" t="s">
        <v>366</v>
      </c>
      <c r="D98" s="1012"/>
      <c r="E98" s="1012"/>
      <c r="F98" s="1012"/>
    </row>
    <row r="99" spans="1:6" ht="18" customHeight="1" x14ac:dyDescent="0.25">
      <c r="A99" s="1022"/>
      <c r="B99" s="66"/>
      <c r="C99" s="71"/>
      <c r="D99" s="419" t="s">
        <v>176</v>
      </c>
      <c r="E99" s="71"/>
      <c r="F99" s="419" t="s">
        <v>283</v>
      </c>
    </row>
    <row r="100" spans="1:6" ht="20.149999999999999" customHeight="1" x14ac:dyDescent="0.25">
      <c r="A100" s="80">
        <v>2001</v>
      </c>
      <c r="B100" s="73"/>
      <c r="C100" s="87"/>
      <c r="D100" s="81" t="s">
        <v>245</v>
      </c>
      <c r="E100" s="87"/>
      <c r="F100" s="87">
        <v>35774</v>
      </c>
    </row>
    <row r="101" spans="1:6" x14ac:dyDescent="0.25">
      <c r="A101" s="80">
        <v>2002</v>
      </c>
      <c r="B101" s="73"/>
      <c r="C101" s="87"/>
      <c r="D101" s="81" t="s">
        <v>245</v>
      </c>
      <c r="E101" s="87"/>
      <c r="F101" s="87">
        <v>38952</v>
      </c>
    </row>
    <row r="102" spans="1:6" x14ac:dyDescent="0.25">
      <c r="A102" s="80">
        <v>2003</v>
      </c>
      <c r="B102" s="73"/>
      <c r="C102" s="87"/>
      <c r="D102" s="81" t="s">
        <v>245</v>
      </c>
      <c r="E102" s="87"/>
      <c r="F102" s="87">
        <v>37875</v>
      </c>
    </row>
    <row r="103" spans="1:6" x14ac:dyDescent="0.25">
      <c r="A103" s="80">
        <v>2004</v>
      </c>
      <c r="B103" s="73"/>
      <c r="C103" s="87"/>
      <c r="D103" s="87">
        <v>2016</v>
      </c>
      <c r="E103" s="87"/>
      <c r="F103" s="87">
        <v>46672</v>
      </c>
    </row>
    <row r="104" spans="1:6" x14ac:dyDescent="0.25">
      <c r="A104" s="80">
        <v>2005</v>
      </c>
      <c r="B104" s="73"/>
      <c r="C104" s="87"/>
      <c r="D104" s="87">
        <v>3175</v>
      </c>
      <c r="E104" s="87"/>
      <c r="F104" s="87">
        <v>56164</v>
      </c>
    </row>
    <row r="105" spans="1:6" x14ac:dyDescent="0.25">
      <c r="A105" s="80" t="s">
        <v>309</v>
      </c>
      <c r="B105" s="73"/>
      <c r="C105" s="87"/>
      <c r="D105" s="81">
        <v>4543</v>
      </c>
      <c r="E105" s="87"/>
      <c r="F105" s="87">
        <v>42689</v>
      </c>
    </row>
    <row r="106" spans="1:6" x14ac:dyDescent="0.25">
      <c r="A106" s="80">
        <v>2007</v>
      </c>
      <c r="B106" s="73"/>
      <c r="C106" s="87"/>
      <c r="D106" s="87">
        <v>3683</v>
      </c>
      <c r="E106" s="87"/>
      <c r="F106" s="87">
        <v>59485</v>
      </c>
    </row>
    <row r="107" spans="1:6" x14ac:dyDescent="0.25">
      <c r="A107" s="80">
        <v>2008</v>
      </c>
      <c r="B107" s="73"/>
      <c r="C107" s="87"/>
      <c r="D107" s="87">
        <v>4473</v>
      </c>
      <c r="E107" s="87"/>
      <c r="F107" s="87">
        <v>32878</v>
      </c>
    </row>
    <row r="108" spans="1:6" x14ac:dyDescent="0.25">
      <c r="A108" s="223">
        <v>2009</v>
      </c>
      <c r="B108" s="255"/>
      <c r="C108" s="265"/>
      <c r="D108" s="87">
        <v>4930</v>
      </c>
      <c r="E108" s="87"/>
      <c r="F108" s="87">
        <v>43439</v>
      </c>
    </row>
    <row r="109" spans="1:6" x14ac:dyDescent="0.25">
      <c r="A109" s="223">
        <v>2010</v>
      </c>
      <c r="B109" s="255"/>
      <c r="C109" s="265"/>
      <c r="D109" s="87">
        <v>5542</v>
      </c>
      <c r="E109" s="87"/>
      <c r="F109" s="87">
        <v>56834</v>
      </c>
    </row>
    <row r="110" spans="1:6" x14ac:dyDescent="0.25">
      <c r="A110" s="223">
        <v>2011</v>
      </c>
      <c r="B110" s="255"/>
      <c r="C110" s="265"/>
      <c r="D110" s="87">
        <v>4343</v>
      </c>
      <c r="E110" s="87"/>
      <c r="F110" s="87">
        <v>90182</v>
      </c>
    </row>
    <row r="111" spans="1:6" x14ac:dyDescent="0.25">
      <c r="A111" s="223">
        <v>2012</v>
      </c>
      <c r="B111" s="255"/>
      <c r="C111" s="265"/>
      <c r="D111" s="87">
        <v>5746</v>
      </c>
      <c r="E111" s="87"/>
      <c r="F111" s="87">
        <v>88190</v>
      </c>
    </row>
    <row r="112" spans="1:6" x14ac:dyDescent="0.25">
      <c r="A112" s="223">
        <v>2013</v>
      </c>
      <c r="B112" s="255"/>
      <c r="C112" s="265"/>
      <c r="D112" s="87">
        <v>5986</v>
      </c>
      <c r="E112" s="87"/>
      <c r="F112" s="87">
        <v>77634</v>
      </c>
    </row>
    <row r="113" spans="1:10" x14ac:dyDescent="0.25">
      <c r="A113" s="223">
        <v>2014</v>
      </c>
      <c r="B113" s="255"/>
      <c r="C113" s="265"/>
      <c r="D113" s="87">
        <v>7347</v>
      </c>
      <c r="E113" s="87"/>
      <c r="F113" s="87">
        <v>79562</v>
      </c>
    </row>
    <row r="114" spans="1:10" x14ac:dyDescent="0.25">
      <c r="A114" s="223">
        <v>2015</v>
      </c>
      <c r="B114" s="255"/>
      <c r="C114" s="265"/>
      <c r="D114" s="434">
        <v>3867</v>
      </c>
      <c r="E114" s="434"/>
      <c r="F114" s="434">
        <v>86869</v>
      </c>
    </row>
    <row r="115" spans="1:10" x14ac:dyDescent="0.25">
      <c r="A115" s="223">
        <v>2016</v>
      </c>
      <c r="B115" s="255"/>
      <c r="C115" s="265"/>
      <c r="D115" s="434">
        <v>1263</v>
      </c>
      <c r="E115" s="434"/>
      <c r="F115" s="434">
        <v>61367</v>
      </c>
    </row>
    <row r="116" spans="1:10" x14ac:dyDescent="0.25">
      <c r="A116" s="223">
        <v>2017</v>
      </c>
      <c r="B116" s="255"/>
      <c r="C116" s="265"/>
      <c r="D116" s="434">
        <v>2188</v>
      </c>
      <c r="E116" s="434"/>
      <c r="F116" s="434">
        <v>63418</v>
      </c>
    </row>
    <row r="117" spans="1:10" x14ac:dyDescent="0.25">
      <c r="A117" s="223">
        <v>2018</v>
      </c>
      <c r="B117" s="255"/>
      <c r="C117" s="265"/>
      <c r="D117" s="434">
        <v>2631</v>
      </c>
      <c r="E117" s="434"/>
      <c r="F117" s="434">
        <v>71952</v>
      </c>
    </row>
    <row r="118" spans="1:10" x14ac:dyDescent="0.25">
      <c r="A118" s="223">
        <v>2019</v>
      </c>
      <c r="B118" s="255"/>
      <c r="C118" s="265"/>
      <c r="D118" s="434">
        <v>2890</v>
      </c>
      <c r="E118" s="434"/>
      <c r="F118" s="434">
        <v>95531</v>
      </c>
    </row>
    <row r="119" spans="1:10" x14ac:dyDescent="0.25">
      <c r="A119" s="223">
        <v>2020</v>
      </c>
      <c r="B119" s="255"/>
      <c r="C119" s="265"/>
      <c r="D119" s="434">
        <v>1599</v>
      </c>
      <c r="E119" s="434"/>
      <c r="F119" s="434">
        <v>81913</v>
      </c>
    </row>
    <row r="120" spans="1:10" x14ac:dyDescent="0.25">
      <c r="A120" s="223">
        <v>2021</v>
      </c>
      <c r="B120" s="255"/>
      <c r="C120" s="265"/>
      <c r="D120" s="434">
        <v>1826</v>
      </c>
      <c r="E120" s="434"/>
      <c r="F120" s="434">
        <v>88602.599999999991</v>
      </c>
    </row>
    <row r="121" spans="1:10" s="70" customFormat="1" ht="17.5" customHeight="1" x14ac:dyDescent="0.25">
      <c r="A121" s="224" t="s">
        <v>2949</v>
      </c>
      <c r="B121" s="290"/>
      <c r="C121" s="291"/>
      <c r="D121" s="291">
        <v>3273</v>
      </c>
      <c r="E121" s="291"/>
      <c r="F121" s="291">
        <v>86012</v>
      </c>
      <c r="H121" s="43"/>
      <c r="I121" s="43"/>
      <c r="J121" s="43"/>
    </row>
    <row r="122" spans="1:10" ht="15" customHeight="1" x14ac:dyDescent="0.3">
      <c r="A122" s="74" t="s">
        <v>350</v>
      </c>
      <c r="B122" s="94"/>
      <c r="C122" s="94"/>
      <c r="D122" s="318" t="s">
        <v>1669</v>
      </c>
      <c r="E122" s="74"/>
      <c r="F122" s="94"/>
      <c r="G122" s="94"/>
      <c r="H122" s="94"/>
      <c r="I122" s="94"/>
    </row>
    <row r="123" spans="1:10" ht="13" x14ac:dyDescent="0.3">
      <c r="A123" s="69" t="s">
        <v>172</v>
      </c>
    </row>
  </sheetData>
  <mergeCells count="16">
    <mergeCell ref="A67:A68"/>
    <mergeCell ref="A98:A99"/>
    <mergeCell ref="A34:A35"/>
    <mergeCell ref="B34:D34"/>
    <mergeCell ref="C98:F98"/>
    <mergeCell ref="C67:F67"/>
    <mergeCell ref="A55:A56"/>
    <mergeCell ref="B55:D55"/>
    <mergeCell ref="G55:H55"/>
    <mergeCell ref="F55:F56"/>
    <mergeCell ref="N34:O34"/>
    <mergeCell ref="E34:E35"/>
    <mergeCell ref="F34:F35"/>
    <mergeCell ref="H34:I34"/>
    <mergeCell ref="J34:K34"/>
    <mergeCell ref="L34:M34"/>
  </mergeCells>
  <phoneticPr fontId="8" type="noConversion"/>
  <pageMargins left="0.74803149606299213" right="0.74803149606299213" top="0.98425196850393704" bottom="0.98425196850393704" header="0.51181102362204722" footer="0.51181102362204722"/>
  <pageSetup scale="58" fitToHeight="3" orientation="landscape" r:id="rId1"/>
  <headerFooter alignWithMargins="0"/>
  <rowBreaks count="2" manualBreakCount="2">
    <brk id="32" max="16383" man="1"/>
    <brk id="65" max="16383" man="1"/>
  </rowBreaks>
  <colBreaks count="1" manualBreakCount="1">
    <brk id="15" max="9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AF50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27.1796875" style="43" customWidth="1"/>
    <col min="2" max="7" width="10.81640625" style="43" hidden="1" customWidth="1" outlineLevel="1"/>
    <col min="8" max="8" width="10.81640625" style="43" customWidth="1" collapsed="1"/>
    <col min="9" max="22" width="10.81640625" style="43" customWidth="1"/>
    <col min="23" max="16384" width="9.1796875" style="43"/>
  </cols>
  <sheetData>
    <row r="1" spans="1:32" s="76" customFormat="1" ht="25.4" customHeight="1" x14ac:dyDescent="0.25">
      <c r="A1" s="68" t="str">
        <f>Index!B62</f>
        <v>Table 6f     Visitors to Majuro, by year and purpose of visit: 2004-2018</v>
      </c>
    </row>
    <row r="2" spans="1:32" s="65" customFormat="1" ht="25.4" customHeight="1" x14ac:dyDescent="0.35">
      <c r="A2" s="48" t="s">
        <v>178</v>
      </c>
      <c r="B2" s="206">
        <v>1991</v>
      </c>
      <c r="C2" s="207">
        <v>1996</v>
      </c>
      <c r="D2" s="207"/>
      <c r="E2" s="89">
        <v>2001</v>
      </c>
      <c r="F2" s="266" t="s">
        <v>757</v>
      </c>
      <c r="G2" s="266" t="s">
        <v>758</v>
      </c>
      <c r="H2" s="89">
        <v>2004</v>
      </c>
      <c r="I2" s="89">
        <v>2005</v>
      </c>
      <c r="J2" s="266" t="s">
        <v>755</v>
      </c>
      <c r="K2" s="89">
        <v>2007</v>
      </c>
      <c r="L2" s="89">
        <v>2008</v>
      </c>
      <c r="M2" s="89">
        <v>2009</v>
      </c>
      <c r="N2" s="89">
        <v>2010</v>
      </c>
      <c r="O2" s="89">
        <v>2011</v>
      </c>
      <c r="P2" s="89">
        <v>2012</v>
      </c>
      <c r="Q2" s="89">
        <v>2013</v>
      </c>
      <c r="R2" s="89" t="s">
        <v>752</v>
      </c>
      <c r="S2" s="266">
        <v>2015</v>
      </c>
      <c r="T2" s="266">
        <v>2016</v>
      </c>
      <c r="U2" s="266">
        <v>2017</v>
      </c>
      <c r="V2" s="266">
        <v>2018</v>
      </c>
    </row>
    <row r="3" spans="1:32" ht="20.149999999999999" customHeight="1" x14ac:dyDescent="0.3">
      <c r="A3" s="78" t="s">
        <v>179</v>
      </c>
      <c r="B3" s="208">
        <v>1633</v>
      </c>
      <c r="C3" s="208">
        <v>1447</v>
      </c>
      <c r="D3" s="208"/>
      <c r="E3" s="90">
        <v>676</v>
      </c>
      <c r="F3" s="90">
        <v>997</v>
      </c>
      <c r="G3" s="91">
        <v>1988</v>
      </c>
      <c r="H3" s="87">
        <v>1779</v>
      </c>
      <c r="I3" s="87">
        <v>1590</v>
      </c>
      <c r="J3" s="87">
        <v>965</v>
      </c>
      <c r="K3" s="87">
        <v>1415</v>
      </c>
      <c r="L3" s="87">
        <v>1325</v>
      </c>
      <c r="M3" s="87">
        <v>773</v>
      </c>
      <c r="N3" s="87">
        <v>172</v>
      </c>
      <c r="O3" s="87">
        <v>313</v>
      </c>
      <c r="P3" s="87">
        <v>195</v>
      </c>
      <c r="Q3" s="87">
        <v>33</v>
      </c>
      <c r="R3" s="87">
        <v>531</v>
      </c>
      <c r="S3" s="87">
        <v>594</v>
      </c>
      <c r="T3" s="87">
        <v>357</v>
      </c>
      <c r="U3" s="87">
        <v>271</v>
      </c>
      <c r="V3" s="87">
        <v>408</v>
      </c>
      <c r="W3" s="704"/>
      <c r="X3" s="704"/>
      <c r="Y3" s="87"/>
      <c r="Z3" s="87"/>
      <c r="AA3" s="87"/>
      <c r="AB3" s="87"/>
      <c r="AC3" s="87"/>
      <c r="AD3" s="87"/>
      <c r="AE3" s="87"/>
    </row>
    <row r="4" spans="1:32" ht="13" x14ac:dyDescent="0.3">
      <c r="A4" s="74" t="s">
        <v>180</v>
      </c>
      <c r="B4" s="209">
        <v>2271</v>
      </c>
      <c r="C4" s="209">
        <v>2513</v>
      </c>
      <c r="D4" s="209"/>
      <c r="E4" s="92">
        <v>1892</v>
      </c>
      <c r="F4" s="92">
        <v>2165</v>
      </c>
      <c r="G4" s="91">
        <v>2245</v>
      </c>
      <c r="H4" s="87">
        <v>2999</v>
      </c>
      <c r="I4" s="87">
        <v>3061</v>
      </c>
      <c r="J4" s="87">
        <v>2033</v>
      </c>
      <c r="K4" s="87">
        <v>2218</v>
      </c>
      <c r="L4" s="87">
        <v>2147</v>
      </c>
      <c r="M4" s="87">
        <v>2119</v>
      </c>
      <c r="N4" s="87">
        <v>2257</v>
      </c>
      <c r="O4" s="87">
        <v>2031</v>
      </c>
      <c r="P4" s="87">
        <v>1949</v>
      </c>
      <c r="Q4" s="87">
        <v>3711</v>
      </c>
      <c r="R4" s="87">
        <v>1665</v>
      </c>
      <c r="S4" s="87">
        <v>2389</v>
      </c>
      <c r="T4" s="87">
        <v>2199</v>
      </c>
      <c r="U4" s="87">
        <v>2633</v>
      </c>
      <c r="V4" s="87">
        <v>2455</v>
      </c>
      <c r="W4" s="704"/>
      <c r="X4" s="704"/>
      <c r="Y4" s="87"/>
      <c r="Z4" s="87"/>
      <c r="AA4" s="87"/>
      <c r="AB4" s="87"/>
      <c r="AC4" s="87"/>
      <c r="AD4" s="87"/>
      <c r="AE4" s="87"/>
    </row>
    <row r="5" spans="1:32" ht="13" x14ac:dyDescent="0.3">
      <c r="A5" s="318" t="s">
        <v>181</v>
      </c>
      <c r="B5" s="209">
        <v>947</v>
      </c>
      <c r="C5" s="209">
        <v>1113</v>
      </c>
      <c r="D5" s="209"/>
      <c r="E5" s="92">
        <v>1483</v>
      </c>
      <c r="F5" s="92">
        <v>1445</v>
      </c>
      <c r="G5" s="91">
        <v>1380</v>
      </c>
      <c r="H5" s="87">
        <v>2683</v>
      </c>
      <c r="I5" s="87">
        <v>2727</v>
      </c>
      <c r="J5" s="87">
        <v>1255</v>
      </c>
      <c r="K5" s="87">
        <v>2060</v>
      </c>
      <c r="L5" s="87">
        <v>1385</v>
      </c>
      <c r="M5" s="87">
        <v>1430</v>
      </c>
      <c r="N5" s="87">
        <v>934</v>
      </c>
      <c r="O5" s="87">
        <v>1123</v>
      </c>
      <c r="P5" s="87">
        <v>873</v>
      </c>
      <c r="Q5" s="87">
        <v>281</v>
      </c>
      <c r="R5" s="87">
        <v>2253</v>
      </c>
      <c r="S5" s="87">
        <v>1959</v>
      </c>
      <c r="T5" s="87">
        <v>1127</v>
      </c>
      <c r="U5" s="87">
        <v>1074</v>
      </c>
      <c r="V5" s="87">
        <v>1256</v>
      </c>
      <c r="W5" s="704"/>
      <c r="X5" s="704"/>
      <c r="Y5" s="87"/>
      <c r="Z5" s="87"/>
      <c r="AA5" s="87"/>
      <c r="AB5" s="87"/>
      <c r="AC5" s="87"/>
      <c r="AD5" s="87"/>
      <c r="AE5" s="87"/>
    </row>
    <row r="6" spans="1:32" ht="13" x14ac:dyDescent="0.3">
      <c r="A6" s="74" t="s">
        <v>182</v>
      </c>
      <c r="B6" s="209">
        <v>606</v>
      </c>
      <c r="C6" s="209">
        <v>634</v>
      </c>
      <c r="D6" s="209"/>
      <c r="E6" s="92">
        <v>662</v>
      </c>
      <c r="F6" s="92">
        <v>763</v>
      </c>
      <c r="G6" s="92">
        <v>769</v>
      </c>
      <c r="H6" s="87">
        <v>810</v>
      </c>
      <c r="I6" s="87">
        <v>931</v>
      </c>
      <c r="J6" s="87">
        <v>661</v>
      </c>
      <c r="K6" s="87">
        <v>718</v>
      </c>
      <c r="L6" s="87">
        <v>587</v>
      </c>
      <c r="M6" s="87">
        <v>511</v>
      </c>
      <c r="N6" s="87">
        <v>562</v>
      </c>
      <c r="O6" s="87">
        <v>498</v>
      </c>
      <c r="P6" s="87">
        <v>669</v>
      </c>
      <c r="Q6" s="87">
        <v>105</v>
      </c>
      <c r="R6" s="87">
        <v>482</v>
      </c>
      <c r="S6" s="87">
        <v>741</v>
      </c>
      <c r="T6" s="87">
        <v>835</v>
      </c>
      <c r="U6" s="87">
        <v>881</v>
      </c>
      <c r="V6" s="87">
        <v>1113</v>
      </c>
      <c r="W6" s="704"/>
      <c r="X6" s="704"/>
      <c r="Y6" s="87"/>
      <c r="Z6" s="87"/>
      <c r="AA6" s="87"/>
      <c r="AB6" s="87"/>
      <c r="AC6" s="87"/>
      <c r="AD6" s="87"/>
      <c r="AE6" s="87"/>
    </row>
    <row r="7" spans="1:32" ht="13" x14ac:dyDescent="0.3">
      <c r="A7" s="74" t="s">
        <v>183</v>
      </c>
      <c r="B7" s="209">
        <v>415</v>
      </c>
      <c r="C7" s="209">
        <v>409</v>
      </c>
      <c r="D7" s="209"/>
      <c r="E7" s="92">
        <v>731</v>
      </c>
      <c r="F7" s="92">
        <v>632</v>
      </c>
      <c r="G7" s="92">
        <v>813</v>
      </c>
      <c r="H7" s="87">
        <v>736</v>
      </c>
      <c r="I7" s="87">
        <v>864</v>
      </c>
      <c r="J7" s="87">
        <v>866</v>
      </c>
      <c r="K7" s="87">
        <v>548</v>
      </c>
      <c r="L7" s="87">
        <v>578</v>
      </c>
      <c r="M7" s="87">
        <v>539</v>
      </c>
      <c r="N7" s="87">
        <v>638</v>
      </c>
      <c r="O7" s="87">
        <v>594</v>
      </c>
      <c r="P7" s="87">
        <v>549</v>
      </c>
      <c r="Q7" s="87">
        <v>210</v>
      </c>
      <c r="R7" s="87">
        <v>445</v>
      </c>
      <c r="S7" s="87">
        <v>769</v>
      </c>
      <c r="T7" s="87">
        <v>913</v>
      </c>
      <c r="U7" s="87">
        <v>1175</v>
      </c>
      <c r="V7" s="87">
        <v>1297</v>
      </c>
      <c r="W7" s="704"/>
      <c r="X7" s="704"/>
      <c r="Y7" s="87"/>
      <c r="Z7" s="87"/>
      <c r="AA7" s="87"/>
      <c r="AB7" s="87"/>
      <c r="AC7" s="87"/>
      <c r="AD7" s="87"/>
      <c r="AE7" s="87"/>
    </row>
    <row r="8" spans="1:32" s="70" customFormat="1" ht="20.149999999999999" customHeight="1" x14ac:dyDescent="0.25">
      <c r="A8" s="75" t="s">
        <v>5</v>
      </c>
      <c r="B8" s="210">
        <f>SUM(B3:B7)</f>
        <v>5872</v>
      </c>
      <c r="C8" s="210">
        <f>SUM(C3:C7)</f>
        <v>6116</v>
      </c>
      <c r="D8" s="210"/>
      <c r="E8" s="93">
        <f t="shared" ref="E8:S8" si="0">SUM(E3:E7)</f>
        <v>5444</v>
      </c>
      <c r="F8" s="93">
        <f t="shared" si="0"/>
        <v>6002</v>
      </c>
      <c r="G8" s="93">
        <f t="shared" si="0"/>
        <v>7195</v>
      </c>
      <c r="H8" s="93">
        <f t="shared" si="0"/>
        <v>9007</v>
      </c>
      <c r="I8" s="93">
        <f t="shared" si="0"/>
        <v>9173</v>
      </c>
      <c r="J8" s="93">
        <f t="shared" si="0"/>
        <v>5780</v>
      </c>
      <c r="K8" s="93">
        <f t="shared" si="0"/>
        <v>6959</v>
      </c>
      <c r="L8" s="93">
        <f t="shared" si="0"/>
        <v>6022</v>
      </c>
      <c r="M8" s="93">
        <f t="shared" si="0"/>
        <v>5372</v>
      </c>
      <c r="N8" s="93">
        <f t="shared" si="0"/>
        <v>4563</v>
      </c>
      <c r="O8" s="93">
        <f t="shared" si="0"/>
        <v>4559</v>
      </c>
      <c r="P8" s="93">
        <f t="shared" si="0"/>
        <v>4235</v>
      </c>
      <c r="Q8" s="93">
        <f t="shared" si="0"/>
        <v>4340</v>
      </c>
      <c r="R8" s="93">
        <f t="shared" si="0"/>
        <v>5376</v>
      </c>
      <c r="S8" s="93">
        <f t="shared" si="0"/>
        <v>6452</v>
      </c>
      <c r="T8" s="93">
        <v>5431</v>
      </c>
      <c r="U8" s="93">
        <v>6034</v>
      </c>
      <c r="V8" s="93">
        <v>6529</v>
      </c>
      <c r="W8" s="704"/>
      <c r="X8" s="704"/>
      <c r="Y8" s="87"/>
      <c r="Z8" s="87"/>
      <c r="AA8" s="87"/>
      <c r="AB8" s="87"/>
      <c r="AC8" s="87"/>
      <c r="AD8" s="87"/>
      <c r="AE8" s="87"/>
    </row>
    <row r="9" spans="1:32" s="70" customFormat="1" ht="20.149999999999999" customHeight="1" x14ac:dyDescent="0.25">
      <c r="A9" s="308" t="s">
        <v>575</v>
      </c>
      <c r="B9" s="307">
        <f>B8-B3</f>
        <v>4239</v>
      </c>
      <c r="C9" s="307">
        <f t="shared" ref="C9:S9" si="1">C8-C3</f>
        <v>4669</v>
      </c>
      <c r="D9" s="307"/>
      <c r="E9" s="309">
        <f t="shared" si="1"/>
        <v>4768</v>
      </c>
      <c r="F9" s="309">
        <f t="shared" si="1"/>
        <v>5005</v>
      </c>
      <c r="G9" s="309">
        <f t="shared" si="1"/>
        <v>5207</v>
      </c>
      <c r="H9" s="309">
        <f t="shared" si="1"/>
        <v>7228</v>
      </c>
      <c r="I9" s="309">
        <f t="shared" si="1"/>
        <v>7583</v>
      </c>
      <c r="J9" s="309">
        <f t="shared" si="1"/>
        <v>4815</v>
      </c>
      <c r="K9" s="309">
        <f t="shared" si="1"/>
        <v>5544</v>
      </c>
      <c r="L9" s="309">
        <f t="shared" si="1"/>
        <v>4697</v>
      </c>
      <c r="M9" s="309">
        <f t="shared" si="1"/>
        <v>4599</v>
      </c>
      <c r="N9" s="309">
        <f t="shared" si="1"/>
        <v>4391</v>
      </c>
      <c r="O9" s="309">
        <f t="shared" si="1"/>
        <v>4246</v>
      </c>
      <c r="P9" s="309">
        <f t="shared" si="1"/>
        <v>4040</v>
      </c>
      <c r="Q9" s="309">
        <f t="shared" si="1"/>
        <v>4307</v>
      </c>
      <c r="R9" s="309">
        <f t="shared" si="1"/>
        <v>4845</v>
      </c>
      <c r="S9" s="309">
        <f t="shared" si="1"/>
        <v>5858</v>
      </c>
      <c r="T9" s="309">
        <f>T8-T3</f>
        <v>5074</v>
      </c>
      <c r="U9" s="309">
        <f>U8-U3</f>
        <v>5763</v>
      </c>
      <c r="V9" s="309">
        <f>V8-V3</f>
        <v>6121</v>
      </c>
      <c r="W9" s="704"/>
      <c r="X9" s="704"/>
      <c r="Y9" s="87"/>
      <c r="Z9" s="87"/>
      <c r="AA9" s="87"/>
      <c r="AB9" s="87"/>
      <c r="AC9" s="87"/>
      <c r="AD9" s="87"/>
      <c r="AE9" s="87"/>
    </row>
    <row r="10" spans="1:32" x14ac:dyDescent="0.25">
      <c r="W10" s="87"/>
      <c r="X10" s="87"/>
      <c r="Y10" s="87"/>
      <c r="Z10" s="87"/>
      <c r="AA10" s="87"/>
      <c r="AB10" s="87"/>
      <c r="AC10" s="87"/>
      <c r="AD10" s="87"/>
      <c r="AE10" s="87"/>
      <c r="AF10" s="87"/>
    </row>
    <row r="11" spans="1:32" s="76" customFormat="1" ht="25.4" customHeight="1" x14ac:dyDescent="0.25">
      <c r="A11" s="68" t="str">
        <f>Index!B63</f>
        <v>Table 6g    Length of stay, visitors to Majuro, by year and purpose of visit: 2004-2018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87"/>
      <c r="X11" s="87"/>
      <c r="Y11" s="87"/>
      <c r="Z11" s="87"/>
      <c r="AA11" s="87"/>
      <c r="AB11" s="87"/>
      <c r="AC11" s="87"/>
      <c r="AD11" s="87"/>
      <c r="AE11" s="87"/>
      <c r="AF11" s="87"/>
    </row>
    <row r="12" spans="1:32" s="65" customFormat="1" ht="25.4" customHeight="1" x14ac:dyDescent="0.35">
      <c r="A12" s="48" t="s">
        <v>178</v>
      </c>
      <c r="B12" s="48"/>
      <c r="C12" s="48"/>
      <c r="D12" s="48"/>
      <c r="E12" s="48">
        <v>2001</v>
      </c>
      <c r="F12" s="266" t="s">
        <v>757</v>
      </c>
      <c r="G12" s="266" t="s">
        <v>758</v>
      </c>
      <c r="H12" s="89">
        <v>2004</v>
      </c>
      <c r="I12" s="89">
        <v>2005</v>
      </c>
      <c r="J12" s="266" t="s">
        <v>755</v>
      </c>
      <c r="K12" s="89">
        <v>2007</v>
      </c>
      <c r="L12" s="89">
        <v>2008</v>
      </c>
      <c r="M12" s="89">
        <v>2009</v>
      </c>
      <c r="N12" s="89">
        <v>2010</v>
      </c>
      <c r="O12" s="89">
        <v>2011</v>
      </c>
      <c r="P12" s="89">
        <v>2012</v>
      </c>
      <c r="Q12" s="89">
        <v>2013</v>
      </c>
      <c r="R12" s="89" t="s">
        <v>752</v>
      </c>
      <c r="S12" s="266">
        <v>2015</v>
      </c>
      <c r="T12" s="266">
        <v>2016</v>
      </c>
      <c r="U12" s="266">
        <v>2017</v>
      </c>
      <c r="V12" s="266">
        <v>2018</v>
      </c>
      <c r="W12" s="87"/>
      <c r="X12" s="87"/>
      <c r="Y12" s="87"/>
      <c r="Z12" s="87"/>
      <c r="AA12" s="87"/>
      <c r="AB12" s="87"/>
      <c r="AC12" s="87"/>
      <c r="AD12" s="87"/>
      <c r="AE12" s="87"/>
      <c r="AF12" s="87"/>
    </row>
    <row r="13" spans="1:32" ht="20.149999999999999" customHeight="1" x14ac:dyDescent="0.25">
      <c r="A13" s="78" t="s">
        <v>179</v>
      </c>
      <c r="B13" s="78"/>
      <c r="C13" s="78"/>
      <c r="D13" s="78"/>
      <c r="E13" s="96">
        <v>1.5</v>
      </c>
      <c r="F13" s="96">
        <v>1.1000000000000001</v>
      </c>
      <c r="G13" s="96">
        <v>0.8</v>
      </c>
      <c r="H13" s="96">
        <v>0.7</v>
      </c>
      <c r="I13" s="96">
        <v>0.9</v>
      </c>
      <c r="J13" s="97">
        <v>2.4</v>
      </c>
      <c r="K13" s="97">
        <v>1.1399999999999999</v>
      </c>
      <c r="L13" s="97">
        <v>1.0543396226415094</v>
      </c>
      <c r="M13" s="97">
        <v>1.1642949547218628</v>
      </c>
      <c r="N13" s="316">
        <v>6.9476744186046515</v>
      </c>
      <c r="O13" s="316">
        <v>2.1054313099041533</v>
      </c>
      <c r="P13" s="316">
        <v>2.2999999999999998</v>
      </c>
      <c r="Q13" s="316">
        <v>1.6363636363636365</v>
      </c>
      <c r="R13" s="316">
        <v>2.2467948717948718</v>
      </c>
      <c r="S13" s="316">
        <v>1.9461279461279462</v>
      </c>
      <c r="T13" s="316">
        <v>2.4509803921568629</v>
      </c>
      <c r="U13" s="316">
        <v>1.9335793357933579</v>
      </c>
      <c r="V13" s="316">
        <v>2.1274900398406373</v>
      </c>
      <c r="W13" s="87"/>
      <c r="X13" s="87"/>
      <c r="Y13" s="87"/>
      <c r="Z13" s="87"/>
      <c r="AA13" s="87"/>
      <c r="AB13" s="87"/>
      <c r="AC13" s="87"/>
      <c r="AD13" s="87"/>
      <c r="AE13" s="87"/>
      <c r="AF13" s="87"/>
    </row>
    <row r="14" spans="1:32" x14ac:dyDescent="0.25">
      <c r="A14" s="74" t="s">
        <v>180</v>
      </c>
      <c r="B14" s="74"/>
      <c r="C14" s="74"/>
      <c r="D14" s="74"/>
      <c r="E14" s="97">
        <v>6.2</v>
      </c>
      <c r="F14" s="97">
        <v>7.9</v>
      </c>
      <c r="G14" s="97">
        <v>6.8</v>
      </c>
      <c r="H14" s="97">
        <v>4.8</v>
      </c>
      <c r="I14" s="97">
        <v>6.4</v>
      </c>
      <c r="J14" s="97">
        <v>6.3</v>
      </c>
      <c r="K14" s="97">
        <v>5.41</v>
      </c>
      <c r="L14" s="97">
        <v>4.7908709827666511</v>
      </c>
      <c r="M14" s="97">
        <v>5.2505899008966495</v>
      </c>
      <c r="N14" s="316">
        <v>5.988037217545414</v>
      </c>
      <c r="O14" s="316">
        <v>8.3559822747415069</v>
      </c>
      <c r="P14" s="316">
        <v>5.76</v>
      </c>
      <c r="Q14" s="316">
        <v>6.0711743772241995</v>
      </c>
      <c r="R14" s="316">
        <v>9.3407188577055642</v>
      </c>
      <c r="S14" s="316">
        <v>6.7446630389284223</v>
      </c>
      <c r="T14" s="316">
        <v>7.5238744884038198</v>
      </c>
      <c r="U14" s="316">
        <v>8.2730725408279522</v>
      </c>
      <c r="V14" s="316">
        <v>9.3740347490347489</v>
      </c>
      <c r="W14" s="87"/>
      <c r="X14" s="87"/>
      <c r="Y14" s="87"/>
      <c r="Z14" s="87"/>
      <c r="AA14" s="87"/>
      <c r="AB14" s="87"/>
      <c r="AC14" s="87"/>
      <c r="AD14" s="87"/>
      <c r="AE14" s="87"/>
      <c r="AF14" s="87"/>
    </row>
    <row r="15" spans="1:32" x14ac:dyDescent="0.25">
      <c r="A15" s="74" t="s">
        <v>181</v>
      </c>
      <c r="B15" s="74"/>
      <c r="C15" s="74"/>
      <c r="D15" s="74"/>
      <c r="E15" s="97">
        <v>5.4</v>
      </c>
      <c r="F15" s="97">
        <v>5.4</v>
      </c>
      <c r="G15" s="97">
        <v>6.2</v>
      </c>
      <c r="H15" s="97">
        <v>3.7</v>
      </c>
      <c r="I15" s="97">
        <v>5.6</v>
      </c>
      <c r="J15" s="97">
        <v>6.6</v>
      </c>
      <c r="K15" s="97">
        <v>4.92</v>
      </c>
      <c r="L15" s="97">
        <v>4.0483754512635377</v>
      </c>
      <c r="M15" s="97">
        <v>4.3265734265734261</v>
      </c>
      <c r="N15" s="316">
        <v>6.8211991434689505</v>
      </c>
      <c r="O15" s="316">
        <v>6.8869100623330368</v>
      </c>
      <c r="P15" s="316">
        <v>5.09</v>
      </c>
      <c r="Q15" s="316">
        <v>5.0967394233360279</v>
      </c>
      <c r="R15" s="316">
        <v>7.2181656277827244</v>
      </c>
      <c r="S15" s="316">
        <v>5.0775906074527821</v>
      </c>
      <c r="T15" s="316">
        <v>7.3859804791481807</v>
      </c>
      <c r="U15" s="316">
        <v>6.7197392923649906</v>
      </c>
      <c r="V15" s="316">
        <v>9.2855721393034827</v>
      </c>
      <c r="W15" s="87"/>
      <c r="X15" s="87"/>
      <c r="Y15" s="87"/>
      <c r="Z15" s="87"/>
      <c r="AA15" s="87"/>
      <c r="AB15" s="87"/>
      <c r="AC15" s="87"/>
      <c r="AD15" s="87"/>
      <c r="AE15" s="87"/>
      <c r="AF15" s="87"/>
    </row>
    <row r="16" spans="1:32" x14ac:dyDescent="0.25">
      <c r="A16" s="74" t="s">
        <v>182</v>
      </c>
      <c r="B16" s="74"/>
      <c r="C16" s="74"/>
      <c r="D16" s="74"/>
      <c r="E16" s="97">
        <v>8.9</v>
      </c>
      <c r="F16" s="97">
        <v>9.1</v>
      </c>
      <c r="G16" s="97">
        <v>12.9</v>
      </c>
      <c r="H16" s="97">
        <v>9.1</v>
      </c>
      <c r="I16" s="97">
        <v>10.7</v>
      </c>
      <c r="J16" s="97">
        <v>11.5</v>
      </c>
      <c r="K16" s="97">
        <v>7.13</v>
      </c>
      <c r="L16" s="97">
        <v>6.2385008517887561</v>
      </c>
      <c r="M16" s="97">
        <v>8.1663405088062628</v>
      </c>
      <c r="N16" s="316">
        <v>11.798932384341636</v>
      </c>
      <c r="O16" s="316">
        <v>10.311244979919678</v>
      </c>
      <c r="P16" s="316">
        <v>8.85</v>
      </c>
      <c r="Q16" s="316">
        <v>9.4190476190476193</v>
      </c>
      <c r="R16" s="316">
        <v>10.311244979919678</v>
      </c>
      <c r="S16" s="316">
        <v>12.418353576248313</v>
      </c>
      <c r="T16" s="316">
        <v>14.511377245508982</v>
      </c>
      <c r="U16" s="316">
        <v>16.811577752553916</v>
      </c>
      <c r="V16" s="316">
        <v>32.990666666666669</v>
      </c>
      <c r="W16" s="87"/>
      <c r="X16" s="87"/>
      <c r="Y16" s="87"/>
      <c r="Z16" s="87"/>
      <c r="AA16" s="87"/>
      <c r="AB16" s="87"/>
      <c r="AC16" s="87"/>
      <c r="AD16" s="87"/>
      <c r="AE16" s="87"/>
      <c r="AF16" s="87"/>
    </row>
    <row r="17" spans="1:32" x14ac:dyDescent="0.25">
      <c r="A17" s="74" t="s">
        <v>4</v>
      </c>
      <c r="B17" s="74"/>
      <c r="C17" s="74"/>
      <c r="D17" s="74"/>
      <c r="E17" s="97">
        <v>9</v>
      </c>
      <c r="F17" s="97">
        <v>9.8000000000000007</v>
      </c>
      <c r="G17" s="97">
        <v>11.8</v>
      </c>
      <c r="H17" s="97">
        <v>10.3</v>
      </c>
      <c r="I17" s="97">
        <v>8.8000000000000007</v>
      </c>
      <c r="J17" s="97">
        <v>9.5</v>
      </c>
      <c r="K17" s="97">
        <v>6.81</v>
      </c>
      <c r="L17" s="97">
        <v>5.5454545454545459</v>
      </c>
      <c r="M17" s="97">
        <v>10.238747553816047</v>
      </c>
      <c r="N17" s="316">
        <v>13.253968253968255</v>
      </c>
      <c r="O17" s="316">
        <v>11.927868852459016</v>
      </c>
      <c r="P17" s="316">
        <v>13.96</v>
      </c>
      <c r="Q17" s="316">
        <v>16.864864864864863</v>
      </c>
      <c r="R17" s="316">
        <v>9.6590163934426236</v>
      </c>
      <c r="S17" s="316">
        <v>9.3739376770538243</v>
      </c>
      <c r="T17" s="316">
        <v>27.126036484245439</v>
      </c>
      <c r="U17" s="316">
        <v>17.955696202531644</v>
      </c>
      <c r="V17" s="316">
        <v>17.29054054054054</v>
      </c>
      <c r="W17" s="87"/>
      <c r="X17" s="87"/>
      <c r="Y17" s="87"/>
      <c r="Z17" s="87"/>
      <c r="AA17" s="87"/>
      <c r="AB17" s="87"/>
      <c r="AC17" s="87"/>
      <c r="AD17" s="87"/>
      <c r="AE17" s="87"/>
      <c r="AF17" s="87"/>
    </row>
    <row r="18" spans="1:32" x14ac:dyDescent="0.25">
      <c r="A18" s="74" t="s">
        <v>196</v>
      </c>
      <c r="B18" s="74"/>
      <c r="C18" s="74"/>
      <c r="D18" s="74"/>
      <c r="E18" s="97">
        <v>0.8</v>
      </c>
      <c r="F18" s="97">
        <v>1</v>
      </c>
      <c r="G18" s="97">
        <v>0.5</v>
      </c>
      <c r="H18" s="97">
        <v>1</v>
      </c>
      <c r="I18" s="97">
        <v>1</v>
      </c>
      <c r="J18" s="97">
        <v>1.5</v>
      </c>
      <c r="K18" s="97">
        <v>0.12</v>
      </c>
      <c r="L18" s="97">
        <v>2</v>
      </c>
      <c r="M18" s="97">
        <v>1.0714285714285714</v>
      </c>
      <c r="N18" s="316">
        <v>0.75126903553299496</v>
      </c>
      <c r="O18" s="316">
        <v>1.3287197231833909</v>
      </c>
      <c r="P18" s="316">
        <v>1.54</v>
      </c>
      <c r="Q18" s="316">
        <v>3.5147058823529411</v>
      </c>
      <c r="R18" s="316">
        <v>1.8477508650519032</v>
      </c>
      <c r="S18" s="316">
        <v>2.8412698412698414</v>
      </c>
      <c r="T18" s="316">
        <v>2.0838709677419356</v>
      </c>
      <c r="U18" s="316">
        <v>3.7324675324675325</v>
      </c>
      <c r="V18" s="316">
        <v>0.8</v>
      </c>
      <c r="W18" s="87"/>
      <c r="X18" s="87"/>
      <c r="Y18" s="87"/>
      <c r="Z18" s="87"/>
      <c r="AA18" s="87"/>
      <c r="AB18" s="87"/>
      <c r="AC18" s="87"/>
      <c r="AD18" s="87"/>
      <c r="AE18" s="87"/>
      <c r="AF18" s="87"/>
    </row>
    <row r="19" spans="1:32" s="70" customFormat="1" ht="20.149999999999999" customHeight="1" x14ac:dyDescent="0.25">
      <c r="A19" s="75" t="s">
        <v>5</v>
      </c>
      <c r="B19" s="75"/>
      <c r="C19" s="75"/>
      <c r="D19" s="75"/>
      <c r="E19" s="98">
        <v>5.6</v>
      </c>
      <c r="F19" s="98">
        <v>6.1</v>
      </c>
      <c r="G19" s="98">
        <v>5.6</v>
      </c>
      <c r="H19" s="98">
        <v>4.2</v>
      </c>
      <c r="I19" s="98">
        <v>5.5</v>
      </c>
      <c r="J19" s="98">
        <v>6.3</v>
      </c>
      <c r="K19" s="98">
        <v>4.6399999999999997</v>
      </c>
      <c r="L19" s="98">
        <v>4.0079707738292925</v>
      </c>
      <c r="M19" s="98">
        <v>5.15</v>
      </c>
      <c r="N19" s="317">
        <v>7.386587771203156</v>
      </c>
      <c r="O19" s="317">
        <v>7.5720552752796664</v>
      </c>
      <c r="P19" s="317">
        <v>6.59</v>
      </c>
      <c r="Q19" s="317">
        <v>5.3891705069124427</v>
      </c>
      <c r="R19" s="317">
        <v>7.9826716385172185</v>
      </c>
      <c r="S19" s="317">
        <v>6.6979231246125233</v>
      </c>
      <c r="T19" s="317">
        <v>10.102006996869822</v>
      </c>
      <c r="U19" s="317">
        <v>9.9365263506794825</v>
      </c>
      <c r="V19" s="317">
        <v>12</v>
      </c>
      <c r="W19" s="87"/>
      <c r="X19" s="87"/>
      <c r="Y19" s="87"/>
      <c r="Z19" s="87"/>
      <c r="AA19" s="87"/>
      <c r="AB19" s="87"/>
      <c r="AC19" s="87"/>
      <c r="AD19" s="87"/>
      <c r="AE19" s="87"/>
      <c r="AF19" s="87"/>
    </row>
    <row r="20" spans="1:32" x14ac:dyDescent="0.25">
      <c r="W20" s="87"/>
      <c r="X20" s="87"/>
      <c r="Y20" s="87"/>
      <c r="Z20" s="87"/>
      <c r="AA20" s="87"/>
      <c r="AB20" s="87"/>
      <c r="AC20" s="87"/>
      <c r="AD20" s="87"/>
      <c r="AE20" s="87"/>
      <c r="AF20" s="87"/>
    </row>
    <row r="21" spans="1:32" s="76" customFormat="1" ht="25.4" customHeight="1" x14ac:dyDescent="0.25">
      <c r="A21" s="68" t="str">
        <f>Index!B64</f>
        <v>Table 6h    Visitors to Majuro by usual residence:  2004 to 2018</v>
      </c>
      <c r="W21" s="87"/>
      <c r="X21" s="87"/>
      <c r="Y21" s="87"/>
      <c r="Z21" s="87"/>
      <c r="AA21" s="87"/>
      <c r="AB21" s="87"/>
      <c r="AC21" s="87"/>
      <c r="AD21" s="87"/>
      <c r="AE21" s="87"/>
      <c r="AF21" s="87"/>
    </row>
    <row r="22" spans="1:32" s="76" customFormat="1" ht="25.4" customHeight="1" x14ac:dyDescent="0.25">
      <c r="A22" s="95" t="s">
        <v>194</v>
      </c>
      <c r="B22" s="48">
        <v>1998</v>
      </c>
      <c r="C22" s="48">
        <v>1999</v>
      </c>
      <c r="D22" s="48">
        <v>2000</v>
      </c>
      <c r="E22" s="48">
        <v>2001</v>
      </c>
      <c r="F22" s="266" t="s">
        <v>757</v>
      </c>
      <c r="G22" s="266" t="s">
        <v>758</v>
      </c>
      <c r="H22" s="48">
        <v>2004</v>
      </c>
      <c r="I22" s="48">
        <v>2005</v>
      </c>
      <c r="J22" s="266" t="s">
        <v>755</v>
      </c>
      <c r="K22" s="48">
        <v>2007</v>
      </c>
      <c r="L22" s="48">
        <v>2008</v>
      </c>
      <c r="M22" s="48">
        <v>2009</v>
      </c>
      <c r="N22" s="48">
        <v>2010</v>
      </c>
      <c r="O22" s="89">
        <v>2011</v>
      </c>
      <c r="P22" s="89">
        <v>2012</v>
      </c>
      <c r="Q22" s="89">
        <v>2013</v>
      </c>
      <c r="R22" s="89" t="s">
        <v>752</v>
      </c>
      <c r="S22" s="266">
        <v>2015</v>
      </c>
      <c r="T22" s="266">
        <v>2016</v>
      </c>
      <c r="U22" s="266">
        <v>2017</v>
      </c>
      <c r="V22" s="266">
        <v>2018</v>
      </c>
      <c r="W22" s="87"/>
      <c r="X22" s="87"/>
      <c r="Y22" s="87"/>
      <c r="Z22" s="87"/>
      <c r="AA22" s="87"/>
      <c r="AB22" s="87"/>
      <c r="AC22" s="87"/>
      <c r="AD22" s="87"/>
      <c r="AE22" s="87"/>
      <c r="AF22" s="87"/>
    </row>
    <row r="23" spans="1:32" ht="20.149999999999999" customHeight="1" x14ac:dyDescent="0.25">
      <c r="A23" s="43" t="s">
        <v>184</v>
      </c>
      <c r="B23" s="87">
        <v>1975</v>
      </c>
      <c r="C23" s="87">
        <v>2071</v>
      </c>
      <c r="D23" s="87">
        <v>2022</v>
      </c>
      <c r="E23" s="87">
        <v>1994</v>
      </c>
      <c r="F23" s="87">
        <v>2156</v>
      </c>
      <c r="G23" s="87">
        <v>2189</v>
      </c>
      <c r="H23" s="87">
        <v>2099</v>
      </c>
      <c r="I23" s="87">
        <v>2554</v>
      </c>
      <c r="J23" s="87">
        <v>1831</v>
      </c>
      <c r="K23" s="87">
        <v>1690</v>
      </c>
      <c r="L23" s="87">
        <v>1480</v>
      </c>
      <c r="M23" s="87">
        <v>1547</v>
      </c>
      <c r="N23" s="87">
        <v>1332</v>
      </c>
      <c r="O23" s="87">
        <v>1615</v>
      </c>
      <c r="P23" s="87">
        <v>1357</v>
      </c>
      <c r="Q23" s="87">
        <v>1557</v>
      </c>
      <c r="R23" s="87">
        <v>1183</v>
      </c>
      <c r="S23" s="87">
        <v>2485</v>
      </c>
      <c r="T23" s="87">
        <v>1630</v>
      </c>
      <c r="U23" s="87">
        <v>1478</v>
      </c>
      <c r="V23" s="87">
        <v>1547</v>
      </c>
      <c r="W23" s="87"/>
      <c r="X23" s="87"/>
      <c r="Y23" s="87"/>
      <c r="Z23" s="87"/>
      <c r="AA23" s="87"/>
      <c r="AB23" s="87"/>
      <c r="AC23" s="87"/>
      <c r="AD23" s="87"/>
      <c r="AE23" s="87"/>
      <c r="AF23" s="87"/>
    </row>
    <row r="24" spans="1:32" x14ac:dyDescent="0.25">
      <c r="A24" s="43" t="s">
        <v>185</v>
      </c>
      <c r="B24" s="87">
        <v>229</v>
      </c>
      <c r="C24" s="87">
        <v>223</v>
      </c>
      <c r="D24" s="87">
        <v>202</v>
      </c>
      <c r="E24" s="87">
        <v>222</v>
      </c>
      <c r="F24" s="87">
        <v>263</v>
      </c>
      <c r="G24" s="87">
        <v>279</v>
      </c>
      <c r="H24" s="87">
        <v>277</v>
      </c>
      <c r="I24" s="87">
        <v>578</v>
      </c>
      <c r="J24" s="87">
        <v>293</v>
      </c>
      <c r="K24" s="87">
        <v>496</v>
      </c>
      <c r="L24" s="87">
        <v>275</v>
      </c>
      <c r="M24" s="87">
        <v>271</v>
      </c>
      <c r="N24" s="87">
        <v>274</v>
      </c>
      <c r="O24" s="87">
        <v>313</v>
      </c>
      <c r="P24" s="87">
        <v>374</v>
      </c>
      <c r="Q24" s="87">
        <v>274</v>
      </c>
      <c r="R24" s="87">
        <v>270</v>
      </c>
      <c r="S24" s="87">
        <v>478</v>
      </c>
      <c r="T24" s="87">
        <v>401</v>
      </c>
      <c r="U24" s="87">
        <v>477</v>
      </c>
      <c r="V24" s="87">
        <v>439</v>
      </c>
      <c r="W24" s="87"/>
      <c r="X24" s="87"/>
      <c r="Y24" s="87"/>
      <c r="Z24" s="87"/>
      <c r="AA24" s="87"/>
      <c r="AB24" s="87"/>
      <c r="AC24" s="87"/>
      <c r="AD24" s="87"/>
      <c r="AE24" s="87"/>
      <c r="AF24" s="87"/>
    </row>
    <row r="25" spans="1:32" x14ac:dyDescent="0.25">
      <c r="A25" s="43" t="s">
        <v>186</v>
      </c>
      <c r="B25" s="87">
        <v>1318</v>
      </c>
      <c r="C25" s="87">
        <v>864</v>
      </c>
      <c r="D25" s="87">
        <v>1181</v>
      </c>
      <c r="E25" s="87">
        <v>1070</v>
      </c>
      <c r="F25" s="87">
        <v>1072</v>
      </c>
      <c r="G25" s="87">
        <v>1650</v>
      </c>
      <c r="H25" s="87">
        <v>1669</v>
      </c>
      <c r="I25" s="87">
        <v>2024</v>
      </c>
      <c r="J25" s="87">
        <v>1236</v>
      </c>
      <c r="K25" s="87">
        <v>1024</v>
      </c>
      <c r="L25" s="87">
        <v>965</v>
      </c>
      <c r="M25" s="87">
        <v>665</v>
      </c>
      <c r="N25" s="87">
        <v>1279</v>
      </c>
      <c r="O25" s="87">
        <v>1061</v>
      </c>
      <c r="P25" s="87">
        <v>1275</v>
      </c>
      <c r="Q25" s="265">
        <v>1310</v>
      </c>
      <c r="R25" s="265">
        <v>2092</v>
      </c>
      <c r="S25" s="265">
        <v>1663</v>
      </c>
      <c r="T25" s="265">
        <v>1655</v>
      </c>
      <c r="U25" s="265">
        <v>1961</v>
      </c>
      <c r="V25" s="265">
        <v>2655</v>
      </c>
      <c r="W25" s="87"/>
      <c r="X25" s="87"/>
      <c r="Y25" s="87"/>
      <c r="Z25" s="87"/>
      <c r="AA25" s="87"/>
      <c r="AB25" s="87"/>
      <c r="AC25" s="87"/>
      <c r="AD25" s="87"/>
      <c r="AE25" s="87"/>
      <c r="AF25" s="87"/>
    </row>
    <row r="26" spans="1:32" x14ac:dyDescent="0.25">
      <c r="A26" s="43" t="s">
        <v>187</v>
      </c>
      <c r="B26" s="87">
        <v>89</v>
      </c>
      <c r="C26" s="87">
        <v>91</v>
      </c>
      <c r="D26" s="87">
        <v>129</v>
      </c>
      <c r="E26" s="87">
        <v>115</v>
      </c>
      <c r="F26" s="87">
        <v>147</v>
      </c>
      <c r="G26" s="87">
        <v>196</v>
      </c>
      <c r="H26" s="87">
        <v>160</v>
      </c>
      <c r="I26" s="87">
        <v>404</v>
      </c>
      <c r="J26" s="87">
        <v>180</v>
      </c>
      <c r="K26" s="87">
        <v>275</v>
      </c>
      <c r="L26" s="87">
        <v>177</v>
      </c>
      <c r="M26" s="87">
        <v>153</v>
      </c>
      <c r="N26" s="87">
        <v>144</v>
      </c>
      <c r="O26" s="87">
        <v>137</v>
      </c>
      <c r="P26" s="87">
        <v>174</v>
      </c>
      <c r="Q26" s="87">
        <v>168</v>
      </c>
      <c r="R26" s="87">
        <v>175</v>
      </c>
      <c r="S26" s="87">
        <v>350</v>
      </c>
      <c r="T26" s="87">
        <v>218</v>
      </c>
      <c r="U26" s="87">
        <v>281</v>
      </c>
      <c r="V26" s="87">
        <v>234</v>
      </c>
      <c r="W26" s="87"/>
      <c r="X26" s="87"/>
      <c r="Y26" s="87"/>
      <c r="Z26" s="87"/>
      <c r="AA26" s="87"/>
      <c r="AB26" s="87"/>
      <c r="AC26" s="87"/>
      <c r="AD26" s="87"/>
      <c r="AE26" s="87"/>
      <c r="AF26" s="87"/>
    </row>
    <row r="27" spans="1:32" x14ac:dyDescent="0.25">
      <c r="A27" s="43" t="s">
        <v>188</v>
      </c>
      <c r="B27" s="87">
        <v>104</v>
      </c>
      <c r="C27" s="87">
        <v>100</v>
      </c>
      <c r="D27" s="87">
        <v>856</v>
      </c>
      <c r="E27" s="87">
        <v>940</v>
      </c>
      <c r="F27" s="87">
        <v>828</v>
      </c>
      <c r="G27" s="87">
        <v>961</v>
      </c>
      <c r="H27" s="87">
        <v>984</v>
      </c>
      <c r="I27" s="87">
        <v>1565</v>
      </c>
      <c r="J27" s="87">
        <v>907</v>
      </c>
      <c r="K27" s="87">
        <v>1600</v>
      </c>
      <c r="L27" s="87">
        <v>1427</v>
      </c>
      <c r="M27" s="87">
        <v>1349</v>
      </c>
      <c r="N27" s="87">
        <v>557</v>
      </c>
      <c r="O27" s="87">
        <v>435</v>
      </c>
      <c r="P27" s="87">
        <v>480</v>
      </c>
      <c r="Q27" s="87">
        <v>341</v>
      </c>
      <c r="R27" s="87">
        <v>582</v>
      </c>
      <c r="S27" s="87">
        <v>464</v>
      </c>
      <c r="T27" s="87">
        <v>443</v>
      </c>
      <c r="U27" s="87">
        <v>434</v>
      </c>
      <c r="V27" s="87">
        <v>444</v>
      </c>
      <c r="W27" s="87"/>
      <c r="X27" s="87"/>
      <c r="Y27" s="87"/>
      <c r="Z27" s="87"/>
      <c r="AA27" s="87"/>
      <c r="AB27" s="87"/>
      <c r="AC27" s="87"/>
      <c r="AD27" s="87"/>
      <c r="AE27" s="87"/>
      <c r="AF27" s="87"/>
    </row>
    <row r="28" spans="1:32" x14ac:dyDescent="0.25">
      <c r="A28" s="43" t="s">
        <v>189</v>
      </c>
      <c r="B28" s="87">
        <v>670</v>
      </c>
      <c r="C28" s="87">
        <v>585</v>
      </c>
      <c r="D28" s="87">
        <v>211</v>
      </c>
      <c r="E28" s="87">
        <v>353</v>
      </c>
      <c r="F28" s="87">
        <v>347</v>
      </c>
      <c r="G28" s="87">
        <v>209</v>
      </c>
      <c r="H28" s="87">
        <v>321</v>
      </c>
      <c r="I28" s="87">
        <v>476</v>
      </c>
      <c r="J28" s="87">
        <v>228</v>
      </c>
      <c r="K28" s="87">
        <v>311</v>
      </c>
      <c r="L28" s="87">
        <v>375</v>
      </c>
      <c r="M28" s="87">
        <v>255</v>
      </c>
      <c r="N28" s="87">
        <v>404</v>
      </c>
      <c r="O28" s="87">
        <v>378</v>
      </c>
      <c r="P28" s="87">
        <v>378</v>
      </c>
      <c r="Q28" s="87">
        <v>187</v>
      </c>
      <c r="R28" s="87">
        <v>512</v>
      </c>
      <c r="S28" s="87">
        <v>401</v>
      </c>
      <c r="T28" s="87">
        <v>413</v>
      </c>
      <c r="U28" s="87">
        <v>466</v>
      </c>
      <c r="V28" s="87">
        <v>439</v>
      </c>
      <c r="W28" s="87"/>
      <c r="X28" s="87"/>
      <c r="Y28" s="87"/>
      <c r="Z28" s="87"/>
      <c r="AA28" s="87"/>
      <c r="AB28" s="87"/>
      <c r="AC28" s="87"/>
      <c r="AD28" s="87"/>
      <c r="AE28" s="87"/>
      <c r="AF28" s="87"/>
    </row>
    <row r="29" spans="1:32" x14ac:dyDescent="0.25">
      <c r="A29" s="43" t="s">
        <v>190</v>
      </c>
      <c r="B29" s="87">
        <v>165</v>
      </c>
      <c r="C29" s="87">
        <v>85</v>
      </c>
      <c r="D29" s="87">
        <v>83</v>
      </c>
      <c r="E29" s="87">
        <v>80</v>
      </c>
      <c r="F29" s="87">
        <v>159</v>
      </c>
      <c r="G29" s="87">
        <v>57</v>
      </c>
      <c r="H29" s="87">
        <v>87</v>
      </c>
      <c r="I29" s="87">
        <v>142</v>
      </c>
      <c r="J29" s="87">
        <v>58</v>
      </c>
      <c r="K29" s="87">
        <v>157</v>
      </c>
      <c r="L29" s="87">
        <v>61</v>
      </c>
      <c r="M29" s="87">
        <v>89</v>
      </c>
      <c r="N29" s="87">
        <v>79</v>
      </c>
      <c r="O29" s="87">
        <v>83</v>
      </c>
      <c r="P29" s="87">
        <v>109</v>
      </c>
      <c r="Q29" s="87">
        <v>147</v>
      </c>
      <c r="R29" s="87">
        <v>137</v>
      </c>
      <c r="S29" s="87">
        <v>157</v>
      </c>
      <c r="T29" s="87">
        <v>176</v>
      </c>
      <c r="U29" s="87">
        <v>145</v>
      </c>
      <c r="V29" s="87">
        <v>151</v>
      </c>
      <c r="W29" s="87"/>
      <c r="X29" s="87"/>
      <c r="Y29" s="87"/>
      <c r="Z29" s="87"/>
      <c r="AA29" s="87"/>
      <c r="AB29" s="87"/>
      <c r="AC29" s="87"/>
      <c r="AD29" s="87"/>
      <c r="AE29" s="87"/>
      <c r="AF29" s="87"/>
    </row>
    <row r="30" spans="1:32" x14ac:dyDescent="0.25">
      <c r="A30" s="43" t="s">
        <v>191</v>
      </c>
      <c r="B30" s="87">
        <v>211</v>
      </c>
      <c r="C30" s="87">
        <v>280</v>
      </c>
      <c r="D30" s="87">
        <v>170</v>
      </c>
      <c r="E30" s="87">
        <v>180</v>
      </c>
      <c r="F30" s="87">
        <v>239</v>
      </c>
      <c r="G30" s="87">
        <v>245</v>
      </c>
      <c r="H30" s="87">
        <v>192</v>
      </c>
      <c r="I30" s="87">
        <v>532</v>
      </c>
      <c r="J30" s="87">
        <v>204</v>
      </c>
      <c r="K30" s="87">
        <v>255</v>
      </c>
      <c r="L30" s="87">
        <v>236</v>
      </c>
      <c r="M30" s="87">
        <v>196</v>
      </c>
      <c r="N30" s="87">
        <v>216</v>
      </c>
      <c r="O30" s="87">
        <v>194</v>
      </c>
      <c r="P30" s="87">
        <v>219</v>
      </c>
      <c r="Q30" s="87">
        <v>163</v>
      </c>
      <c r="R30" s="87">
        <v>185</v>
      </c>
      <c r="S30" s="87">
        <v>227</v>
      </c>
      <c r="T30" s="87">
        <v>246</v>
      </c>
      <c r="U30" s="87">
        <v>383</v>
      </c>
      <c r="V30" s="87">
        <v>268</v>
      </c>
      <c r="W30" s="87"/>
      <c r="X30" s="87"/>
      <c r="Y30" s="87"/>
      <c r="Z30" s="87"/>
      <c r="AA30" s="87"/>
      <c r="AB30" s="87"/>
      <c r="AC30" s="87"/>
      <c r="AD30" s="87"/>
      <c r="AE30" s="87"/>
      <c r="AF30" s="87"/>
    </row>
    <row r="31" spans="1:32" x14ac:dyDescent="0.25">
      <c r="A31" s="43" t="s">
        <v>192</v>
      </c>
      <c r="B31" s="87">
        <v>240</v>
      </c>
      <c r="C31" s="87">
        <v>223</v>
      </c>
      <c r="D31" s="87">
        <v>181</v>
      </c>
      <c r="E31" s="87">
        <v>228</v>
      </c>
      <c r="F31" s="87">
        <v>489</v>
      </c>
      <c r="G31" s="87">
        <v>1021</v>
      </c>
      <c r="H31" s="87">
        <v>936</v>
      </c>
      <c r="I31" s="87">
        <v>731</v>
      </c>
      <c r="J31" s="87">
        <v>565</v>
      </c>
      <c r="K31" s="87">
        <v>320</v>
      </c>
      <c r="L31" s="87">
        <v>324</v>
      </c>
      <c r="M31" s="87">
        <v>207</v>
      </c>
      <c r="N31" s="87">
        <v>85</v>
      </c>
      <c r="O31" s="87">
        <v>70</v>
      </c>
      <c r="P31" s="87">
        <v>496</v>
      </c>
      <c r="Q31" s="87">
        <v>129</v>
      </c>
      <c r="R31" s="87">
        <v>147</v>
      </c>
      <c r="S31" s="87">
        <v>125</v>
      </c>
      <c r="T31" s="87">
        <v>170</v>
      </c>
      <c r="U31" s="87">
        <v>315</v>
      </c>
      <c r="V31" s="87">
        <v>238</v>
      </c>
      <c r="W31" s="87"/>
      <c r="X31" s="87"/>
      <c r="Y31" s="87"/>
      <c r="Z31" s="87"/>
      <c r="AA31" s="87"/>
      <c r="AB31" s="87"/>
      <c r="AC31" s="87"/>
      <c r="AD31" s="87"/>
      <c r="AE31" s="87"/>
      <c r="AF31" s="87"/>
    </row>
    <row r="32" spans="1:32" x14ac:dyDescent="0.25">
      <c r="A32" s="43" t="s">
        <v>193</v>
      </c>
      <c r="B32" s="87">
        <v>43</v>
      </c>
      <c r="C32" s="87">
        <v>100</v>
      </c>
      <c r="D32" s="87">
        <v>211</v>
      </c>
      <c r="E32" s="87">
        <v>262</v>
      </c>
      <c r="F32" s="87">
        <v>302</v>
      </c>
      <c r="G32" s="87">
        <v>388</v>
      </c>
      <c r="H32" s="87">
        <v>2282</v>
      </c>
      <c r="I32" s="87">
        <v>167</v>
      </c>
      <c r="J32" s="87">
        <v>278</v>
      </c>
      <c r="K32" s="87">
        <v>831</v>
      </c>
      <c r="L32" s="87">
        <v>702</v>
      </c>
      <c r="M32" s="87">
        <v>640</v>
      </c>
      <c r="N32" s="87">
        <v>153</v>
      </c>
      <c r="O32" s="87">
        <v>273</v>
      </c>
      <c r="P32" s="87">
        <v>106</v>
      </c>
      <c r="Q32" s="87">
        <v>64</v>
      </c>
      <c r="R32" s="87">
        <v>93</v>
      </c>
      <c r="S32" s="87">
        <v>102</v>
      </c>
      <c r="T32" s="87">
        <v>79</v>
      </c>
      <c r="U32" s="87">
        <v>94</v>
      </c>
      <c r="V32" s="87">
        <v>114</v>
      </c>
      <c r="W32" s="87"/>
      <c r="X32" s="87"/>
      <c r="Y32" s="87"/>
      <c r="Z32" s="87"/>
      <c r="AA32" s="87"/>
      <c r="AB32" s="87"/>
      <c r="AC32" s="87"/>
      <c r="AD32" s="87"/>
      <c r="AE32" s="87"/>
      <c r="AF32" s="87"/>
    </row>
    <row r="33" spans="1:32" s="70" customFormat="1" ht="20.149999999999999" customHeight="1" x14ac:dyDescent="0.25">
      <c r="A33" s="44" t="s">
        <v>5</v>
      </c>
      <c r="B33" s="86">
        <v>5044</v>
      </c>
      <c r="C33" s="86">
        <v>4622</v>
      </c>
      <c r="D33" s="86">
        <v>5246</v>
      </c>
      <c r="E33" s="86">
        <v>5444</v>
      </c>
      <c r="F33" s="86">
        <v>6002</v>
      </c>
      <c r="G33" s="86">
        <v>7195</v>
      </c>
      <c r="H33" s="86">
        <v>9007</v>
      </c>
      <c r="I33" s="86">
        <f t="shared" ref="I33:U33" si="2">SUM(I23:I32)</f>
        <v>9173</v>
      </c>
      <c r="J33" s="86">
        <f t="shared" si="2"/>
        <v>5780</v>
      </c>
      <c r="K33" s="86">
        <f t="shared" si="2"/>
        <v>6959</v>
      </c>
      <c r="L33" s="86">
        <f t="shared" si="2"/>
        <v>6022</v>
      </c>
      <c r="M33" s="86">
        <f t="shared" si="2"/>
        <v>5372</v>
      </c>
      <c r="N33" s="86">
        <f t="shared" si="2"/>
        <v>4523</v>
      </c>
      <c r="O33" s="86">
        <f t="shared" si="2"/>
        <v>4559</v>
      </c>
      <c r="P33" s="86">
        <f t="shared" si="2"/>
        <v>4968</v>
      </c>
      <c r="Q33" s="86">
        <f t="shared" si="2"/>
        <v>4340</v>
      </c>
      <c r="R33" s="86">
        <f t="shared" si="2"/>
        <v>5376</v>
      </c>
      <c r="S33" s="86">
        <f t="shared" si="2"/>
        <v>6452</v>
      </c>
      <c r="T33" s="86">
        <f t="shared" si="2"/>
        <v>5431</v>
      </c>
      <c r="U33" s="86">
        <f t="shared" si="2"/>
        <v>6034</v>
      </c>
      <c r="V33" s="86">
        <f>SUM(V23:V32)</f>
        <v>6529</v>
      </c>
      <c r="W33" s="87"/>
      <c r="X33" s="87"/>
      <c r="Y33" s="87"/>
      <c r="Z33" s="87"/>
      <c r="AA33" s="87"/>
      <c r="AB33" s="87"/>
      <c r="AC33" s="87"/>
      <c r="AD33" s="87"/>
      <c r="AE33" s="87"/>
      <c r="AF33" s="87"/>
    </row>
    <row r="34" spans="1:32" ht="15" customHeight="1" x14ac:dyDescent="0.3">
      <c r="A34" s="318" t="s">
        <v>756</v>
      </c>
      <c r="B34" s="94"/>
      <c r="C34" s="94"/>
      <c r="D34" s="94"/>
      <c r="E34" s="74"/>
      <c r="F34" s="318" t="s">
        <v>754</v>
      </c>
      <c r="G34" s="94"/>
      <c r="H34" s="94"/>
      <c r="I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</row>
    <row r="35" spans="1:32" ht="15" customHeight="1" x14ac:dyDescent="0.3">
      <c r="A35" s="318" t="s">
        <v>753</v>
      </c>
      <c r="B35" s="94"/>
      <c r="C35" s="94"/>
      <c r="D35" s="94"/>
      <c r="E35" s="74"/>
      <c r="F35" s="94"/>
      <c r="G35" s="94"/>
      <c r="H35" s="94"/>
      <c r="I35" s="94"/>
    </row>
    <row r="36" spans="1:32" ht="15" customHeight="1" x14ac:dyDescent="0.3">
      <c r="A36" s="74" t="s">
        <v>268</v>
      </c>
      <c r="B36" s="94"/>
      <c r="C36" s="94"/>
      <c r="D36" s="94"/>
      <c r="E36" s="74"/>
      <c r="F36" s="94"/>
      <c r="G36" s="94"/>
      <c r="H36" s="94"/>
      <c r="I36" s="94"/>
    </row>
    <row r="37" spans="1:32" ht="13" x14ac:dyDescent="0.3">
      <c r="A37" s="94" t="s">
        <v>195</v>
      </c>
    </row>
    <row r="40" spans="1:32" s="154" customFormat="1" ht="13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</row>
    <row r="50" spans="1:32" s="154" customFormat="1" ht="13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6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AT128"/>
  <sheetViews>
    <sheetView view="pageBreakPreview" zoomScale="90" zoomScaleNormal="80" zoomScaleSheetLayoutView="90" zoomScalePageLayoutView="80" workbookViewId="0">
      <pane xSplit="1" ySplit="2" topLeftCell="N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37.81640625" style="43" customWidth="1"/>
    <col min="2" max="6" width="9.1796875" style="43" hidden="1" customWidth="1" outlineLevel="1"/>
    <col min="7" max="13" width="9" style="43" hidden="1" customWidth="1" outlineLevel="1"/>
    <col min="14" max="14" width="7.81640625" style="43" bestFit="1" customWidth="1" collapsed="1"/>
    <col min="15" max="32" width="7.81640625" style="43" bestFit="1" customWidth="1"/>
    <col min="33" max="33" width="9" style="43" customWidth="1"/>
    <col min="34" max="34" width="7.81640625" style="43" bestFit="1" customWidth="1"/>
    <col min="35" max="35" width="9" style="43" customWidth="1"/>
    <col min="36" max="37" width="9.1796875" style="43" customWidth="1"/>
    <col min="38" max="38" width="7.81640625" style="43" bestFit="1" customWidth="1"/>
    <col min="39" max="41" width="9.1796875" style="43" customWidth="1"/>
    <col min="42" max="42" width="7.81640625" style="43" bestFit="1" customWidth="1"/>
    <col min="43" max="43" width="9.1796875" style="43" customWidth="1"/>
    <col min="44" max="44" width="18.81640625" style="43" bestFit="1" customWidth="1"/>
    <col min="45" max="46" width="19.81640625" style="43" bestFit="1" customWidth="1"/>
    <col min="47" max="16384" width="9.1796875" style="43"/>
  </cols>
  <sheetData>
    <row r="1" spans="1:46" s="76" customFormat="1" ht="25.4" customHeight="1" x14ac:dyDescent="0.25">
      <c r="A1" s="68" t="str">
        <f>Index!B66</f>
        <v>Table 7a    Assets and liabilities of deposit money Banks, FY2004-FY2022, (legacy format)</v>
      </c>
      <c r="F1" s="107"/>
    </row>
    <row r="2" spans="1:46" s="65" customFormat="1" ht="25.4" customHeight="1" x14ac:dyDescent="0.35">
      <c r="A2" s="168" t="s">
        <v>340</v>
      </c>
      <c r="B2" s="48">
        <v>1992</v>
      </c>
      <c r="C2" s="89">
        <v>1993</v>
      </c>
      <c r="D2" s="89">
        <v>1994</v>
      </c>
      <c r="E2" s="89">
        <v>1995</v>
      </c>
      <c r="F2" s="89">
        <v>1996</v>
      </c>
      <c r="G2" s="266" t="s">
        <v>321</v>
      </c>
      <c r="H2" s="266" t="s">
        <v>322</v>
      </c>
      <c r="I2" s="266" t="s">
        <v>323</v>
      </c>
      <c r="J2" s="266" t="s">
        <v>324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</row>
    <row r="3" spans="1:46" ht="20.149999999999999" customHeight="1" x14ac:dyDescent="0.25">
      <c r="A3" s="99" t="s">
        <v>319</v>
      </c>
      <c r="B3" s="100">
        <v>55.15</v>
      </c>
      <c r="C3" s="100">
        <v>56.95</v>
      </c>
      <c r="D3" s="100">
        <v>57.5</v>
      </c>
      <c r="E3" s="100">
        <v>53.1</v>
      </c>
      <c r="F3" s="100">
        <v>51.837999999999994</v>
      </c>
      <c r="G3" s="242">
        <v>55.05</v>
      </c>
      <c r="H3" s="242">
        <v>52.661500000000004</v>
      </c>
      <c r="I3" s="242">
        <v>60.6785</v>
      </c>
      <c r="J3" s="242">
        <v>71.817919696969682</v>
      </c>
      <c r="K3" s="242">
        <v>70.61418066666667</v>
      </c>
      <c r="L3" s="242">
        <v>83.296245709956708</v>
      </c>
      <c r="M3" s="242">
        <v>89.065425809523816</v>
      </c>
      <c r="N3" s="242">
        <v>94.282511333333332</v>
      </c>
      <c r="O3" s="242">
        <v>95.584828000000016</v>
      </c>
      <c r="P3" s="242">
        <v>98.322333333333319</v>
      </c>
      <c r="Q3" s="242">
        <v>109.3</v>
      </c>
      <c r="R3" s="242">
        <v>113.9</v>
      </c>
      <c r="S3" s="242">
        <v>122</v>
      </c>
      <c r="T3" s="242">
        <v>133.60000000000002</v>
      </c>
      <c r="U3" s="242">
        <v>132</v>
      </c>
      <c r="V3" s="242">
        <v>118.9</v>
      </c>
      <c r="W3" s="242">
        <v>110.84751307000001</v>
      </c>
      <c r="X3" s="242">
        <v>156.875</v>
      </c>
      <c r="Y3" s="242">
        <v>189.4110107421875</v>
      </c>
      <c r="Z3" s="242">
        <v>220.40353393554688</v>
      </c>
      <c r="AA3" s="242">
        <v>261.75698852539063</v>
      </c>
      <c r="AB3" s="242">
        <v>256.97454833984375</v>
      </c>
      <c r="AC3" s="242">
        <v>245.93960571289063</v>
      </c>
      <c r="AD3" s="242">
        <v>293.7679443359375</v>
      </c>
      <c r="AE3" s="242">
        <v>324.75311279296875</v>
      </c>
      <c r="AF3" s="242">
        <v>353.00381469726563</v>
      </c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894"/>
      <c r="AS3" s="894"/>
      <c r="AT3" s="894"/>
    </row>
    <row r="4" spans="1:46" x14ac:dyDescent="0.25">
      <c r="A4" s="101" t="s">
        <v>197</v>
      </c>
      <c r="B4" s="100">
        <v>16.600000000000001</v>
      </c>
      <c r="C4" s="100">
        <v>16.2</v>
      </c>
      <c r="D4" s="100">
        <v>18.399999999999999</v>
      </c>
      <c r="E4" s="100">
        <v>17.7</v>
      </c>
      <c r="F4" s="100">
        <v>20.077999999999999</v>
      </c>
      <c r="G4" s="242">
        <v>18.8</v>
      </c>
      <c r="H4" s="242">
        <v>18.127500000000001</v>
      </c>
      <c r="I4" s="242">
        <v>23.45</v>
      </c>
      <c r="J4" s="242">
        <v>33.006242424242423</v>
      </c>
      <c r="K4" s="242">
        <v>31.067133333333331</v>
      </c>
      <c r="L4" s="242">
        <v>38.30782481962482</v>
      </c>
      <c r="M4" s="242">
        <v>48.298073015873022</v>
      </c>
      <c r="N4" s="242">
        <v>50.975266666666663</v>
      </c>
      <c r="O4" s="242">
        <v>53.592800000000004</v>
      </c>
      <c r="P4" s="242">
        <v>57.575333333333333</v>
      </c>
      <c r="Q4" s="242">
        <v>60.744399999999985</v>
      </c>
      <c r="R4" s="242">
        <v>57.1</v>
      </c>
      <c r="S4" s="242">
        <v>63.6</v>
      </c>
      <c r="T4" s="242">
        <v>71.8</v>
      </c>
      <c r="U4" s="242">
        <v>71.900000000000006</v>
      </c>
      <c r="V4" s="242">
        <v>62.1</v>
      </c>
      <c r="W4" s="242">
        <v>52.453456969999998</v>
      </c>
      <c r="X4" s="242">
        <v>64.675003051757813</v>
      </c>
      <c r="Y4" s="242">
        <v>87.566696166992188</v>
      </c>
      <c r="Z4" s="242">
        <v>115.35943603515625</v>
      </c>
      <c r="AA4" s="242">
        <v>135.68699645996094</v>
      </c>
      <c r="AB4" s="242">
        <v>129.21272277832031</v>
      </c>
      <c r="AC4" s="242">
        <v>113.55736541748047</v>
      </c>
      <c r="AD4" s="242">
        <v>155.29664611816406</v>
      </c>
      <c r="AE4" s="242">
        <v>193.16465759277344</v>
      </c>
      <c r="AF4" s="242">
        <v>221.11274719238281</v>
      </c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894"/>
      <c r="AS4" s="894"/>
      <c r="AT4" s="894"/>
    </row>
    <row r="5" spans="1:46" x14ac:dyDescent="0.25">
      <c r="A5" s="101" t="s">
        <v>198</v>
      </c>
      <c r="B5" s="100">
        <v>1.25</v>
      </c>
      <c r="C5" s="100">
        <v>1.5</v>
      </c>
      <c r="D5" s="100">
        <v>1.35</v>
      </c>
      <c r="E5" s="100">
        <v>1.1499999999999999</v>
      </c>
      <c r="F5" s="100">
        <v>2.2130000000000001</v>
      </c>
      <c r="G5" s="242">
        <v>2.85</v>
      </c>
      <c r="H5" s="242">
        <v>3.08</v>
      </c>
      <c r="I5" s="242">
        <v>4.3324999999999996</v>
      </c>
      <c r="J5" s="242">
        <v>2.8899318181818181</v>
      </c>
      <c r="K5" s="242">
        <v>2.5810333333333331</v>
      </c>
      <c r="L5" s="242">
        <v>2.3346969696969682</v>
      </c>
      <c r="M5" s="242">
        <v>1.3617999999999986</v>
      </c>
      <c r="N5" s="242">
        <v>1.2915333333333343</v>
      </c>
      <c r="O5" s="242">
        <v>0.48873333333333285</v>
      </c>
      <c r="P5" s="242">
        <v>0.26439999999999858</v>
      </c>
      <c r="Q5" s="242">
        <v>0.49373333333333141</v>
      </c>
      <c r="R5" s="242">
        <v>2.9</v>
      </c>
      <c r="S5" s="242">
        <v>1.7</v>
      </c>
      <c r="T5" s="242">
        <v>3.7</v>
      </c>
      <c r="U5" s="242">
        <v>5.2</v>
      </c>
      <c r="V5" s="242">
        <v>3.4</v>
      </c>
      <c r="W5" s="242">
        <v>0</v>
      </c>
      <c r="X5" s="242">
        <v>0.29899999499320984</v>
      </c>
      <c r="Y5" s="242">
        <v>0</v>
      </c>
      <c r="Z5" s="242">
        <v>0</v>
      </c>
      <c r="AA5" s="242">
        <v>0.12999999523162842</v>
      </c>
      <c r="AB5" s="242">
        <v>0.25281816720962524</v>
      </c>
      <c r="AC5" s="242">
        <v>0</v>
      </c>
      <c r="AD5" s="242">
        <v>0.25344899296760559</v>
      </c>
      <c r="AE5" s="242">
        <v>4.831257089972496E-2</v>
      </c>
      <c r="AF5" s="242">
        <v>0.21043461561203003</v>
      </c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894"/>
      <c r="AS5" s="894"/>
      <c r="AT5" s="894"/>
    </row>
    <row r="6" spans="1:46" ht="14.5" x14ac:dyDescent="0.25">
      <c r="A6" s="405" t="s">
        <v>1674</v>
      </c>
      <c r="B6" s="100">
        <v>1.4</v>
      </c>
      <c r="C6" s="100">
        <v>1.1000000000000001</v>
      </c>
      <c r="D6" s="100">
        <v>0.65</v>
      </c>
      <c r="E6" s="100">
        <v>0.1</v>
      </c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>
        <v>1.4</v>
      </c>
      <c r="R6" s="242">
        <v>0</v>
      </c>
      <c r="S6" s="242">
        <v>0</v>
      </c>
      <c r="T6" s="242">
        <v>0</v>
      </c>
      <c r="U6" s="242">
        <v>0</v>
      </c>
      <c r="V6" s="242">
        <v>0</v>
      </c>
      <c r="W6" s="242">
        <v>3.9911550500000001</v>
      </c>
      <c r="X6" s="242">
        <v>8.7040004730224609</v>
      </c>
      <c r="Y6" s="242">
        <v>6.1547365188598633</v>
      </c>
      <c r="Z6" s="242">
        <v>2.6676208972930908</v>
      </c>
      <c r="AA6" s="242">
        <v>1.7610000371932983</v>
      </c>
      <c r="AB6" s="242">
        <v>1.2821453809738159</v>
      </c>
      <c r="AC6" s="242">
        <v>0.79377877712249756</v>
      </c>
      <c r="AD6" s="242">
        <v>0.50454199314117432</v>
      </c>
      <c r="AE6" s="242">
        <v>0.18428495526313782</v>
      </c>
      <c r="AF6" s="242">
        <v>9.8348001483827829E-4</v>
      </c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894"/>
      <c r="AS6" s="894"/>
      <c r="AT6" s="894"/>
    </row>
    <row r="7" spans="1:46" x14ac:dyDescent="0.25">
      <c r="A7" s="101" t="s">
        <v>199</v>
      </c>
      <c r="B7" s="100">
        <v>34.35</v>
      </c>
      <c r="C7" s="100">
        <v>35.450000000000003</v>
      </c>
      <c r="D7" s="100">
        <v>35.549999999999997</v>
      </c>
      <c r="E7" s="100">
        <v>32.25</v>
      </c>
      <c r="F7" s="100">
        <v>29.458500000000001</v>
      </c>
      <c r="G7" s="242">
        <v>31.95</v>
      </c>
      <c r="H7" s="242">
        <v>31.716500000000003</v>
      </c>
      <c r="I7" s="242">
        <v>33.636499999999998</v>
      </c>
      <c r="J7" s="242">
        <v>36.991174242424243</v>
      </c>
      <c r="K7" s="242">
        <v>38.119173333333329</v>
      </c>
      <c r="L7" s="242">
        <v>40.066070735930737</v>
      </c>
      <c r="M7" s="242">
        <v>40.404571428571437</v>
      </c>
      <c r="N7" s="242">
        <v>43.414999999999999</v>
      </c>
      <c r="O7" s="242">
        <v>43.574933333333334</v>
      </c>
      <c r="P7" s="242">
        <v>43.216866666666668</v>
      </c>
      <c r="Q7" s="242">
        <v>49.895933333333332</v>
      </c>
      <c r="R7" s="242">
        <v>58.2</v>
      </c>
      <c r="S7" s="242">
        <v>62</v>
      </c>
      <c r="T7" s="242">
        <v>63.3</v>
      </c>
      <c r="U7" s="242">
        <v>60.2</v>
      </c>
      <c r="V7" s="242">
        <v>59.4</v>
      </c>
      <c r="W7" s="242">
        <v>60.003259860000007</v>
      </c>
      <c r="X7" s="242">
        <v>79.433998107910156</v>
      </c>
      <c r="Y7" s="242">
        <v>89.632743835449219</v>
      </c>
      <c r="Z7" s="242">
        <v>101.14628601074219</v>
      </c>
      <c r="AA7" s="242">
        <v>119.65000152587891</v>
      </c>
      <c r="AB7" s="242">
        <v>120.55664825439453</v>
      </c>
      <c r="AC7" s="242">
        <v>126.83453369140625</v>
      </c>
      <c r="AD7" s="242">
        <v>130.22039794921875</v>
      </c>
      <c r="AE7" s="242">
        <v>122.31685638427734</v>
      </c>
      <c r="AF7" s="242">
        <v>124.20435333251953</v>
      </c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894"/>
      <c r="AS7" s="894"/>
      <c r="AT7" s="894"/>
    </row>
    <row r="8" spans="1:46" x14ac:dyDescent="0.25">
      <c r="A8" s="102" t="s">
        <v>200</v>
      </c>
      <c r="B8" s="100"/>
      <c r="C8" s="100"/>
      <c r="D8" s="100"/>
      <c r="E8" s="100"/>
      <c r="F8" s="100">
        <v>19.741</v>
      </c>
      <c r="G8" s="242">
        <v>21.2255</v>
      </c>
      <c r="H8" s="242">
        <v>23.210500000000003</v>
      </c>
      <c r="I8" s="242">
        <v>22.847000000000001</v>
      </c>
      <c r="J8" s="242">
        <v>26.406287878787875</v>
      </c>
      <c r="K8" s="242">
        <v>29.482933333333339</v>
      </c>
      <c r="L8" s="242">
        <v>34.500524963924967</v>
      </c>
      <c r="M8" s="242">
        <v>36.928841269841271</v>
      </c>
      <c r="N8" s="242">
        <v>38.534866666666659</v>
      </c>
      <c r="O8" s="242">
        <v>38.175599999999996</v>
      </c>
      <c r="P8" s="242">
        <v>35.218200000000003</v>
      </c>
      <c r="Q8" s="242">
        <v>38.478400000000001</v>
      </c>
      <c r="R8" s="242">
        <v>43.9</v>
      </c>
      <c r="S8" s="242">
        <v>46.1</v>
      </c>
      <c r="T8" s="242">
        <v>48.6</v>
      </c>
      <c r="U8" s="242">
        <v>49</v>
      </c>
      <c r="V8" s="242">
        <v>46.9</v>
      </c>
      <c r="W8" s="242">
        <v>39.245646650000005</v>
      </c>
      <c r="X8" s="242">
        <v>57.366001129150391</v>
      </c>
      <c r="Y8" s="242">
        <v>62.609703063964844</v>
      </c>
      <c r="Z8" s="242">
        <v>66.025970458984375</v>
      </c>
      <c r="AA8" s="242">
        <v>74.977996826171875</v>
      </c>
      <c r="AB8" s="242">
        <v>76.860939025878906</v>
      </c>
      <c r="AC8" s="242">
        <v>75.382804870605469</v>
      </c>
      <c r="AD8" s="242">
        <v>75.730010986328125</v>
      </c>
      <c r="AE8" s="242">
        <v>72.562713623046875</v>
      </c>
      <c r="AF8" s="242">
        <v>75.988235473632813</v>
      </c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894"/>
      <c r="AS8" s="894"/>
      <c r="AT8" s="894"/>
    </row>
    <row r="9" spans="1:46" x14ac:dyDescent="0.25">
      <c r="A9" s="102" t="s">
        <v>201</v>
      </c>
      <c r="B9" s="100"/>
      <c r="C9" s="100"/>
      <c r="D9" s="100"/>
      <c r="E9" s="100"/>
      <c r="F9" s="100">
        <v>9.7174999999999994</v>
      </c>
      <c r="G9" s="242">
        <v>11.074499999999997</v>
      </c>
      <c r="H9" s="242">
        <v>8.5060000000000002</v>
      </c>
      <c r="I9" s="242">
        <v>10.789500000000002</v>
      </c>
      <c r="J9" s="242">
        <v>10.584886363636365</v>
      </c>
      <c r="K9" s="242">
        <v>8.636239999999999</v>
      </c>
      <c r="L9" s="242">
        <v>5.5655457720057733</v>
      </c>
      <c r="M9" s="242">
        <v>3.4757301587301592</v>
      </c>
      <c r="N9" s="242">
        <v>4.8801333333333332</v>
      </c>
      <c r="O9" s="242">
        <v>5.3993333333333329</v>
      </c>
      <c r="P9" s="242">
        <v>7.9986666666666659</v>
      </c>
      <c r="Q9" s="242">
        <v>11.417533333333333</v>
      </c>
      <c r="R9" s="242">
        <v>14.3</v>
      </c>
      <c r="S9" s="242">
        <v>15.9</v>
      </c>
      <c r="T9" s="242">
        <v>14.7</v>
      </c>
      <c r="U9" s="242">
        <v>11.2</v>
      </c>
      <c r="V9" s="242">
        <v>12.5</v>
      </c>
      <c r="W9" s="242">
        <v>20.757613210000002</v>
      </c>
      <c r="X9" s="242">
        <v>22.068000793457031</v>
      </c>
      <c r="Y9" s="242">
        <v>27.023038864135742</v>
      </c>
      <c r="Z9" s="242">
        <v>35.120315551757813</v>
      </c>
      <c r="AA9" s="242">
        <v>44.672000885009766</v>
      </c>
      <c r="AB9" s="242">
        <v>43.695709228515625</v>
      </c>
      <c r="AC9" s="242">
        <v>51.451728820800781</v>
      </c>
      <c r="AD9" s="242">
        <v>54.490386962890625</v>
      </c>
      <c r="AE9" s="242">
        <v>49.754142761230469</v>
      </c>
      <c r="AF9" s="242">
        <v>48.216114044189453</v>
      </c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894"/>
      <c r="AS9" s="894"/>
      <c r="AT9" s="894"/>
    </row>
    <row r="10" spans="1:46" x14ac:dyDescent="0.25">
      <c r="A10" s="101" t="s">
        <v>202</v>
      </c>
      <c r="B10" s="100">
        <v>1.55</v>
      </c>
      <c r="C10" s="100">
        <v>2.7</v>
      </c>
      <c r="D10" s="100">
        <v>1.55</v>
      </c>
      <c r="E10" s="100">
        <v>1.9</v>
      </c>
      <c r="F10" s="100">
        <v>6.7999999999994287E-2</v>
      </c>
      <c r="G10" s="242">
        <v>1.45</v>
      </c>
      <c r="H10" s="242">
        <v>-0.26250000000000639</v>
      </c>
      <c r="I10" s="242">
        <v>-0.74050000000000438</v>
      </c>
      <c r="J10" s="242">
        <v>-1.0694287878787989</v>
      </c>
      <c r="K10" s="242">
        <v>-1.1531593333333205</v>
      </c>
      <c r="L10" s="242">
        <v>2.5876531847041804</v>
      </c>
      <c r="M10" s="242">
        <v>-0.99901863492063825</v>
      </c>
      <c r="N10" s="242">
        <v>-1.3992886666666635</v>
      </c>
      <c r="O10" s="242">
        <v>-2.071638666666658</v>
      </c>
      <c r="P10" s="242">
        <v>-2.7342666666666844</v>
      </c>
      <c r="Q10" s="242">
        <v>-3.237646666666663</v>
      </c>
      <c r="R10" s="242">
        <v>-4.3</v>
      </c>
      <c r="S10" s="242">
        <v>-5.3</v>
      </c>
      <c r="T10" s="242">
        <v>-5.2</v>
      </c>
      <c r="U10" s="242">
        <v>-5.3</v>
      </c>
      <c r="V10" s="242">
        <v>-6</v>
      </c>
      <c r="W10" s="242">
        <v>-5.6003588100000004</v>
      </c>
      <c r="X10" s="242">
        <v>3.7630000114440918</v>
      </c>
      <c r="Y10" s="242">
        <v>6.0568294525146484</v>
      </c>
      <c r="Z10" s="242">
        <v>1.2301939725875854</v>
      </c>
      <c r="AA10" s="242">
        <v>4.5289998054504395</v>
      </c>
      <c r="AB10" s="242">
        <v>5.6702218055725098</v>
      </c>
      <c r="AC10" s="242">
        <v>4.7539267539978027</v>
      </c>
      <c r="AD10" s="242">
        <v>7.4928979873657227</v>
      </c>
      <c r="AE10" s="242">
        <v>9.0389928817749023</v>
      </c>
      <c r="AF10" s="242">
        <v>7.4752941131591797</v>
      </c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894"/>
      <c r="AS10" s="894"/>
      <c r="AT10" s="894"/>
    </row>
    <row r="11" spans="1:46" ht="20.149999999999999" customHeight="1" x14ac:dyDescent="0.25">
      <c r="A11" s="99" t="s">
        <v>320</v>
      </c>
      <c r="B11" s="100">
        <v>55.15</v>
      </c>
      <c r="C11" s="100">
        <v>56.95</v>
      </c>
      <c r="D11" s="100">
        <v>57.5</v>
      </c>
      <c r="E11" s="100">
        <v>53.1</v>
      </c>
      <c r="F11" s="100">
        <v>51.837999999999994</v>
      </c>
      <c r="G11" s="242">
        <v>55.05</v>
      </c>
      <c r="H11" s="242">
        <v>52.661500000000004</v>
      </c>
      <c r="I11" s="242">
        <v>60.6785</v>
      </c>
      <c r="J11" s="242">
        <v>71.817919696969682</v>
      </c>
      <c r="K11" s="242">
        <v>70.61418066666667</v>
      </c>
      <c r="L11" s="242">
        <v>83.296245709956708</v>
      </c>
      <c r="M11" s="242">
        <v>89.065425809523816</v>
      </c>
      <c r="N11" s="242">
        <v>94.282511333333332</v>
      </c>
      <c r="O11" s="242">
        <v>95.584828000000016</v>
      </c>
      <c r="P11" s="242">
        <v>98.322333333333319</v>
      </c>
      <c r="Q11" s="242">
        <v>108.78108666666665</v>
      </c>
      <c r="R11" s="242">
        <v>113.9</v>
      </c>
      <c r="S11" s="242">
        <v>122.00000000000001</v>
      </c>
      <c r="T11" s="242">
        <v>133.6</v>
      </c>
      <c r="U11" s="242">
        <v>132.00000000000003</v>
      </c>
      <c r="V11" s="242">
        <v>118.90000000000002</v>
      </c>
      <c r="W11" s="242">
        <v>110.84751307000001</v>
      </c>
      <c r="X11" s="242">
        <v>156.875</v>
      </c>
      <c r="Y11" s="242">
        <v>189.4110107421875</v>
      </c>
      <c r="Z11" s="242">
        <v>220.40353393554688</v>
      </c>
      <c r="AA11" s="242">
        <v>261.75698852539063</v>
      </c>
      <c r="AB11" s="242">
        <v>256.97454833984375</v>
      </c>
      <c r="AC11" s="242">
        <v>245.93960571289063</v>
      </c>
      <c r="AD11" s="242">
        <v>293.7679443359375</v>
      </c>
      <c r="AE11" s="242">
        <v>324.75311279296875</v>
      </c>
      <c r="AF11" s="242">
        <v>353.00381469726563</v>
      </c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894"/>
      <c r="AS11" s="894"/>
      <c r="AT11" s="894"/>
    </row>
    <row r="12" spans="1:46" x14ac:dyDescent="0.25">
      <c r="A12" s="101" t="s">
        <v>203</v>
      </c>
      <c r="B12" s="100">
        <v>48.35</v>
      </c>
      <c r="C12" s="100">
        <v>46.45</v>
      </c>
      <c r="D12" s="100">
        <v>49.85</v>
      </c>
      <c r="E12" s="100">
        <v>45.6</v>
      </c>
      <c r="F12" s="100">
        <v>48.6</v>
      </c>
      <c r="G12" s="242">
        <v>45</v>
      </c>
      <c r="H12" s="242">
        <v>46.432000000000002</v>
      </c>
      <c r="I12" s="242">
        <v>54.333000000000006</v>
      </c>
      <c r="J12" s="242">
        <v>61.449404545454541</v>
      </c>
      <c r="K12" s="242">
        <v>59.590834666666666</v>
      </c>
      <c r="L12" s="242">
        <v>66.194060135642133</v>
      </c>
      <c r="M12" s="242">
        <v>72.236798158730153</v>
      </c>
      <c r="N12" s="242">
        <v>74.860284666666658</v>
      </c>
      <c r="O12" s="242">
        <v>74.276728000000006</v>
      </c>
      <c r="P12" s="242">
        <v>75.497399999999985</v>
      </c>
      <c r="Q12" s="242">
        <v>85.517753333333317</v>
      </c>
      <c r="R12" s="242">
        <v>89</v>
      </c>
      <c r="S12" s="242">
        <v>93.3</v>
      </c>
      <c r="T12" s="242">
        <v>102.1</v>
      </c>
      <c r="U12" s="242">
        <v>98.2</v>
      </c>
      <c r="V12" s="242">
        <v>85.000000000000014</v>
      </c>
      <c r="W12" s="242">
        <v>90.755601040000002</v>
      </c>
      <c r="X12" s="242">
        <v>118.88500213623047</v>
      </c>
      <c r="Y12" s="242">
        <v>152.94467163085938</v>
      </c>
      <c r="Z12" s="242">
        <v>183.33877563476563</v>
      </c>
      <c r="AA12" s="242">
        <v>227.20799255371094</v>
      </c>
      <c r="AB12" s="242">
        <v>219.68112182617188</v>
      </c>
      <c r="AC12" s="242">
        <v>208.89527893066406</v>
      </c>
      <c r="AD12" s="242">
        <v>254.412353515625</v>
      </c>
      <c r="AE12" s="242">
        <v>284.08834838867188</v>
      </c>
      <c r="AF12" s="242">
        <v>310.37606811523438</v>
      </c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894"/>
      <c r="AS12" s="894"/>
      <c r="AT12" s="894"/>
    </row>
    <row r="13" spans="1:46" x14ac:dyDescent="0.25">
      <c r="A13" s="102" t="s">
        <v>204</v>
      </c>
      <c r="B13" s="100">
        <v>16.850000000000001</v>
      </c>
      <c r="C13" s="100">
        <v>15.15</v>
      </c>
      <c r="D13" s="100">
        <v>15.35</v>
      </c>
      <c r="E13" s="100">
        <v>13.85</v>
      </c>
      <c r="F13" s="100">
        <v>15.05</v>
      </c>
      <c r="G13" s="242">
        <v>16.75</v>
      </c>
      <c r="H13" s="242">
        <v>13.919499999999999</v>
      </c>
      <c r="I13" s="242">
        <v>15.939</v>
      </c>
      <c r="J13" s="242">
        <v>20.549416666666669</v>
      </c>
      <c r="K13" s="242">
        <v>19.607839999999999</v>
      </c>
      <c r="L13" s="242">
        <v>20.649446608946608</v>
      </c>
      <c r="M13" s="242">
        <v>23.638192698412698</v>
      </c>
      <c r="N13" s="242">
        <v>26.987459999999999</v>
      </c>
      <c r="O13" s="242">
        <v>26.079033333333335</v>
      </c>
      <c r="P13" s="242">
        <v>25.692666666666664</v>
      </c>
      <c r="Q13" s="242">
        <v>25.603259999999999</v>
      </c>
      <c r="R13" s="242">
        <v>24.7</v>
      </c>
      <c r="S13" s="242">
        <v>24.2</v>
      </c>
      <c r="T13" s="242">
        <v>23.5</v>
      </c>
      <c r="U13" s="242">
        <v>28.4</v>
      </c>
      <c r="V13" s="242">
        <v>28.7</v>
      </c>
      <c r="W13" s="242">
        <v>34.880318500000001</v>
      </c>
      <c r="X13" s="242">
        <v>51.066001892089844</v>
      </c>
      <c r="Y13" s="242">
        <v>62.085830688476563</v>
      </c>
      <c r="Z13" s="242">
        <v>80.746574401855469</v>
      </c>
      <c r="AA13" s="242">
        <v>128.20899963378906</v>
      </c>
      <c r="AB13" s="242">
        <v>120.58129119873047</v>
      </c>
      <c r="AC13" s="242">
        <v>92.801353454589844</v>
      </c>
      <c r="AD13" s="242">
        <v>122.58950042724609</v>
      </c>
      <c r="AE13" s="242">
        <v>134.50885009765625</v>
      </c>
      <c r="AF13" s="242">
        <v>150.21995544433594</v>
      </c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894"/>
      <c r="AS13" s="894"/>
      <c r="AT13" s="894"/>
    </row>
    <row r="14" spans="1:46" x14ac:dyDescent="0.25">
      <c r="A14" s="102" t="s">
        <v>205</v>
      </c>
      <c r="B14" s="100">
        <v>9.1</v>
      </c>
      <c r="C14" s="100">
        <v>9</v>
      </c>
      <c r="D14" s="100">
        <v>9.1999999999999993</v>
      </c>
      <c r="E14" s="100">
        <v>11.1</v>
      </c>
      <c r="F14" s="100">
        <v>12.25</v>
      </c>
      <c r="G14" s="242">
        <v>11.45</v>
      </c>
      <c r="H14" s="242">
        <v>11.920500000000001</v>
      </c>
      <c r="I14" s="242">
        <v>16.645</v>
      </c>
      <c r="J14" s="242">
        <v>19.790333333333333</v>
      </c>
      <c r="K14" s="242">
        <v>19.870833333333337</v>
      </c>
      <c r="L14" s="242">
        <v>21.900021336219336</v>
      </c>
      <c r="M14" s="242">
        <v>22.019279365079363</v>
      </c>
      <c r="N14" s="242">
        <v>20.008699999999997</v>
      </c>
      <c r="O14" s="242">
        <v>17.715599999999998</v>
      </c>
      <c r="P14" s="242">
        <v>16.167566666666666</v>
      </c>
      <c r="Q14" s="242">
        <v>18.979266666666668</v>
      </c>
      <c r="R14" s="242">
        <v>20.6</v>
      </c>
      <c r="S14" s="242">
        <v>19</v>
      </c>
      <c r="T14" s="242">
        <v>22.2</v>
      </c>
      <c r="U14" s="242">
        <v>23.6</v>
      </c>
      <c r="V14" s="242">
        <v>28.5</v>
      </c>
      <c r="W14" s="242">
        <v>32.677097719999999</v>
      </c>
      <c r="X14" s="242">
        <v>31.577999114990234</v>
      </c>
      <c r="Y14" s="242">
        <v>46.250900268554688</v>
      </c>
      <c r="Z14" s="242">
        <v>51.243114471435547</v>
      </c>
      <c r="AA14" s="242">
        <v>34.668998718261719</v>
      </c>
      <c r="AB14" s="242">
        <v>31.756460189819336</v>
      </c>
      <c r="AC14" s="242">
        <v>51.547325134277344</v>
      </c>
      <c r="AD14" s="242">
        <v>47.996192932128906</v>
      </c>
      <c r="AE14" s="242">
        <v>35.959587097167969</v>
      </c>
      <c r="AF14" s="242">
        <v>42.6163330078125</v>
      </c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894"/>
      <c r="AS14" s="894"/>
      <c r="AT14" s="894"/>
    </row>
    <row r="15" spans="1:46" x14ac:dyDescent="0.25">
      <c r="A15" s="102" t="s">
        <v>206</v>
      </c>
      <c r="B15" s="100">
        <v>11.4</v>
      </c>
      <c r="C15" s="100">
        <v>11.1</v>
      </c>
      <c r="D15" s="100">
        <v>11.85</v>
      </c>
      <c r="E15" s="100">
        <v>9.5500000000000007</v>
      </c>
      <c r="F15" s="100">
        <v>9.5500000000000007</v>
      </c>
      <c r="G15" s="242">
        <v>8.1</v>
      </c>
      <c r="H15" s="242">
        <v>8.1859999999999999</v>
      </c>
      <c r="I15" s="242">
        <v>12.047499999999999</v>
      </c>
      <c r="J15" s="242">
        <v>14.483113636363637</v>
      </c>
      <c r="K15" s="242">
        <v>14.817941333333332</v>
      </c>
      <c r="L15" s="242">
        <v>16.635602695526693</v>
      </c>
      <c r="M15" s="242">
        <v>17.603094984126983</v>
      </c>
      <c r="N15" s="242">
        <v>18.073935333333335</v>
      </c>
      <c r="O15" s="242">
        <v>22.692066666666665</v>
      </c>
      <c r="P15" s="242">
        <v>26.6068</v>
      </c>
      <c r="Q15" s="242">
        <v>33.255666666666663</v>
      </c>
      <c r="R15" s="242">
        <v>35.700000000000003</v>
      </c>
      <c r="S15" s="242">
        <v>41.3</v>
      </c>
      <c r="T15" s="242">
        <v>47.9</v>
      </c>
      <c r="U15" s="242">
        <v>39.4</v>
      </c>
      <c r="V15" s="242">
        <v>23.1</v>
      </c>
      <c r="W15" s="242">
        <v>21.140994719999998</v>
      </c>
      <c r="X15" s="242">
        <v>31.202999114990234</v>
      </c>
      <c r="Y15" s="242">
        <v>36.630424499511719</v>
      </c>
      <c r="Z15" s="242">
        <v>43.864353179931641</v>
      </c>
      <c r="AA15" s="242">
        <v>52.639999389648438</v>
      </c>
      <c r="AB15" s="242">
        <v>55.533878326416016</v>
      </c>
      <c r="AC15" s="242">
        <v>55.439407348632813</v>
      </c>
      <c r="AD15" s="242">
        <v>65.219345092773438</v>
      </c>
      <c r="AE15" s="242">
        <v>99.853492736816406</v>
      </c>
      <c r="AF15" s="242">
        <v>104.48108673095703</v>
      </c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894"/>
      <c r="AS15" s="894"/>
      <c r="AT15" s="894"/>
    </row>
    <row r="16" spans="1:46" ht="14.5" x14ac:dyDescent="0.25">
      <c r="A16" s="404" t="s">
        <v>778</v>
      </c>
      <c r="B16" s="100">
        <v>11</v>
      </c>
      <c r="C16" s="100">
        <v>11.2</v>
      </c>
      <c r="D16" s="100">
        <v>13.45</v>
      </c>
      <c r="E16" s="100">
        <v>12.05</v>
      </c>
      <c r="F16" s="100">
        <v>9.5500000000000007</v>
      </c>
      <c r="G16" s="242">
        <v>9.4</v>
      </c>
      <c r="H16" s="242">
        <v>9.8915000000000006</v>
      </c>
      <c r="I16" s="242">
        <v>8.0545000000000009</v>
      </c>
      <c r="J16" s="242">
        <v>6.6265409090909086</v>
      </c>
      <c r="K16" s="242">
        <v>5.2942200000000001</v>
      </c>
      <c r="L16" s="242">
        <v>7.0089894949494944</v>
      </c>
      <c r="M16" s="242">
        <v>8.9762311111111099</v>
      </c>
      <c r="N16" s="242">
        <v>9.7901893333333323</v>
      </c>
      <c r="O16" s="242">
        <v>7.7900280000000004</v>
      </c>
      <c r="P16" s="242">
        <v>7.0303666666666658</v>
      </c>
      <c r="Q16" s="242">
        <v>7.6795600000000004</v>
      </c>
      <c r="R16" s="242">
        <v>8</v>
      </c>
      <c r="S16" s="242">
        <v>8.8000000000000007</v>
      </c>
      <c r="T16" s="242">
        <v>8.5</v>
      </c>
      <c r="U16" s="242">
        <v>6.8</v>
      </c>
      <c r="V16" s="242">
        <v>4.7</v>
      </c>
      <c r="W16" s="242">
        <v>2.0571901000000001</v>
      </c>
      <c r="X16" s="242">
        <v>5.0380001068115234</v>
      </c>
      <c r="Y16" s="242">
        <v>7.9775228500366211</v>
      </c>
      <c r="Z16" s="242">
        <v>7.4847350120544434</v>
      </c>
      <c r="AA16" s="242">
        <v>11.689999580383301</v>
      </c>
      <c r="AB16" s="242">
        <v>11.809491157531738</v>
      </c>
      <c r="AC16" s="242">
        <v>9.1071996688842773</v>
      </c>
      <c r="AD16" s="242">
        <v>18.607318878173828</v>
      </c>
      <c r="AE16" s="242">
        <v>13.766424179077148</v>
      </c>
      <c r="AF16" s="242">
        <v>13.058683395385742</v>
      </c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894"/>
      <c r="AS16" s="894"/>
      <c r="AT16" s="894"/>
    </row>
    <row r="17" spans="1:46" x14ac:dyDescent="0.25">
      <c r="A17" s="101" t="s">
        <v>207</v>
      </c>
      <c r="B17" s="100">
        <v>1.8</v>
      </c>
      <c r="C17" s="100">
        <v>4.2</v>
      </c>
      <c r="D17" s="100">
        <v>2.75</v>
      </c>
      <c r="E17" s="100">
        <v>1.1499999999999999</v>
      </c>
      <c r="F17" s="100">
        <v>1.5</v>
      </c>
      <c r="G17" s="242">
        <v>2.2999999999999998</v>
      </c>
      <c r="H17" s="242">
        <v>2.7614999999999998</v>
      </c>
      <c r="I17" s="242">
        <v>1.6305000000000001</v>
      </c>
      <c r="J17" s="242">
        <v>2.5828333333333329</v>
      </c>
      <c r="K17" s="242">
        <v>2.7109053333333333</v>
      </c>
      <c r="L17" s="242">
        <v>2.7080345757575754</v>
      </c>
      <c r="M17" s="242">
        <v>3.4630740000000007</v>
      </c>
      <c r="N17" s="242">
        <v>4.08</v>
      </c>
      <c r="O17" s="242">
        <v>3.8037333333333336</v>
      </c>
      <c r="P17" s="242">
        <v>3.6836666666666669</v>
      </c>
      <c r="Q17" s="242">
        <v>2.2086666666666668</v>
      </c>
      <c r="R17" s="242">
        <v>1.6</v>
      </c>
      <c r="S17" s="242">
        <v>2.4</v>
      </c>
      <c r="T17" s="242">
        <v>2.8</v>
      </c>
      <c r="U17" s="242">
        <v>2.9</v>
      </c>
      <c r="V17" s="242">
        <v>3.2</v>
      </c>
      <c r="W17" s="242">
        <v>3.0762362399999996</v>
      </c>
      <c r="X17" s="242">
        <v>4.3889999389648438</v>
      </c>
      <c r="Y17" s="242">
        <v>5.0574893951416016</v>
      </c>
      <c r="Z17" s="242">
        <v>5.4305610656738281</v>
      </c>
      <c r="AA17" s="242">
        <v>4.1149997711181641</v>
      </c>
      <c r="AB17" s="242">
        <v>4.3682713508605957</v>
      </c>
      <c r="AC17" s="242">
        <v>4.3070950508117676</v>
      </c>
      <c r="AD17" s="242">
        <v>5.650017261505127</v>
      </c>
      <c r="AE17" s="242">
        <v>6.2199196815490723</v>
      </c>
      <c r="AF17" s="242">
        <v>6.4542937278747559</v>
      </c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894"/>
      <c r="AS17" s="894"/>
      <c r="AT17" s="894"/>
    </row>
    <row r="18" spans="1:46" x14ac:dyDescent="0.25">
      <c r="A18" s="101" t="s">
        <v>208</v>
      </c>
      <c r="B18" s="100">
        <v>3</v>
      </c>
      <c r="C18" s="100">
        <v>3.65</v>
      </c>
      <c r="D18" s="100">
        <v>3.8</v>
      </c>
      <c r="E18" s="100">
        <v>4.3499999999999996</v>
      </c>
      <c r="F18" s="100">
        <v>3.2869999999999999</v>
      </c>
      <c r="G18" s="242">
        <v>5.65</v>
      </c>
      <c r="H18" s="242">
        <v>5.3815</v>
      </c>
      <c r="I18" s="242">
        <v>5.9384999999999994</v>
      </c>
      <c r="J18" s="242">
        <v>7.1128863636363633</v>
      </c>
      <c r="K18" s="242">
        <v>7.3594399999999993</v>
      </c>
      <c r="L18" s="242">
        <v>10.03953292929293</v>
      </c>
      <c r="M18" s="242">
        <v>12.905688888888889</v>
      </c>
      <c r="N18" s="242">
        <v>14.793733333333334</v>
      </c>
      <c r="O18" s="242">
        <v>16.984266666666667</v>
      </c>
      <c r="P18" s="242">
        <v>18.574133333333332</v>
      </c>
      <c r="Q18" s="242">
        <v>20.397333333333332</v>
      </c>
      <c r="R18" s="242">
        <v>22.5</v>
      </c>
      <c r="S18" s="242">
        <v>25.6</v>
      </c>
      <c r="T18" s="242">
        <v>27.4</v>
      </c>
      <c r="U18" s="242">
        <v>29.1</v>
      </c>
      <c r="V18" s="242">
        <v>29.7</v>
      </c>
      <c r="W18" s="242">
        <v>16.166470109999999</v>
      </c>
      <c r="X18" s="242">
        <v>32.707000732421875</v>
      </c>
      <c r="Y18" s="242">
        <v>30.448125839233398</v>
      </c>
      <c r="Z18" s="242">
        <v>30.460622787475586</v>
      </c>
      <c r="AA18" s="242">
        <v>29.104999542236328</v>
      </c>
      <c r="AB18" s="242">
        <v>30.331666946411133</v>
      </c>
      <c r="AC18" s="242">
        <v>31.471504211425781</v>
      </c>
      <c r="AD18" s="242">
        <v>32.309547424316406</v>
      </c>
      <c r="AE18" s="242">
        <v>33.384075164794922</v>
      </c>
      <c r="AF18" s="242">
        <v>34.781013488769531</v>
      </c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894"/>
      <c r="AS18" s="894"/>
      <c r="AT18" s="894"/>
    </row>
    <row r="19" spans="1:46" x14ac:dyDescent="0.25">
      <c r="A19" s="101" t="s">
        <v>209</v>
      </c>
      <c r="B19" s="100">
        <v>1.9</v>
      </c>
      <c r="C19" s="100">
        <v>2.65</v>
      </c>
      <c r="D19" s="100">
        <v>1.1000000000000001</v>
      </c>
      <c r="E19" s="100">
        <v>1.05</v>
      </c>
      <c r="F19" s="100">
        <v>0.45299999999999996</v>
      </c>
      <c r="G19" s="242">
        <v>1.4</v>
      </c>
      <c r="H19" s="242">
        <v>0.60099999999999998</v>
      </c>
      <c r="I19" s="242">
        <v>0.42349999999999999</v>
      </c>
      <c r="J19" s="242">
        <v>0.67279545454545453</v>
      </c>
      <c r="K19" s="242">
        <v>0.95300066666666661</v>
      </c>
      <c r="L19" s="242">
        <v>4.3546180692640695</v>
      </c>
      <c r="M19" s="242">
        <v>0.45986476190476183</v>
      </c>
      <c r="N19" s="242">
        <v>0.54849333333333328</v>
      </c>
      <c r="O19" s="242">
        <v>0.52010000000000001</v>
      </c>
      <c r="P19" s="242">
        <v>0.56713333333333338</v>
      </c>
      <c r="Q19" s="242">
        <v>0.65733333333333321</v>
      </c>
      <c r="R19" s="242">
        <v>0.8</v>
      </c>
      <c r="S19" s="242">
        <v>0.7</v>
      </c>
      <c r="T19" s="242">
        <v>1.3</v>
      </c>
      <c r="U19" s="242">
        <v>1.8</v>
      </c>
      <c r="V19" s="242">
        <v>1</v>
      </c>
      <c r="W19" s="242">
        <v>0.84920567999999996</v>
      </c>
      <c r="X19" s="242">
        <v>0.89399999380111694</v>
      </c>
      <c r="Y19" s="242">
        <v>0.96071463823318481</v>
      </c>
      <c r="Z19" s="242">
        <v>1.1735711097717285</v>
      </c>
      <c r="AA19" s="242">
        <v>1.3289999961853027</v>
      </c>
      <c r="AB19" s="242">
        <v>2.5934925079345703</v>
      </c>
      <c r="AC19" s="242">
        <v>1.2657278776168823</v>
      </c>
      <c r="AD19" s="242">
        <v>1.3960118293762207</v>
      </c>
      <c r="AE19" s="242">
        <v>1.0607444047927856</v>
      </c>
      <c r="AF19" s="242">
        <v>1.3924491405487061</v>
      </c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894"/>
      <c r="AS19" s="894"/>
      <c r="AT19" s="894"/>
    </row>
    <row r="20" spans="1:46" ht="20.149999999999999" customHeight="1" x14ac:dyDescent="0.3">
      <c r="A20" s="103" t="s">
        <v>139</v>
      </c>
      <c r="B20" s="99"/>
      <c r="C20" s="99"/>
      <c r="D20" s="99"/>
      <c r="E20" s="99"/>
      <c r="F20" s="99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894"/>
      <c r="AS20" s="894"/>
      <c r="AT20" s="894"/>
    </row>
    <row r="21" spans="1:46" x14ac:dyDescent="0.25">
      <c r="A21" s="101" t="s">
        <v>210</v>
      </c>
      <c r="B21" s="100">
        <v>73.940020682523269</v>
      </c>
      <c r="C21" s="100">
        <v>78.68675995694295</v>
      </c>
      <c r="D21" s="100">
        <v>72.617853560682022</v>
      </c>
      <c r="E21" s="100">
        <v>70.942982456140342</v>
      </c>
      <c r="F21" s="100">
        <v>65.16769547325103</v>
      </c>
      <c r="G21" s="242">
        <v>77.333333333333329</v>
      </c>
      <c r="H21" s="242">
        <v>74.940773604410751</v>
      </c>
      <c r="I21" s="242">
        <v>69.882023816097032</v>
      </c>
      <c r="J21" s="242">
        <v>64.900720121878038</v>
      </c>
      <c r="K21" s="242">
        <v>68.299440500089432</v>
      </c>
      <c r="L21" s="242">
        <v>64.055245468765335</v>
      </c>
      <c r="M21" s="242">
        <v>57.818691433133196</v>
      </c>
      <c r="N21" s="242">
        <v>59.719961702523406</v>
      </c>
      <c r="O21" s="242">
        <v>59.323650695365401</v>
      </c>
      <c r="P21" s="242">
        <v>57.593065015042477</v>
      </c>
      <c r="Q21" s="242">
        <v>60.534876851691543</v>
      </c>
      <c r="R21" s="242">
        <v>68.7</v>
      </c>
      <c r="S21" s="242">
        <f t="shared" ref="S21:Y21" si="0">SUM(S5:S7)/S12*100</f>
        <v>68.274383708467312</v>
      </c>
      <c r="T21" s="242">
        <f t="shared" si="0"/>
        <v>65.62193927522037</v>
      </c>
      <c r="U21" s="242">
        <f t="shared" si="0"/>
        <v>66.598778004073324</v>
      </c>
      <c r="V21" s="242">
        <f t="shared" si="0"/>
        <v>73.88235294117645</v>
      </c>
      <c r="W21" s="242">
        <f t="shared" si="0"/>
        <v>70.51290959088557</v>
      </c>
      <c r="X21" s="242">
        <f t="shared" si="0"/>
        <v>74.388692422771513</v>
      </c>
      <c r="Y21" s="242">
        <f t="shared" si="0"/>
        <v>62.628844361114844</v>
      </c>
      <c r="Z21" s="242">
        <f t="shared" ref="Z21:AE21" si="1">SUM(Z5:Z7)/Z12*100</f>
        <v>56.624086502489746</v>
      </c>
      <c r="AA21" s="242">
        <f t="shared" si="1"/>
        <v>53.493277323671649</v>
      </c>
      <c r="AB21" s="242">
        <f t="shared" si="1"/>
        <v>55.576742683964433</v>
      </c>
      <c r="AC21" s="242">
        <f t="shared" si="1"/>
        <v>61.096791235234562</v>
      </c>
      <c r="AD21" s="242">
        <f t="shared" si="1"/>
        <v>51.482715805812219</v>
      </c>
      <c r="AE21" s="242">
        <f t="shared" si="1"/>
        <v>43.137796606418974</v>
      </c>
      <c r="AF21" s="242">
        <f>SUM(AF5:AF7)/AF12*100</f>
        <v>40.085491186116236</v>
      </c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894"/>
      <c r="AS21" s="894"/>
      <c r="AT21" s="894"/>
    </row>
    <row r="22" spans="1:46" x14ac:dyDescent="0.25">
      <c r="A22" s="101" t="s">
        <v>211</v>
      </c>
      <c r="B22" s="100"/>
      <c r="C22" s="100">
        <v>-3.9296794208893426</v>
      </c>
      <c r="D22" s="100">
        <v>7.3196986006458742</v>
      </c>
      <c r="E22" s="100">
        <v>-8.5255767301905863</v>
      </c>
      <c r="F22" s="100">
        <v>6.578947368421062</v>
      </c>
      <c r="G22" s="242">
        <v>-7.4074074074074066</v>
      </c>
      <c r="H22" s="242">
        <v>3.1822222222222201</v>
      </c>
      <c r="I22" s="242">
        <v>17.016281874569273</v>
      </c>
      <c r="J22" s="242">
        <v>13.097757431863766</v>
      </c>
      <c r="K22" s="242">
        <f>(K12/J12-1)*100</f>
        <v>-3.0245531141202209</v>
      </c>
      <c r="L22" s="242">
        <f>(L12/K12-1)*100</f>
        <v>11.080941399649703</v>
      </c>
      <c r="M22" s="242">
        <f>(M12/L12-1)*100</f>
        <v>9.1288221491558232</v>
      </c>
      <c r="N22" s="242">
        <f t="shared" ref="N22:W22" si="2">(N12/M12-1)*100</f>
        <v>3.6317868106110707</v>
      </c>
      <c r="O22" s="242">
        <f t="shared" si="2"/>
        <v>-0.77952771521652142</v>
      </c>
      <c r="P22" s="242">
        <f t="shared" si="2"/>
        <v>1.6434111098700743</v>
      </c>
      <c r="Q22" s="242">
        <f t="shared" si="2"/>
        <v>13.272448234420441</v>
      </c>
      <c r="R22" s="242">
        <f t="shared" si="2"/>
        <v>4.0719576122322687</v>
      </c>
      <c r="S22" s="242">
        <f t="shared" si="2"/>
        <v>4.8314606741572952</v>
      </c>
      <c r="T22" s="242">
        <f t="shared" si="2"/>
        <v>9.4319399785637756</v>
      </c>
      <c r="U22" s="242">
        <f t="shared" si="2"/>
        <v>-3.8197845249755114</v>
      </c>
      <c r="V22" s="242">
        <f t="shared" si="2"/>
        <v>-13.441955193482681</v>
      </c>
      <c r="W22" s="242">
        <f t="shared" si="2"/>
        <v>6.7712953411764643</v>
      </c>
      <c r="X22" s="242"/>
      <c r="Y22" s="242"/>
      <c r="Z22" s="242">
        <f>(Z12/W12-1)*100</f>
        <v>102.01373087040668</v>
      </c>
      <c r="AA22" s="242"/>
      <c r="AB22" s="242">
        <f>(AB12/X12-1)*100</f>
        <v>84.784554719895638</v>
      </c>
      <c r="AC22" s="242">
        <f>(AC12/Y12-1)*100</f>
        <v>36.582253375158217</v>
      </c>
      <c r="AD22" s="242">
        <f>(AD12/Z12-1)*100</f>
        <v>38.766255329667445</v>
      </c>
      <c r="AE22" s="242">
        <f>(AE12/AA12-1)*100</f>
        <v>25.034487209561828</v>
      </c>
      <c r="AF22" s="242">
        <f>(AF12/AB12-1)*100</f>
        <v>41.28481570702607</v>
      </c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894"/>
      <c r="AS22" s="894"/>
      <c r="AT22" s="894"/>
    </row>
    <row r="23" spans="1:46" x14ac:dyDescent="0.25">
      <c r="A23" s="101" t="s">
        <v>212</v>
      </c>
      <c r="B23" s="100"/>
      <c r="C23" s="100">
        <v>2.2377622377622419</v>
      </c>
      <c r="D23" s="100">
        <v>-0.95759233926130394</v>
      </c>
      <c r="E23" s="100">
        <v>-10.63535911602208</v>
      </c>
      <c r="F23" s="100">
        <v>-2.0973724884080336</v>
      </c>
      <c r="G23" s="242">
        <v>9.8779659946639509</v>
      </c>
      <c r="H23" s="242">
        <v>-1.005747126435752E-2</v>
      </c>
      <c r="I23" s="242">
        <v>9.1172962797982482</v>
      </c>
      <c r="J23" s="242">
        <v>5.0359663425585621</v>
      </c>
      <c r="K23" s="242">
        <f t="shared" ref="K23:W23" si="3">(SUM(K5:K7)/SUM(J5:J7)-1)*100</f>
        <v>2.0538562917884917</v>
      </c>
      <c r="L23" s="242">
        <f t="shared" si="3"/>
        <v>4.1782614346128177</v>
      </c>
      <c r="M23" s="242">
        <f t="shared" si="3"/>
        <v>-1.4961905441444934</v>
      </c>
      <c r="N23" s="242">
        <f t="shared" si="3"/>
        <v>7.0395435471097834</v>
      </c>
      <c r="O23" s="242">
        <f t="shared" si="3"/>
        <v>-1.4379702892045487</v>
      </c>
      <c r="P23" s="242">
        <f t="shared" si="3"/>
        <v>-1.3217238692498023</v>
      </c>
      <c r="Q23" s="242">
        <f t="shared" si="3"/>
        <v>19.107999000335752</v>
      </c>
      <c r="R23" s="242">
        <f t="shared" si="3"/>
        <v>17.9772026594752</v>
      </c>
      <c r="S23" s="242">
        <f t="shared" si="3"/>
        <v>4.2553191489361764</v>
      </c>
      <c r="T23" s="242">
        <f t="shared" si="3"/>
        <v>5.180533751962324</v>
      </c>
      <c r="U23" s="242">
        <f t="shared" si="3"/>
        <v>-2.3880597014925287</v>
      </c>
      <c r="V23" s="242">
        <f t="shared" si="3"/>
        <v>-3.9755351681957318</v>
      </c>
      <c r="W23" s="242">
        <f t="shared" si="3"/>
        <v>1.9019345700637125</v>
      </c>
      <c r="X23" s="242"/>
      <c r="Y23" s="242"/>
      <c r="Z23" s="242">
        <f>(SUM(Z5:Z7)/SUM(W5:W7)-1)*100</f>
        <v>62.223386297126559</v>
      </c>
      <c r="AA23" s="242"/>
      <c r="AB23" s="242">
        <f>(SUM(AB5:AB7)/SUM(X5:X7)-1)*100</f>
        <v>38.054902098196663</v>
      </c>
      <c r="AC23" s="242">
        <f>(SUM(AC5:AC7)/SUM(Y5:Y7)-1)*100</f>
        <v>33.24112086093438</v>
      </c>
      <c r="AD23" s="242">
        <f>(SUM(AD5:AD7)/SUM(Z5:Z7)-1)*100</f>
        <v>26.166515485595031</v>
      </c>
      <c r="AE23" s="242">
        <f>(SUM(AE5:AE7)/SUM(AA5:AA7)-1)*100</f>
        <v>0.82972193680057593</v>
      </c>
      <c r="AF23" s="242">
        <f>(SUM(AF5:AF7)/SUM(AB5:AB7)-1)*100</f>
        <v>1.9036194143513985</v>
      </c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894"/>
      <c r="AS23" s="894"/>
      <c r="AT23" s="894"/>
    </row>
    <row r="24" spans="1:46" x14ac:dyDescent="0.25">
      <c r="A24" s="101" t="s">
        <v>213</v>
      </c>
      <c r="B24" s="100"/>
      <c r="C24" s="100"/>
      <c r="D24" s="100"/>
      <c r="E24" s="100"/>
      <c r="F24" s="100">
        <v>62.330486399444297</v>
      </c>
      <c r="G24" s="242">
        <v>60.992816091954026</v>
      </c>
      <c r="H24" s="242">
        <v>66.70354777060912</v>
      </c>
      <c r="I24" s="242">
        <v>60.172772524954567</v>
      </c>
      <c r="J24" s="242">
        <v>66.21252639949121</v>
      </c>
      <c r="K24" s="242">
        <v>72.439271807137445</v>
      </c>
      <c r="L24" s="242">
        <v>81.367689385835888</v>
      </c>
      <c r="M24" s="242">
        <v>88.417643206082019</v>
      </c>
      <c r="N24" s="242">
        <f t="shared" ref="N24:V24" si="4">(N8/N$7)*100</f>
        <v>88.759338170371208</v>
      </c>
      <c r="O24" s="242">
        <f t="shared" si="4"/>
        <v>87.609084121758059</v>
      </c>
      <c r="P24" s="242">
        <f t="shared" si="4"/>
        <v>81.491794098908926</v>
      </c>
      <c r="Q24" s="242">
        <f t="shared" si="4"/>
        <v>77.117306821263995</v>
      </c>
      <c r="R24" s="242">
        <f t="shared" si="4"/>
        <v>75.429553264604806</v>
      </c>
      <c r="S24" s="242">
        <f t="shared" si="4"/>
        <v>74.354838709677423</v>
      </c>
      <c r="T24" s="242">
        <f t="shared" si="4"/>
        <v>76.777251184834128</v>
      </c>
      <c r="U24" s="242">
        <f t="shared" si="4"/>
        <v>81.395348837209298</v>
      </c>
      <c r="V24" s="242">
        <f t="shared" si="4"/>
        <v>78.956228956228955</v>
      </c>
      <c r="W24" s="242">
        <f t="shared" ref="W24:Y25" si="5">(W8/W$7)*100</f>
        <v>65.405857517688531</v>
      </c>
      <c r="X24" s="242">
        <f t="shared" si="5"/>
        <v>72.21844864363915</v>
      </c>
      <c r="Y24" s="242">
        <f t="shared" si="5"/>
        <v>69.851373934179477</v>
      </c>
      <c r="Z24" s="242">
        <f t="shared" ref="Z24:AE24" si="6">(Z8/Z$7)*100</f>
        <v>65.277701300838785</v>
      </c>
      <c r="AA24" s="242">
        <f t="shared" si="6"/>
        <v>62.664434492259488</v>
      </c>
      <c r="AB24" s="242">
        <f t="shared" si="6"/>
        <v>63.755039758313089</v>
      </c>
      <c r="AC24" s="242">
        <f t="shared" si="6"/>
        <v>59.433974862094743</v>
      </c>
      <c r="AD24" s="242">
        <f t="shared" si="6"/>
        <v>58.15525998919162</v>
      </c>
      <c r="AE24" s="242">
        <f t="shared" si="6"/>
        <v>59.323559947518504</v>
      </c>
      <c r="AF24" s="242">
        <f>(AF8/AF$7)*100</f>
        <v>61.180009745872056</v>
      </c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894"/>
      <c r="AS24" s="894"/>
      <c r="AT24" s="894"/>
    </row>
    <row r="25" spans="1:46" s="70" customFormat="1" ht="20.149999999999999" customHeight="1" x14ac:dyDescent="0.25">
      <c r="A25" s="105" t="s">
        <v>214</v>
      </c>
      <c r="B25" s="93">
        <v>0</v>
      </c>
      <c r="C25" s="93">
        <v>0</v>
      </c>
      <c r="D25" s="93">
        <v>0</v>
      </c>
      <c r="E25" s="93">
        <v>0</v>
      </c>
      <c r="F25" s="104">
        <v>30.68215903888354</v>
      </c>
      <c r="G25" s="292">
        <v>31.823275862068961</v>
      </c>
      <c r="H25" s="292">
        <v>24.444987283203769</v>
      </c>
      <c r="I25" s="292">
        <v>28.416603018251735</v>
      </c>
      <c r="J25" s="292">
        <v>26.541105323284782</v>
      </c>
      <c r="K25" s="292">
        <v>21.219155152529119</v>
      </c>
      <c r="L25" s="292">
        <v>13.126049534398119</v>
      </c>
      <c r="M25" s="292">
        <v>8.3218389336845533</v>
      </c>
      <c r="N25" s="292">
        <f t="shared" ref="N25:V25" si="7">(N9/N$7)*100</f>
        <v>11.240661829628776</v>
      </c>
      <c r="O25" s="292">
        <f t="shared" si="7"/>
        <v>12.390915878241923</v>
      </c>
      <c r="P25" s="292">
        <f t="shared" si="7"/>
        <v>18.508205901091085</v>
      </c>
      <c r="Q25" s="292">
        <f t="shared" si="7"/>
        <v>22.882693178736009</v>
      </c>
      <c r="R25" s="292">
        <f t="shared" si="7"/>
        <v>24.570446735395187</v>
      </c>
      <c r="S25" s="292">
        <f t="shared" si="7"/>
        <v>25.645161290322584</v>
      </c>
      <c r="T25" s="292">
        <f t="shared" si="7"/>
        <v>23.222748815165879</v>
      </c>
      <c r="U25" s="292">
        <f t="shared" si="7"/>
        <v>18.604651162790695</v>
      </c>
      <c r="V25" s="292">
        <f t="shared" si="7"/>
        <v>21.043771043771045</v>
      </c>
      <c r="W25" s="292">
        <f t="shared" si="5"/>
        <v>34.594142482311455</v>
      </c>
      <c r="X25" s="292">
        <f t="shared" si="5"/>
        <v>27.781556158709158</v>
      </c>
      <c r="Y25" s="292">
        <f t="shared" si="5"/>
        <v>30.148623937860851</v>
      </c>
      <c r="Z25" s="292">
        <f t="shared" ref="Z25:AE25" si="8">(Z9/Z$7)*100</f>
        <v>34.722298699161215</v>
      </c>
      <c r="AA25" s="292">
        <f t="shared" si="8"/>
        <v>37.335562319527199</v>
      </c>
      <c r="AB25" s="292">
        <f t="shared" si="8"/>
        <v>36.244960241686904</v>
      </c>
      <c r="AC25" s="292">
        <f t="shared" si="8"/>
        <v>40.566025137905264</v>
      </c>
      <c r="AD25" s="292">
        <f t="shared" si="8"/>
        <v>41.844740010808373</v>
      </c>
      <c r="AE25" s="292">
        <f t="shared" si="8"/>
        <v>40.676440052481503</v>
      </c>
      <c r="AF25" s="292">
        <f>(AF9/AF$7)*100</f>
        <v>38.819987182820732</v>
      </c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4"/>
      <c r="AS25" s="894"/>
      <c r="AT25" s="894"/>
    </row>
    <row r="26" spans="1:46" ht="15" customHeight="1" x14ac:dyDescent="0.3">
      <c r="A26" s="318" t="s">
        <v>780</v>
      </c>
      <c r="B26" s="94"/>
      <c r="C26" s="94"/>
      <c r="D26" s="94"/>
      <c r="E26" s="74"/>
      <c r="F26" s="94"/>
      <c r="G26" s="94"/>
      <c r="H26" s="94"/>
      <c r="I26" s="94"/>
    </row>
    <row r="27" spans="1:46" ht="13" x14ac:dyDescent="0.3">
      <c r="A27" s="318" t="s">
        <v>1673</v>
      </c>
      <c r="B27" s="79"/>
      <c r="C27" s="94"/>
      <c r="D27" s="94"/>
      <c r="E27" s="94"/>
      <c r="F27" s="94"/>
    </row>
    <row r="28" spans="1:46" ht="13" x14ac:dyDescent="0.3">
      <c r="A28" s="318" t="s">
        <v>779</v>
      </c>
      <c r="B28" s="79"/>
      <c r="C28" s="94"/>
      <c r="D28" s="94"/>
      <c r="E28" s="94"/>
      <c r="F28" s="94"/>
    </row>
    <row r="29" spans="1:46" ht="13" x14ac:dyDescent="0.3">
      <c r="A29" s="94" t="s">
        <v>215</v>
      </c>
    </row>
    <row r="30" spans="1:46" x14ac:dyDescent="0.25">
      <c r="A30" s="106"/>
    </row>
    <row r="31" spans="1:46" s="76" customFormat="1" ht="25.4" customHeight="1" x14ac:dyDescent="0.35">
      <c r="A31" s="68" t="str">
        <f>Index!B67</f>
        <v>Table 7b    RMI commercial banking survey, by quarter, 2014-2022, (new format)</v>
      </c>
      <c r="F31" s="107"/>
      <c r="N31" s="300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890"/>
    </row>
    <row r="32" spans="1:46" s="65" customFormat="1" ht="25.4" customHeight="1" x14ac:dyDescent="0.35">
      <c r="A32" s="168" t="s">
        <v>340</v>
      </c>
      <c r="N32" s="463"/>
      <c r="O32" s="464"/>
      <c r="P32" s="464"/>
      <c r="Q32" s="464"/>
      <c r="R32" s="464"/>
      <c r="S32" s="464"/>
      <c r="T32" s="464"/>
      <c r="U32" s="464"/>
      <c r="V32" s="464"/>
      <c r="W32" s="464"/>
      <c r="X32" s="266" t="str">
        <f t="shared" ref="X32:AE32" si="9">X2</f>
        <v>FY2014</v>
      </c>
      <c r="Y32" s="266" t="str">
        <f t="shared" si="9"/>
        <v>FY2015</v>
      </c>
      <c r="Z32" s="266" t="str">
        <f t="shared" si="9"/>
        <v>FY2016</v>
      </c>
      <c r="AA32" s="266" t="str">
        <f t="shared" si="9"/>
        <v>FY2017</v>
      </c>
      <c r="AB32" s="266" t="str">
        <f t="shared" si="9"/>
        <v>FY2018</v>
      </c>
      <c r="AC32" s="266" t="str">
        <f t="shared" si="9"/>
        <v>FY2019</v>
      </c>
      <c r="AD32" s="266" t="str">
        <f t="shared" si="9"/>
        <v>FY2020</v>
      </c>
      <c r="AE32" s="266" t="str">
        <f t="shared" si="9"/>
        <v>FY2021</v>
      </c>
      <c r="AF32" s="266" t="str">
        <f>AF2</f>
        <v>FY2022</v>
      </c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09"/>
    </row>
    <row r="33" spans="1:45" s="322" customFormat="1" ht="20.149999999999999" customHeight="1" x14ac:dyDescent="0.25">
      <c r="A33" s="318" t="s">
        <v>418</v>
      </c>
      <c r="O33" s="43"/>
      <c r="P33" s="43"/>
      <c r="Q33" s="43"/>
      <c r="R33" s="43"/>
      <c r="S33" s="43"/>
      <c r="T33" s="43"/>
      <c r="U33" s="43"/>
      <c r="V33" s="43"/>
      <c r="W33" s="43"/>
    </row>
    <row r="34" spans="1:45" s="322" customFormat="1" ht="15" customHeight="1" x14ac:dyDescent="0.25">
      <c r="A34" s="195" t="s">
        <v>798</v>
      </c>
      <c r="O34" s="43"/>
      <c r="P34" s="43"/>
      <c r="Q34" s="43"/>
      <c r="R34" s="43"/>
      <c r="S34" s="43"/>
      <c r="T34" s="43"/>
      <c r="U34" s="43"/>
      <c r="V34" s="43"/>
      <c r="W34" s="43"/>
      <c r="X34" s="435">
        <v>5.130000114440918</v>
      </c>
      <c r="Y34" s="435">
        <v>7.414158821105957</v>
      </c>
      <c r="Z34" s="435">
        <v>2.944401741027832</v>
      </c>
      <c r="AA34" s="435">
        <v>5.2259998321533203</v>
      </c>
      <c r="AB34" s="435">
        <v>6.4030375480651855</v>
      </c>
      <c r="AC34" s="435">
        <v>5.2360286712646484</v>
      </c>
      <c r="AD34" s="435">
        <v>4.4373703002929688</v>
      </c>
      <c r="AE34" s="435">
        <v>4.7600598335266113</v>
      </c>
      <c r="AF34" s="435">
        <v>5.3019123077392578</v>
      </c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</row>
    <row r="35" spans="1:45" s="322" customFormat="1" ht="15" customHeight="1" x14ac:dyDescent="0.25">
      <c r="A35" s="195" t="s">
        <v>197</v>
      </c>
      <c r="O35" s="43"/>
      <c r="P35" s="43"/>
      <c r="Q35" s="43"/>
      <c r="R35" s="43"/>
      <c r="S35" s="43"/>
      <c r="T35" s="43"/>
      <c r="U35" s="43"/>
      <c r="V35" s="43"/>
      <c r="W35" s="43"/>
      <c r="X35" s="435">
        <v>64.675003051757813</v>
      </c>
      <c r="Y35" s="435">
        <v>87.566696166992188</v>
      </c>
      <c r="Z35" s="435">
        <v>115.35943603515625</v>
      </c>
      <c r="AA35" s="435">
        <v>135.68699645996094</v>
      </c>
      <c r="AB35" s="435">
        <v>129.21272277832031</v>
      </c>
      <c r="AC35" s="435">
        <v>113.55736541748047</v>
      </c>
      <c r="AD35" s="435">
        <v>155.29664611816406</v>
      </c>
      <c r="AE35" s="435">
        <v>193.16465759277344</v>
      </c>
      <c r="AF35" s="435">
        <v>221.11274719238281</v>
      </c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S35" s="896"/>
    </row>
    <row r="36" spans="1:45" s="322" customFormat="1" x14ac:dyDescent="0.25">
      <c r="A36" s="436" t="s">
        <v>799</v>
      </c>
      <c r="O36" s="43"/>
      <c r="P36" s="43"/>
      <c r="Q36" s="43"/>
      <c r="R36" s="43"/>
      <c r="S36" s="43"/>
      <c r="T36" s="43"/>
      <c r="U36" s="43"/>
      <c r="V36" s="43"/>
      <c r="W36" s="43"/>
      <c r="X36" s="435">
        <v>54.257999420166016</v>
      </c>
      <c r="Y36" s="435">
        <v>62.125</v>
      </c>
      <c r="Z36" s="435">
        <v>71.166000366210938</v>
      </c>
      <c r="AA36" s="435">
        <v>115.05999755859375</v>
      </c>
      <c r="AB36" s="435">
        <v>106.18900299072266</v>
      </c>
      <c r="AC36" s="435">
        <v>74.360000610351563</v>
      </c>
      <c r="AD36" s="435">
        <v>102.60299682617188</v>
      </c>
      <c r="AE36" s="435">
        <v>122.12799835205078</v>
      </c>
      <c r="AF36" s="435">
        <v>142.41600036621094</v>
      </c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S36" s="896"/>
    </row>
    <row r="37" spans="1:45" s="322" customFormat="1" x14ac:dyDescent="0.25">
      <c r="A37" s="436" t="s">
        <v>800</v>
      </c>
      <c r="O37" s="43"/>
      <c r="P37" s="43"/>
      <c r="Q37" s="43"/>
      <c r="R37" s="43"/>
      <c r="S37" s="43"/>
      <c r="T37" s="43"/>
      <c r="U37" s="43"/>
      <c r="V37" s="43"/>
      <c r="W37" s="43"/>
      <c r="X37" s="435">
        <v>10.416999816894531</v>
      </c>
      <c r="Y37" s="435">
        <v>25.441696166992188</v>
      </c>
      <c r="Z37" s="435">
        <v>44.193435668945313</v>
      </c>
      <c r="AA37" s="435">
        <v>20.62700080871582</v>
      </c>
      <c r="AB37" s="435">
        <v>23.023721694946289</v>
      </c>
      <c r="AC37" s="435">
        <v>39.197368621826172</v>
      </c>
      <c r="AD37" s="435">
        <v>52.693649291992188</v>
      </c>
      <c r="AE37" s="435">
        <v>71.036651611328125</v>
      </c>
      <c r="AF37" s="435">
        <v>78.696746826171875</v>
      </c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S37" s="896"/>
    </row>
    <row r="38" spans="1:45" s="322" customFormat="1" ht="15" customHeight="1" x14ac:dyDescent="0.25">
      <c r="A38" s="195" t="s">
        <v>801</v>
      </c>
      <c r="O38" s="43"/>
      <c r="P38" s="43"/>
      <c r="Q38" s="43"/>
      <c r="R38" s="43"/>
      <c r="S38" s="43"/>
      <c r="T38" s="43"/>
      <c r="U38" s="43"/>
      <c r="V38" s="43"/>
      <c r="W38" s="43"/>
      <c r="X38" s="435">
        <v>4.1090002059936523</v>
      </c>
      <c r="Y38" s="435">
        <v>4.3012008666992188</v>
      </c>
      <c r="Z38" s="435">
        <v>4.6044554710388184</v>
      </c>
      <c r="AA38" s="435">
        <v>4.9629998207092285</v>
      </c>
      <c r="AB38" s="435">
        <v>5.4863295555114746</v>
      </c>
      <c r="AC38" s="435">
        <v>6.1312193870544434</v>
      </c>
      <c r="AD38" s="435">
        <v>7.7208967208862305</v>
      </c>
      <c r="AE38" s="435">
        <v>8.3513069152832031</v>
      </c>
      <c r="AF38" s="435">
        <v>8.6540451049804688</v>
      </c>
      <c r="AG38" s="435"/>
      <c r="AH38" s="435"/>
      <c r="AI38" s="435"/>
      <c r="AJ38" s="435"/>
      <c r="AK38" s="435"/>
      <c r="AL38" s="435"/>
      <c r="AM38" s="435"/>
      <c r="AN38" s="435"/>
      <c r="AO38" s="435"/>
      <c r="AP38" s="435"/>
      <c r="AQ38" s="435"/>
      <c r="AS38" s="896"/>
    </row>
    <row r="39" spans="1:45" s="322" customFormat="1" ht="15" customHeight="1" x14ac:dyDescent="0.25">
      <c r="A39" s="195" t="s">
        <v>802</v>
      </c>
      <c r="O39" s="43"/>
      <c r="P39" s="43"/>
      <c r="Q39" s="43"/>
      <c r="R39" s="43"/>
      <c r="S39" s="43"/>
      <c r="T39" s="43"/>
      <c r="U39" s="43"/>
      <c r="V39" s="43"/>
      <c r="W39" s="43"/>
      <c r="X39" s="435">
        <v>9.0030002593994141</v>
      </c>
      <c r="Y39" s="435">
        <v>6.1547365188598633</v>
      </c>
      <c r="Z39" s="435">
        <v>2.6676208972930908</v>
      </c>
      <c r="AA39" s="435">
        <v>1.8910000324249268</v>
      </c>
      <c r="AB39" s="435">
        <v>1.5349636077880859</v>
      </c>
      <c r="AC39" s="435">
        <v>0.79377877712249756</v>
      </c>
      <c r="AD39" s="435">
        <v>0.75799095630645752</v>
      </c>
      <c r="AE39" s="435">
        <v>0.23259751498699188</v>
      </c>
      <c r="AF39" s="435">
        <v>0.21141809225082397</v>
      </c>
      <c r="AG39" s="435"/>
      <c r="AH39" s="435"/>
      <c r="AI39" s="435"/>
      <c r="AJ39" s="435"/>
      <c r="AK39" s="435"/>
      <c r="AL39" s="435"/>
      <c r="AM39" s="435"/>
      <c r="AN39" s="435"/>
      <c r="AO39" s="435"/>
      <c r="AP39" s="435"/>
      <c r="AQ39" s="435"/>
      <c r="AS39" s="896"/>
    </row>
    <row r="40" spans="1:45" s="322" customFormat="1" x14ac:dyDescent="0.25">
      <c r="A40" s="436" t="s">
        <v>803</v>
      </c>
      <c r="O40" s="43"/>
      <c r="P40" s="43"/>
      <c r="Q40" s="43"/>
      <c r="R40" s="43"/>
      <c r="S40" s="43"/>
      <c r="T40" s="43"/>
      <c r="U40" s="43"/>
      <c r="V40" s="43"/>
      <c r="W40" s="43"/>
      <c r="X40" s="435">
        <v>0</v>
      </c>
      <c r="Y40" s="435">
        <v>0</v>
      </c>
      <c r="Z40" s="435">
        <v>0</v>
      </c>
      <c r="AA40" s="435">
        <v>0</v>
      </c>
      <c r="AB40" s="435">
        <v>0</v>
      </c>
      <c r="AC40" s="435">
        <v>0</v>
      </c>
      <c r="AD40" s="435">
        <v>0</v>
      </c>
      <c r="AE40" s="435">
        <v>0</v>
      </c>
      <c r="AF40" s="435">
        <v>0</v>
      </c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S40" s="896"/>
    </row>
    <row r="41" spans="1:45" s="322" customFormat="1" x14ac:dyDescent="0.25">
      <c r="A41" s="436" t="s">
        <v>35</v>
      </c>
      <c r="O41" s="43"/>
      <c r="P41" s="43"/>
      <c r="Q41" s="43"/>
      <c r="R41" s="43"/>
      <c r="S41" s="43"/>
      <c r="T41" s="43"/>
      <c r="U41" s="43"/>
      <c r="V41" s="43"/>
      <c r="W41" s="43"/>
      <c r="X41" s="435">
        <v>0.29899999499320984</v>
      </c>
      <c r="Y41" s="435">
        <v>0</v>
      </c>
      <c r="Z41" s="435">
        <v>0</v>
      </c>
      <c r="AA41" s="435">
        <v>0.12999999523162842</v>
      </c>
      <c r="AB41" s="435">
        <v>0.25281816720962524</v>
      </c>
      <c r="AC41" s="435">
        <v>0</v>
      </c>
      <c r="AD41" s="435">
        <v>0.25344899296760559</v>
      </c>
      <c r="AE41" s="435">
        <v>4.831257089972496E-2</v>
      </c>
      <c r="AF41" s="435">
        <v>0.21043461561203003</v>
      </c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S41" s="896"/>
    </row>
    <row r="42" spans="1:45" s="322" customFormat="1" x14ac:dyDescent="0.25">
      <c r="A42" s="436" t="s">
        <v>804</v>
      </c>
      <c r="O42" s="43"/>
      <c r="P42" s="43"/>
      <c r="Q42" s="43"/>
      <c r="R42" s="43"/>
      <c r="S42" s="43"/>
      <c r="T42" s="43"/>
      <c r="U42" s="43"/>
      <c r="V42" s="43"/>
      <c r="W42" s="43"/>
      <c r="X42" s="435">
        <v>3.6089999675750732</v>
      </c>
      <c r="Y42" s="435">
        <v>1.066788911819458</v>
      </c>
      <c r="Z42" s="435">
        <v>0.83724105358123779</v>
      </c>
      <c r="AA42" s="435">
        <v>0.6029999852180481</v>
      </c>
      <c r="AB42" s="435">
        <v>0.30195525288581848</v>
      </c>
      <c r="AC42" s="435">
        <v>0</v>
      </c>
      <c r="AD42" s="435">
        <v>0</v>
      </c>
      <c r="AE42" s="435">
        <v>0</v>
      </c>
      <c r="AF42" s="435">
        <v>0</v>
      </c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S42" s="896"/>
    </row>
    <row r="43" spans="1:45" s="322" customFormat="1" x14ac:dyDescent="0.25">
      <c r="A43" s="436" t="s">
        <v>805</v>
      </c>
      <c r="O43" s="43"/>
      <c r="P43" s="43"/>
      <c r="Q43" s="43"/>
      <c r="R43" s="43"/>
      <c r="S43" s="43"/>
      <c r="T43" s="43"/>
      <c r="U43" s="43"/>
      <c r="V43" s="43"/>
      <c r="W43" s="43"/>
      <c r="X43" s="435">
        <v>5.0949997901916504</v>
      </c>
      <c r="Y43" s="435">
        <v>5.0879478454589844</v>
      </c>
      <c r="Z43" s="435">
        <v>1.8303797245025635</v>
      </c>
      <c r="AA43" s="435">
        <v>1.1579999923706055</v>
      </c>
      <c r="AB43" s="435">
        <v>0.98019015789031982</v>
      </c>
      <c r="AC43" s="435">
        <v>0.79377877712249756</v>
      </c>
      <c r="AD43" s="435">
        <v>0.50454199314117432</v>
      </c>
      <c r="AE43" s="435">
        <v>0.18428495526313782</v>
      </c>
      <c r="AF43" s="435">
        <v>9.8348001483827829E-4</v>
      </c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S43" s="896"/>
    </row>
    <row r="44" spans="1:45" s="322" customFormat="1" ht="15" customHeight="1" x14ac:dyDescent="0.25">
      <c r="A44" s="195" t="s">
        <v>806</v>
      </c>
      <c r="O44" s="43"/>
      <c r="P44" s="43"/>
      <c r="Q44" s="43"/>
      <c r="R44" s="43"/>
      <c r="S44" s="43"/>
      <c r="T44" s="43"/>
      <c r="U44" s="43"/>
      <c r="V44" s="43"/>
      <c r="W44" s="43"/>
      <c r="X44" s="435">
        <v>79.433998107910156</v>
      </c>
      <c r="Y44" s="435">
        <v>89.632743835449219</v>
      </c>
      <c r="Z44" s="435">
        <v>101.14628601074219</v>
      </c>
      <c r="AA44" s="435">
        <v>119.65000152587891</v>
      </c>
      <c r="AB44" s="435">
        <v>120.55664825439453</v>
      </c>
      <c r="AC44" s="435">
        <v>126.83453369140625</v>
      </c>
      <c r="AD44" s="435">
        <v>130.22039794921875</v>
      </c>
      <c r="AE44" s="435">
        <v>122.31685638427734</v>
      </c>
      <c r="AF44" s="435">
        <v>124.20435333251953</v>
      </c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S44" s="896"/>
    </row>
    <row r="45" spans="1:45" s="322" customFormat="1" x14ac:dyDescent="0.25">
      <c r="A45" s="436" t="s">
        <v>807</v>
      </c>
      <c r="O45" s="43"/>
      <c r="P45" s="43"/>
      <c r="Q45" s="43"/>
      <c r="R45" s="43"/>
      <c r="S45" s="43"/>
      <c r="T45" s="43"/>
      <c r="U45" s="43"/>
      <c r="V45" s="43"/>
      <c r="W45" s="43"/>
      <c r="X45" s="435">
        <v>0</v>
      </c>
      <c r="Y45" s="435">
        <v>0</v>
      </c>
      <c r="Z45" s="435">
        <v>0.42197695374488831</v>
      </c>
      <c r="AA45" s="435">
        <v>0</v>
      </c>
      <c r="AB45" s="435">
        <v>0</v>
      </c>
      <c r="AC45" s="435">
        <v>0</v>
      </c>
      <c r="AD45" s="435">
        <v>0</v>
      </c>
      <c r="AE45" s="435">
        <v>0</v>
      </c>
      <c r="AF45" s="435">
        <v>0</v>
      </c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S45" s="896"/>
    </row>
    <row r="46" spans="1:45" s="322" customFormat="1" x14ac:dyDescent="0.25">
      <c r="A46" s="436" t="s">
        <v>808</v>
      </c>
      <c r="O46" s="43"/>
      <c r="P46" s="43"/>
      <c r="Q46" s="43"/>
      <c r="R46" s="43"/>
      <c r="S46" s="43"/>
      <c r="T46" s="43"/>
      <c r="U46" s="43"/>
      <c r="V46" s="43"/>
      <c r="W46" s="43"/>
      <c r="X46" s="435">
        <v>21.656713485717773</v>
      </c>
      <c r="Y46" s="435">
        <v>26.44837760925293</v>
      </c>
      <c r="Z46" s="435">
        <v>34.258022308349609</v>
      </c>
      <c r="AA46" s="435">
        <v>43.971000671386719</v>
      </c>
      <c r="AB46" s="435">
        <v>42.701759338378906</v>
      </c>
      <c r="AC46" s="435">
        <v>50.288608551025391</v>
      </c>
      <c r="AD46" s="435">
        <v>53.459300994873047</v>
      </c>
      <c r="AE46" s="435">
        <v>48.788902282714844</v>
      </c>
      <c r="AF46" s="435">
        <v>47.514507293701172</v>
      </c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S46" s="896"/>
    </row>
    <row r="47" spans="1:45" s="322" customFormat="1" x14ac:dyDescent="0.25">
      <c r="A47" s="436" t="s">
        <v>809</v>
      </c>
      <c r="O47" s="43"/>
      <c r="P47" s="43"/>
      <c r="Q47" s="43"/>
      <c r="R47" s="43"/>
      <c r="S47" s="43"/>
      <c r="T47" s="43"/>
      <c r="U47" s="43"/>
      <c r="V47" s="43"/>
      <c r="W47" s="43"/>
      <c r="X47" s="435">
        <v>0.13228689134120941</v>
      </c>
      <c r="Y47" s="435">
        <v>0.2024196982383728</v>
      </c>
      <c r="Z47" s="435">
        <v>0.11975803971290588</v>
      </c>
      <c r="AA47" s="435">
        <v>0.31600001454353333</v>
      </c>
      <c r="AB47" s="435">
        <v>0.38836795091629028</v>
      </c>
      <c r="AC47" s="435">
        <v>0.42475798726081848</v>
      </c>
      <c r="AD47" s="435">
        <v>0.32323560118675232</v>
      </c>
      <c r="AE47" s="435">
        <v>0.24615904688835144</v>
      </c>
      <c r="AF47" s="435">
        <v>0.24639654159545898</v>
      </c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S47" s="896"/>
    </row>
    <row r="48" spans="1:45" s="322" customFormat="1" x14ac:dyDescent="0.25">
      <c r="A48" s="436" t="s">
        <v>810</v>
      </c>
      <c r="O48" s="43"/>
      <c r="P48" s="43"/>
      <c r="Q48" s="43"/>
      <c r="R48" s="43"/>
      <c r="S48" s="43"/>
      <c r="T48" s="43"/>
      <c r="U48" s="43"/>
      <c r="V48" s="43"/>
      <c r="W48" s="43"/>
      <c r="X48" s="435">
        <v>50.391998291015625</v>
      </c>
      <c r="Y48" s="435">
        <v>57.537033081054688</v>
      </c>
      <c r="Z48" s="435">
        <v>60.750400543212891</v>
      </c>
      <c r="AA48" s="435">
        <v>70.269996643066406</v>
      </c>
      <c r="AB48" s="435">
        <v>71.656631469726563</v>
      </c>
      <c r="AC48" s="435">
        <v>70.116798400878906</v>
      </c>
      <c r="AD48" s="435">
        <v>70.835647583007813</v>
      </c>
      <c r="AE48" s="435">
        <v>67.747604370117188</v>
      </c>
      <c r="AF48" s="435">
        <v>71.259849548339844</v>
      </c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S48" s="896"/>
    </row>
    <row r="49" spans="1:46" s="322" customFormat="1" x14ac:dyDescent="0.25">
      <c r="A49" s="436" t="s">
        <v>811</v>
      </c>
      <c r="O49" s="43"/>
      <c r="P49" s="43"/>
      <c r="Q49" s="43"/>
      <c r="R49" s="43"/>
      <c r="S49" s="43"/>
      <c r="T49" s="43"/>
      <c r="U49" s="43"/>
      <c r="V49" s="43"/>
      <c r="W49" s="43"/>
      <c r="X49" s="435">
        <v>2.5439999103546143</v>
      </c>
      <c r="Y49" s="435">
        <v>3.8469000719487667E-4</v>
      </c>
      <c r="Z49" s="435">
        <v>0</v>
      </c>
      <c r="AA49" s="435">
        <v>0</v>
      </c>
      <c r="AB49" s="435">
        <v>0</v>
      </c>
      <c r="AC49" s="435">
        <v>0</v>
      </c>
      <c r="AD49" s="435">
        <v>0</v>
      </c>
      <c r="AE49" s="435">
        <v>0</v>
      </c>
      <c r="AF49" s="435">
        <v>0</v>
      </c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S49" s="896"/>
    </row>
    <row r="50" spans="1:46" s="322" customFormat="1" x14ac:dyDescent="0.25">
      <c r="A50" s="436" t="s">
        <v>812</v>
      </c>
      <c r="O50" s="43"/>
      <c r="P50" s="43"/>
      <c r="Q50" s="43"/>
      <c r="R50" s="43"/>
      <c r="S50" s="43"/>
      <c r="T50" s="43"/>
      <c r="U50" s="43"/>
      <c r="V50" s="43"/>
      <c r="W50" s="43"/>
      <c r="X50" s="435">
        <v>4.429999828338623</v>
      </c>
      <c r="Y50" s="435">
        <v>5.0722846984863281</v>
      </c>
      <c r="Z50" s="435">
        <v>5.2755684852600098</v>
      </c>
      <c r="AA50" s="435">
        <v>4.7080001831054688</v>
      </c>
      <c r="AB50" s="435">
        <v>5.2043037414550781</v>
      </c>
      <c r="AC50" s="435">
        <v>5.2660059928894043</v>
      </c>
      <c r="AD50" s="435">
        <v>4.8943614959716797</v>
      </c>
      <c r="AE50" s="435">
        <v>4.8151087760925293</v>
      </c>
      <c r="AF50" s="435">
        <v>4.7283873558044434</v>
      </c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S50" s="896"/>
    </row>
    <row r="51" spans="1:46" s="322" customFormat="1" x14ac:dyDescent="0.25">
      <c r="A51" s="436" t="s">
        <v>813</v>
      </c>
      <c r="O51" s="43"/>
      <c r="P51" s="43"/>
      <c r="Q51" s="43"/>
      <c r="R51" s="43"/>
      <c r="S51" s="43"/>
      <c r="T51" s="43"/>
      <c r="U51" s="43"/>
      <c r="V51" s="43"/>
      <c r="W51" s="43"/>
      <c r="X51" s="435">
        <v>0.27900001406669617</v>
      </c>
      <c r="Y51" s="435">
        <v>0.37224322557449341</v>
      </c>
      <c r="Z51" s="435">
        <v>0.32055935263633728</v>
      </c>
      <c r="AA51" s="435">
        <v>0.38499999046325684</v>
      </c>
      <c r="AB51" s="435">
        <v>0.60558462142944336</v>
      </c>
      <c r="AC51" s="435">
        <v>0.73836392164230347</v>
      </c>
      <c r="AD51" s="435">
        <v>0.70785123109817505</v>
      </c>
      <c r="AE51" s="435">
        <v>0.71908265352249146</v>
      </c>
      <c r="AF51" s="435">
        <v>0.45520907640457153</v>
      </c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S51" s="896"/>
    </row>
    <row r="52" spans="1:46" s="322" customFormat="1" x14ac:dyDescent="0.25">
      <c r="A52" s="195" t="s">
        <v>814</v>
      </c>
      <c r="O52" s="43"/>
      <c r="P52" s="43"/>
      <c r="Q52" s="43"/>
      <c r="R52" s="43"/>
      <c r="S52" s="43"/>
      <c r="T52" s="43"/>
      <c r="U52" s="43"/>
      <c r="V52" s="43"/>
      <c r="W52" s="43"/>
      <c r="X52" s="435">
        <v>-7.249000072479248</v>
      </c>
      <c r="Y52" s="435">
        <v>-7.3664140701293945</v>
      </c>
      <c r="Z52" s="435">
        <v>-7.7269067764282227</v>
      </c>
      <c r="AA52" s="435">
        <v>-7.2899999618530273</v>
      </c>
      <c r="AB52" s="435">
        <v>-7.8994050025939941</v>
      </c>
      <c r="AC52" s="435">
        <v>-8.9034938812255859</v>
      </c>
      <c r="AD52" s="435">
        <v>-7.3243260383605957</v>
      </c>
      <c r="AE52" s="435">
        <v>-8.4389944076538086</v>
      </c>
      <c r="AF52" s="435">
        <v>-8.935420036315918</v>
      </c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S52" s="896"/>
    </row>
    <row r="53" spans="1:46" s="322" customFormat="1" x14ac:dyDescent="0.25">
      <c r="A53" s="195" t="s">
        <v>815</v>
      </c>
      <c r="O53" s="43"/>
      <c r="P53" s="43"/>
      <c r="Q53" s="43"/>
      <c r="R53" s="43"/>
      <c r="S53" s="43"/>
      <c r="T53" s="43"/>
      <c r="U53" s="43"/>
      <c r="V53" s="43"/>
      <c r="W53" s="43"/>
      <c r="X53" s="435">
        <v>160.62199401855469</v>
      </c>
      <c r="Y53" s="435">
        <v>178.05381774902344</v>
      </c>
      <c r="Z53" s="435">
        <v>197.2332763671875</v>
      </c>
      <c r="AA53" s="435">
        <v>233.9010009765625</v>
      </c>
      <c r="AB53" s="435">
        <v>234.74885559082031</v>
      </c>
      <c r="AC53" s="435">
        <v>245.55935668945313</v>
      </c>
      <c r="AD53" s="435">
        <v>253.87446594238281</v>
      </c>
      <c r="AE53" s="435">
        <v>236.42730712890625</v>
      </c>
      <c r="AF53" s="435">
        <v>239.6846923828125</v>
      </c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S53" s="896"/>
    </row>
    <row r="54" spans="1:46" s="322" customFormat="1" x14ac:dyDescent="0.25">
      <c r="A54" s="436" t="s">
        <v>816</v>
      </c>
      <c r="O54" s="43"/>
      <c r="P54" s="43"/>
      <c r="Q54" s="43"/>
      <c r="R54" s="43"/>
      <c r="S54" s="43"/>
      <c r="T54" s="43"/>
      <c r="U54" s="43"/>
      <c r="V54" s="43"/>
      <c r="W54" s="43"/>
      <c r="X54" s="435">
        <v>0.11100000143051147</v>
      </c>
      <c r="Y54" s="435">
        <v>0.1531854122877121</v>
      </c>
      <c r="Z54" s="435">
        <v>0.1343684196472168</v>
      </c>
      <c r="AA54" s="435">
        <v>0.1940000057220459</v>
      </c>
      <c r="AB54" s="435">
        <v>0.17363967001438141</v>
      </c>
      <c r="AC54" s="435">
        <v>0.30597680807113647</v>
      </c>
      <c r="AD54" s="435">
        <v>0.39828282594680786</v>
      </c>
      <c r="AE54" s="435">
        <v>0.3111131489276886</v>
      </c>
      <c r="AF54" s="435">
        <v>0.25135776400566101</v>
      </c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S54" s="896"/>
    </row>
    <row r="55" spans="1:46" s="322" customFormat="1" x14ac:dyDescent="0.25">
      <c r="A55" s="436" t="s">
        <v>817</v>
      </c>
      <c r="O55" s="43"/>
      <c r="P55" s="43"/>
      <c r="Q55" s="43"/>
      <c r="R55" s="43"/>
      <c r="S55" s="43"/>
      <c r="T55" s="43"/>
      <c r="U55" s="43"/>
      <c r="V55" s="43"/>
      <c r="W55" s="43"/>
      <c r="X55" s="435">
        <v>1.6619999408721924</v>
      </c>
      <c r="Y55" s="435">
        <v>1.5546978712081909</v>
      </c>
      <c r="Z55" s="435">
        <v>1.2738748788833618</v>
      </c>
      <c r="AA55" s="435">
        <v>1.4359999895095825</v>
      </c>
      <c r="AB55" s="435">
        <v>1.5066198110580444</v>
      </c>
      <c r="AC55" s="435">
        <v>1.9841963052749634</v>
      </c>
      <c r="AD55" s="435">
        <v>2.2606737613677979</v>
      </c>
      <c r="AE55" s="435">
        <v>4.0555071830749512</v>
      </c>
      <c r="AF55" s="435">
        <v>2.2033989429473877</v>
      </c>
      <c r="AG55" s="435"/>
      <c r="AH55" s="435"/>
      <c r="AI55" s="435"/>
      <c r="AJ55" s="435"/>
      <c r="AK55" s="435"/>
      <c r="AL55" s="435"/>
      <c r="AM55" s="435"/>
      <c r="AN55" s="435"/>
      <c r="AO55" s="435"/>
      <c r="AP55" s="435"/>
      <c r="AQ55" s="435"/>
      <c r="AS55" s="896"/>
    </row>
    <row r="56" spans="1:46" s="339" customFormat="1" ht="20.149999999999999" customHeight="1" x14ac:dyDescent="0.25">
      <c r="A56" s="440" t="s">
        <v>818</v>
      </c>
      <c r="O56" s="43"/>
      <c r="P56" s="43"/>
      <c r="Q56" s="43"/>
      <c r="R56" s="43"/>
      <c r="S56" s="43"/>
      <c r="T56" s="43"/>
      <c r="U56" s="43"/>
      <c r="V56" s="43"/>
      <c r="W56" s="43"/>
      <c r="X56" s="437">
        <v>156.875</v>
      </c>
      <c r="Y56" s="437">
        <v>189.4110107421875</v>
      </c>
      <c r="Z56" s="437">
        <v>220.40353393554688</v>
      </c>
      <c r="AA56" s="437">
        <v>261.75698852539063</v>
      </c>
      <c r="AB56" s="437">
        <v>256.97454833984375</v>
      </c>
      <c r="AC56" s="437">
        <v>245.93960571289063</v>
      </c>
      <c r="AD56" s="437">
        <v>293.7679443359375</v>
      </c>
      <c r="AE56" s="437">
        <v>324.75311279296875</v>
      </c>
      <c r="AF56" s="437">
        <v>353.00381469726563</v>
      </c>
      <c r="AG56" s="438"/>
      <c r="AH56" s="438"/>
      <c r="AI56" s="438"/>
      <c r="AJ56" s="438"/>
      <c r="AK56" s="438"/>
      <c r="AL56" s="438"/>
      <c r="AM56" s="438"/>
      <c r="AN56" s="438"/>
      <c r="AO56" s="438"/>
      <c r="AP56" s="438"/>
      <c r="AQ56" s="438"/>
      <c r="AR56" s="739"/>
      <c r="AS56" s="739"/>
      <c r="AT56" s="739"/>
    </row>
    <row r="57" spans="1:46" s="322" customFormat="1" ht="20.149999999999999" customHeight="1" x14ac:dyDescent="0.25">
      <c r="A57" s="174" t="s">
        <v>419</v>
      </c>
      <c r="O57" s="43"/>
      <c r="P57" s="43"/>
      <c r="Q57" s="43"/>
      <c r="R57" s="43"/>
      <c r="S57" s="43"/>
      <c r="T57" s="43"/>
      <c r="U57" s="43"/>
      <c r="V57" s="43"/>
      <c r="W57" s="43"/>
      <c r="X57" s="435">
        <v>0</v>
      </c>
      <c r="Y57" s="435">
        <v>0</v>
      </c>
      <c r="Z57" s="435">
        <v>0</v>
      </c>
      <c r="AA57" s="435">
        <v>0</v>
      </c>
      <c r="AB57" s="435">
        <v>0</v>
      </c>
      <c r="AC57" s="435">
        <v>0</v>
      </c>
      <c r="AD57" s="435">
        <v>0</v>
      </c>
      <c r="AE57" s="435">
        <v>0</v>
      </c>
      <c r="AF57" s="435">
        <v>0</v>
      </c>
      <c r="AG57" s="435"/>
      <c r="AH57" s="435"/>
      <c r="AI57" s="435"/>
      <c r="AJ57" s="435"/>
      <c r="AK57" s="435"/>
      <c r="AL57" s="435"/>
      <c r="AM57" s="435"/>
      <c r="AN57" s="435"/>
      <c r="AO57" s="435"/>
      <c r="AP57" s="435"/>
      <c r="AQ57" s="435"/>
      <c r="AS57" s="896"/>
    </row>
    <row r="58" spans="1:46" s="322" customFormat="1" ht="15" customHeight="1" x14ac:dyDescent="0.25">
      <c r="A58" s="322" t="s">
        <v>819</v>
      </c>
      <c r="O58" s="43"/>
      <c r="P58" s="43"/>
      <c r="Q58" s="43"/>
      <c r="R58" s="43"/>
      <c r="S58" s="43"/>
      <c r="T58" s="43"/>
      <c r="U58" s="43"/>
      <c r="V58" s="43"/>
      <c r="W58" s="43"/>
      <c r="X58" s="435">
        <v>0</v>
      </c>
      <c r="Y58" s="435">
        <v>0</v>
      </c>
      <c r="Z58" s="435">
        <v>0</v>
      </c>
      <c r="AA58" s="435">
        <v>0</v>
      </c>
      <c r="AB58" s="435">
        <v>0</v>
      </c>
      <c r="AC58" s="435">
        <v>0</v>
      </c>
      <c r="AD58" s="435">
        <v>0</v>
      </c>
      <c r="AE58" s="435">
        <v>0</v>
      </c>
      <c r="AF58" s="435">
        <v>0</v>
      </c>
      <c r="AG58" s="435"/>
      <c r="AH58" s="435"/>
      <c r="AI58" s="435"/>
      <c r="AJ58" s="435"/>
      <c r="AK58" s="435"/>
      <c r="AL58" s="435"/>
      <c r="AM58" s="435"/>
      <c r="AN58" s="435"/>
      <c r="AO58" s="435"/>
      <c r="AP58" s="435"/>
      <c r="AQ58" s="435"/>
      <c r="AS58" s="896"/>
    </row>
    <row r="59" spans="1:46" s="322" customFormat="1" x14ac:dyDescent="0.25">
      <c r="A59" s="332" t="s">
        <v>820</v>
      </c>
      <c r="O59" s="43"/>
      <c r="P59" s="43"/>
      <c r="Q59" s="43"/>
      <c r="R59" s="43"/>
      <c r="S59" s="43"/>
      <c r="T59" s="43"/>
      <c r="U59" s="43"/>
      <c r="V59" s="43"/>
      <c r="W59" s="43"/>
      <c r="X59" s="435">
        <v>4.4310002326965332</v>
      </c>
      <c r="Y59" s="435">
        <v>5.0994892120361328</v>
      </c>
      <c r="Z59" s="435">
        <v>5.4725613594055176</v>
      </c>
      <c r="AA59" s="435">
        <v>4.1570000648498535</v>
      </c>
      <c r="AB59" s="435">
        <v>4.410271167755127</v>
      </c>
      <c r="AC59" s="435">
        <v>4.3490948677062988</v>
      </c>
      <c r="AD59" s="435">
        <v>5.650017261505127</v>
      </c>
      <c r="AE59" s="435">
        <v>6.2199196815490723</v>
      </c>
      <c r="AF59" s="435">
        <v>6.4542937278747559</v>
      </c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S59" s="896"/>
    </row>
    <row r="60" spans="1:46" s="322" customFormat="1" x14ac:dyDescent="0.25">
      <c r="A60" s="436" t="s">
        <v>821</v>
      </c>
      <c r="O60" s="43"/>
      <c r="P60" s="43"/>
      <c r="Q60" s="43"/>
      <c r="R60" s="43"/>
      <c r="S60" s="43"/>
      <c r="T60" s="43"/>
      <c r="U60" s="43"/>
      <c r="V60" s="43"/>
      <c r="W60" s="43"/>
      <c r="X60" s="435">
        <v>4.1999999433755875E-2</v>
      </c>
      <c r="Y60" s="435">
        <v>4.1999999433755875E-2</v>
      </c>
      <c r="Z60" s="435">
        <v>4.1999999433755875E-2</v>
      </c>
      <c r="AA60" s="435">
        <v>4.1999999433755875E-2</v>
      </c>
      <c r="AB60" s="435">
        <v>4.1999999433755875E-2</v>
      </c>
      <c r="AC60" s="435">
        <v>4.1999999433755875E-2</v>
      </c>
      <c r="AD60" s="435">
        <v>0</v>
      </c>
      <c r="AE60" s="435">
        <v>0</v>
      </c>
      <c r="AF60" s="435">
        <v>0</v>
      </c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S60" s="896"/>
    </row>
    <row r="61" spans="1:46" s="322" customFormat="1" x14ac:dyDescent="0.25">
      <c r="A61" s="436" t="s">
        <v>822</v>
      </c>
      <c r="O61" s="43"/>
      <c r="P61" s="43"/>
      <c r="Q61" s="43"/>
      <c r="R61" s="43"/>
      <c r="S61" s="43"/>
      <c r="T61" s="43"/>
      <c r="U61" s="43"/>
      <c r="V61" s="43"/>
      <c r="W61" s="43"/>
      <c r="X61" s="435">
        <v>4.3889999389648438</v>
      </c>
      <c r="Y61" s="435">
        <v>5.0574893951416016</v>
      </c>
      <c r="Z61" s="435">
        <v>5.4305610656738281</v>
      </c>
      <c r="AA61" s="435">
        <v>4.1149997711181641</v>
      </c>
      <c r="AB61" s="435">
        <v>4.3682713508605957</v>
      </c>
      <c r="AC61" s="435">
        <v>4.3070950508117676</v>
      </c>
      <c r="AD61" s="435">
        <v>5.650017261505127</v>
      </c>
      <c r="AE61" s="435">
        <v>6.2199196815490723</v>
      </c>
      <c r="AF61" s="435">
        <v>6.4542937278747559</v>
      </c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S61" s="896"/>
    </row>
    <row r="62" spans="1:46" s="322" customFormat="1" x14ac:dyDescent="0.25">
      <c r="A62" s="195" t="s">
        <v>803</v>
      </c>
      <c r="O62" s="43"/>
      <c r="P62" s="43"/>
      <c r="Q62" s="43"/>
      <c r="R62" s="43"/>
      <c r="S62" s="43"/>
      <c r="T62" s="43"/>
      <c r="U62" s="43"/>
      <c r="V62" s="43"/>
      <c r="W62" s="43"/>
      <c r="X62" s="435">
        <v>5.0380001068115234</v>
      </c>
      <c r="Y62" s="435">
        <v>7.9775228500366211</v>
      </c>
      <c r="Z62" s="435">
        <v>7.4847350120544434</v>
      </c>
      <c r="AA62" s="435">
        <v>11.689999580383301</v>
      </c>
      <c r="AB62" s="435">
        <v>11.809491157531738</v>
      </c>
      <c r="AC62" s="435">
        <v>9.1071996688842773</v>
      </c>
      <c r="AD62" s="435">
        <v>18.607318878173828</v>
      </c>
      <c r="AE62" s="435">
        <v>13.766424179077148</v>
      </c>
      <c r="AF62" s="435">
        <v>13.058683395385742</v>
      </c>
      <c r="AG62" s="435"/>
      <c r="AH62" s="435"/>
      <c r="AI62" s="435"/>
      <c r="AJ62" s="435"/>
      <c r="AK62" s="435"/>
      <c r="AL62" s="435"/>
      <c r="AM62" s="435"/>
      <c r="AN62" s="435"/>
      <c r="AO62" s="435"/>
      <c r="AP62" s="435"/>
      <c r="AQ62" s="435"/>
      <c r="AS62" s="896"/>
    </row>
    <row r="63" spans="1:46" s="322" customFormat="1" x14ac:dyDescent="0.25">
      <c r="A63" s="195" t="s">
        <v>823</v>
      </c>
      <c r="O63" s="43"/>
      <c r="P63" s="43"/>
      <c r="Q63" s="43"/>
      <c r="R63" s="43"/>
      <c r="S63" s="43"/>
      <c r="T63" s="43"/>
      <c r="U63" s="43"/>
      <c r="V63" s="43"/>
      <c r="W63" s="43"/>
      <c r="X63" s="435">
        <v>1.2960000038146973</v>
      </c>
      <c r="Y63" s="435">
        <v>0.83632361888885498</v>
      </c>
      <c r="Z63" s="435">
        <v>1.2319873571395874</v>
      </c>
      <c r="AA63" s="435">
        <v>1.4019999504089355</v>
      </c>
      <c r="AB63" s="435">
        <v>3.7744905948638916</v>
      </c>
      <c r="AC63" s="435">
        <v>3.6718103885650635</v>
      </c>
      <c r="AD63" s="435">
        <v>6.467444896697998</v>
      </c>
      <c r="AE63" s="435">
        <v>7.7429666519165039</v>
      </c>
      <c r="AF63" s="435">
        <v>9.4889707565307617</v>
      </c>
      <c r="AG63" s="435"/>
      <c r="AH63" s="435"/>
      <c r="AI63" s="435"/>
      <c r="AJ63" s="435"/>
      <c r="AK63" s="435"/>
      <c r="AL63" s="435"/>
      <c r="AM63" s="435"/>
      <c r="AN63" s="435"/>
      <c r="AO63" s="435"/>
      <c r="AP63" s="435"/>
      <c r="AQ63" s="435"/>
      <c r="AS63" s="896"/>
    </row>
    <row r="64" spans="1:46" s="322" customFormat="1" x14ac:dyDescent="0.25">
      <c r="A64" s="195" t="s">
        <v>497</v>
      </c>
      <c r="O64" s="43"/>
      <c r="P64" s="43"/>
      <c r="Q64" s="43"/>
      <c r="R64" s="43"/>
      <c r="S64" s="43"/>
      <c r="T64" s="43"/>
      <c r="U64" s="43"/>
      <c r="V64" s="43"/>
      <c r="W64" s="43"/>
      <c r="X64" s="435">
        <v>0.25900000333786011</v>
      </c>
      <c r="Y64" s="435">
        <v>0.35340845584869385</v>
      </c>
      <c r="Z64" s="435">
        <v>0.37074843049049377</v>
      </c>
      <c r="AA64" s="435">
        <v>0.55400002002716064</v>
      </c>
      <c r="AB64" s="435">
        <v>0.58695906400680542</v>
      </c>
      <c r="AC64" s="435">
        <v>0.65080684423446655</v>
      </c>
      <c r="AD64" s="435">
        <v>0.71999859809875488</v>
      </c>
      <c r="AE64" s="435">
        <v>0.78267365694046021</v>
      </c>
      <c r="AF64" s="435">
        <v>0.7428010106086731</v>
      </c>
      <c r="AG64" s="435"/>
      <c r="AH64" s="435"/>
      <c r="AI64" s="435"/>
      <c r="AJ64" s="435"/>
      <c r="AK64" s="435"/>
      <c r="AL64" s="435"/>
      <c r="AM64" s="435"/>
      <c r="AN64" s="435"/>
      <c r="AO64" s="435"/>
      <c r="AP64" s="435"/>
      <c r="AQ64" s="435"/>
      <c r="AS64" s="896"/>
    </row>
    <row r="65" spans="1:45" s="322" customFormat="1" x14ac:dyDescent="0.25">
      <c r="A65" s="195" t="s">
        <v>35</v>
      </c>
      <c r="O65" s="43"/>
      <c r="P65" s="43"/>
      <c r="Q65" s="43"/>
      <c r="R65" s="43"/>
      <c r="S65" s="43"/>
      <c r="T65" s="43"/>
      <c r="U65" s="43"/>
      <c r="V65" s="43"/>
      <c r="W65" s="43"/>
      <c r="X65" s="435">
        <v>11.093999862670898</v>
      </c>
      <c r="Y65" s="435">
        <v>13.027349472045898</v>
      </c>
      <c r="Z65" s="435">
        <v>17.071662902832031</v>
      </c>
      <c r="AA65" s="435">
        <v>18.179000854492188</v>
      </c>
      <c r="AB65" s="435">
        <v>24.591552734375</v>
      </c>
      <c r="AC65" s="435">
        <v>19.608783721923828</v>
      </c>
      <c r="AD65" s="435">
        <v>29.747909545898438</v>
      </c>
      <c r="AE65" s="435">
        <v>31.30633544921875</v>
      </c>
      <c r="AF65" s="435">
        <v>25.311149597167969</v>
      </c>
      <c r="AG65" s="435"/>
      <c r="AH65" s="435"/>
      <c r="AI65" s="435"/>
      <c r="AJ65" s="435"/>
      <c r="AK65" s="435"/>
      <c r="AL65" s="435"/>
      <c r="AM65" s="435"/>
      <c r="AN65" s="435"/>
      <c r="AO65" s="435"/>
      <c r="AP65" s="435"/>
      <c r="AQ65" s="435"/>
      <c r="AS65" s="896"/>
    </row>
    <row r="66" spans="1:45" s="322" customFormat="1" x14ac:dyDescent="0.25">
      <c r="A66" s="195" t="s">
        <v>804</v>
      </c>
      <c r="O66" s="43"/>
      <c r="P66" s="43"/>
      <c r="Q66" s="43"/>
      <c r="R66" s="43"/>
      <c r="S66" s="43"/>
      <c r="T66" s="43"/>
      <c r="U66" s="43"/>
      <c r="V66" s="43"/>
      <c r="W66" s="43"/>
      <c r="X66" s="435">
        <v>2.0199999809265137</v>
      </c>
      <c r="Y66" s="435">
        <v>0.70414829254150391</v>
      </c>
      <c r="Z66" s="435">
        <v>1.8236974477767944</v>
      </c>
      <c r="AA66" s="435">
        <v>4.3260002136230469</v>
      </c>
      <c r="AB66" s="435">
        <v>5.9827103614807129</v>
      </c>
      <c r="AC66" s="435">
        <v>4.7705216407775879</v>
      </c>
      <c r="AD66" s="435">
        <v>7.1294822692871094</v>
      </c>
      <c r="AE66" s="435">
        <v>9.5745458602905273</v>
      </c>
      <c r="AF66" s="435">
        <v>12.229496955871582</v>
      </c>
      <c r="AG66" s="435"/>
      <c r="AH66" s="435"/>
      <c r="AI66" s="435"/>
      <c r="AJ66" s="435"/>
      <c r="AK66" s="435"/>
      <c r="AL66" s="435"/>
      <c r="AM66" s="435"/>
      <c r="AN66" s="435"/>
      <c r="AO66" s="435"/>
      <c r="AP66" s="435"/>
      <c r="AQ66" s="435"/>
      <c r="AS66" s="896"/>
    </row>
    <row r="67" spans="1:45" s="322" customFormat="1" x14ac:dyDescent="0.25">
      <c r="A67" s="195" t="s">
        <v>805</v>
      </c>
      <c r="O67" s="43"/>
      <c r="P67" s="43"/>
      <c r="Q67" s="43"/>
      <c r="R67" s="43"/>
      <c r="S67" s="43"/>
      <c r="T67" s="43"/>
      <c r="U67" s="43"/>
      <c r="V67" s="43"/>
      <c r="W67" s="43"/>
      <c r="X67" s="435">
        <v>27.517000198364258</v>
      </c>
      <c r="Y67" s="435">
        <v>39.088573455810547</v>
      </c>
      <c r="Z67" s="435">
        <v>45.453933715820313</v>
      </c>
      <c r="AA67" s="435">
        <v>40.7760009765625</v>
      </c>
      <c r="AB67" s="435">
        <v>41.688800811767578</v>
      </c>
      <c r="AC67" s="435">
        <v>43.057373046875</v>
      </c>
      <c r="AD67" s="435">
        <v>41.633983612060547</v>
      </c>
      <c r="AE67" s="435">
        <v>47.935028076171875</v>
      </c>
      <c r="AF67" s="435">
        <v>44.328960418701172</v>
      </c>
      <c r="AG67" s="435"/>
      <c r="AH67" s="435"/>
      <c r="AI67" s="435"/>
      <c r="AJ67" s="435"/>
      <c r="AK67" s="435"/>
      <c r="AL67" s="435"/>
      <c r="AM67" s="435"/>
      <c r="AN67" s="435"/>
      <c r="AO67" s="435"/>
      <c r="AP67" s="435"/>
      <c r="AQ67" s="435"/>
      <c r="AS67" s="896"/>
    </row>
    <row r="68" spans="1:45" s="322" customFormat="1" x14ac:dyDescent="0.25">
      <c r="A68" s="195" t="s">
        <v>807</v>
      </c>
      <c r="O68" s="43"/>
      <c r="P68" s="43"/>
      <c r="Q68" s="43"/>
      <c r="R68" s="43"/>
      <c r="S68" s="43"/>
      <c r="T68" s="43"/>
      <c r="U68" s="43"/>
      <c r="V68" s="43"/>
      <c r="W68" s="43"/>
      <c r="X68" s="435">
        <v>0.58600002527236938</v>
      </c>
      <c r="Y68" s="435">
        <v>1.2503107786178589</v>
      </c>
      <c r="Z68" s="435">
        <v>1.2102446556091309</v>
      </c>
      <c r="AA68" s="435">
        <v>0.7720000147819519</v>
      </c>
      <c r="AB68" s="435">
        <v>1.7178153991699219</v>
      </c>
      <c r="AC68" s="435">
        <v>1.8149163722991943</v>
      </c>
      <c r="AD68" s="435">
        <v>2.5388152599334717</v>
      </c>
      <c r="AE68" s="435">
        <v>3.3479199409484863</v>
      </c>
      <c r="AF68" s="435">
        <v>2.9307858943939209</v>
      </c>
      <c r="AG68" s="435"/>
      <c r="AH68" s="435"/>
      <c r="AI68" s="435"/>
      <c r="AJ68" s="435"/>
      <c r="AK68" s="435"/>
      <c r="AL68" s="435"/>
      <c r="AM68" s="435"/>
      <c r="AN68" s="435"/>
      <c r="AO68" s="435"/>
      <c r="AP68" s="435"/>
      <c r="AQ68" s="435"/>
      <c r="AS68" s="896"/>
    </row>
    <row r="69" spans="1:45" s="322" customFormat="1" x14ac:dyDescent="0.25">
      <c r="A69" s="195" t="s">
        <v>808</v>
      </c>
      <c r="O69" s="43"/>
      <c r="P69" s="43"/>
      <c r="Q69" s="43"/>
      <c r="R69" s="43"/>
      <c r="S69" s="43"/>
      <c r="T69" s="43"/>
      <c r="U69" s="43"/>
      <c r="V69" s="43"/>
      <c r="W69" s="43"/>
      <c r="X69" s="435">
        <v>39.96099853515625</v>
      </c>
      <c r="Y69" s="435">
        <v>56.238357543945313</v>
      </c>
      <c r="Z69" s="435">
        <v>71.475906372070313</v>
      </c>
      <c r="AA69" s="435">
        <v>109.89299774169922</v>
      </c>
      <c r="AB69" s="435">
        <v>87.5467529296875</v>
      </c>
      <c r="AC69" s="435">
        <v>79.956893920898438</v>
      </c>
      <c r="AD69" s="435">
        <v>90.393661499023438</v>
      </c>
      <c r="AE69" s="435">
        <v>91.382102966308594</v>
      </c>
      <c r="AF69" s="435">
        <v>119.57347106933594</v>
      </c>
      <c r="AG69" s="435"/>
      <c r="AH69" s="435"/>
      <c r="AI69" s="435"/>
      <c r="AJ69" s="435"/>
      <c r="AK69" s="435"/>
      <c r="AL69" s="435"/>
      <c r="AM69" s="435"/>
      <c r="AN69" s="435"/>
      <c r="AO69" s="435"/>
      <c r="AP69" s="435"/>
      <c r="AQ69" s="435"/>
      <c r="AS69" s="896"/>
    </row>
    <row r="70" spans="1:45" s="322" customFormat="1" x14ac:dyDescent="0.25">
      <c r="A70" s="195" t="s">
        <v>809</v>
      </c>
      <c r="O70" s="43"/>
      <c r="P70" s="43"/>
      <c r="Q70" s="43"/>
      <c r="R70" s="43"/>
      <c r="S70" s="43"/>
      <c r="T70" s="43"/>
      <c r="U70" s="43"/>
      <c r="V70" s="43"/>
      <c r="W70" s="43"/>
      <c r="X70" s="435">
        <v>4.0019998550415039</v>
      </c>
      <c r="Y70" s="435">
        <v>4.6623072624206543</v>
      </c>
      <c r="Z70" s="435">
        <v>5.4595446586608887</v>
      </c>
      <c r="AA70" s="435">
        <v>5.439000129699707</v>
      </c>
      <c r="AB70" s="435">
        <v>5.9623055458068848</v>
      </c>
      <c r="AC70" s="435">
        <v>7.0281844139099121</v>
      </c>
      <c r="AD70" s="435">
        <v>9.2299280166625977</v>
      </c>
      <c r="AE70" s="435">
        <v>11.928291320800781</v>
      </c>
      <c r="AF70" s="435">
        <v>11.558857917785645</v>
      </c>
      <c r="AG70" s="435"/>
      <c r="AH70" s="435"/>
      <c r="AI70" s="435"/>
      <c r="AJ70" s="435"/>
      <c r="AK70" s="435"/>
      <c r="AL70" s="435"/>
      <c r="AM70" s="435"/>
      <c r="AN70" s="435"/>
      <c r="AO70" s="435"/>
      <c r="AP70" s="435"/>
      <c r="AQ70" s="435"/>
      <c r="AS70" s="896"/>
    </row>
    <row r="71" spans="1:45" s="322" customFormat="1" x14ac:dyDescent="0.25">
      <c r="A71" s="195" t="s">
        <v>824</v>
      </c>
      <c r="O71" s="43"/>
      <c r="P71" s="43"/>
      <c r="Q71" s="43"/>
      <c r="R71" s="43"/>
      <c r="S71" s="43"/>
      <c r="T71" s="43"/>
      <c r="U71" s="43"/>
      <c r="V71" s="43"/>
      <c r="W71" s="43"/>
      <c r="X71" s="435">
        <v>27.410999298095703</v>
      </c>
      <c r="Y71" s="435">
        <v>28.207624435424805</v>
      </c>
      <c r="Z71" s="435">
        <v>30.045743942260742</v>
      </c>
      <c r="AA71" s="435">
        <v>31.452999114990234</v>
      </c>
      <c r="AB71" s="435">
        <v>34.038219451904297</v>
      </c>
      <c r="AC71" s="435">
        <v>36.441150665283203</v>
      </c>
      <c r="AD71" s="435">
        <v>41.540485382080078</v>
      </c>
      <c r="AE71" s="435">
        <v>51.808204650878906</v>
      </c>
      <c r="AF71" s="435">
        <v>57.476818084716797</v>
      </c>
      <c r="AG71" s="435"/>
      <c r="AH71" s="435"/>
      <c r="AI71" s="435"/>
      <c r="AJ71" s="435"/>
      <c r="AK71" s="435"/>
      <c r="AL71" s="435"/>
      <c r="AM71" s="435"/>
      <c r="AN71" s="435"/>
      <c r="AO71" s="435"/>
      <c r="AP71" s="435"/>
      <c r="AQ71" s="435"/>
      <c r="AS71" s="896"/>
    </row>
    <row r="72" spans="1:45" s="322" customFormat="1" ht="14.5" x14ac:dyDescent="0.25">
      <c r="A72" s="195" t="s">
        <v>842</v>
      </c>
      <c r="O72" s="43"/>
      <c r="P72" s="43"/>
      <c r="Q72" s="43"/>
      <c r="R72" s="43"/>
      <c r="S72" s="43"/>
      <c r="T72" s="43"/>
      <c r="U72" s="43"/>
      <c r="V72" s="43"/>
      <c r="W72" s="43"/>
      <c r="X72" s="435">
        <v>0.42699998617172241</v>
      </c>
      <c r="Y72" s="435">
        <v>1.3708699941635132</v>
      </c>
      <c r="Z72" s="435">
        <v>3.1501550674438477</v>
      </c>
      <c r="AA72" s="435">
        <v>4.6919999122619629</v>
      </c>
      <c r="AB72" s="435">
        <v>3.7155063152313232</v>
      </c>
      <c r="AC72" s="435">
        <v>3.7702720165252686</v>
      </c>
      <c r="AD72" s="435">
        <v>7.579002857208252</v>
      </c>
      <c r="AE72" s="435">
        <v>15.971015930175781</v>
      </c>
      <c r="AF72" s="435">
        <v>14.573816299438477</v>
      </c>
      <c r="AG72" s="435"/>
      <c r="AH72" s="435"/>
      <c r="AI72" s="435"/>
      <c r="AJ72" s="435"/>
      <c r="AK72" s="435"/>
      <c r="AL72" s="435"/>
      <c r="AM72" s="435"/>
      <c r="AN72" s="435"/>
      <c r="AO72" s="435"/>
      <c r="AP72" s="435"/>
      <c r="AQ72" s="435"/>
      <c r="AS72" s="896"/>
    </row>
    <row r="73" spans="1:45" s="322" customFormat="1" x14ac:dyDescent="0.25">
      <c r="A73" s="436" t="s">
        <v>825</v>
      </c>
      <c r="O73" s="43"/>
      <c r="P73" s="43"/>
      <c r="Q73" s="43"/>
      <c r="R73" s="43"/>
      <c r="S73" s="43"/>
      <c r="T73" s="43"/>
      <c r="U73" s="43"/>
      <c r="V73" s="43"/>
      <c r="W73" s="43"/>
      <c r="X73" s="435">
        <v>-0.72600001096725464</v>
      </c>
      <c r="Y73" s="435">
        <v>-0.77212077379226685</v>
      </c>
      <c r="Z73" s="435">
        <v>-1.4395806789398193</v>
      </c>
      <c r="AA73" s="435">
        <v>-1.968000054359436</v>
      </c>
      <c r="AB73" s="435">
        <v>-1.7334811687469482</v>
      </c>
      <c r="AC73" s="435">
        <v>-0.98263448476791382</v>
      </c>
      <c r="AD73" s="435">
        <v>-1.1756752729415894</v>
      </c>
      <c r="AE73" s="435">
        <v>-1.4571443796157837</v>
      </c>
      <c r="AF73" s="435">
        <v>-0.89775633811950684</v>
      </c>
      <c r="AG73" s="435"/>
      <c r="AH73" s="435"/>
      <c r="AI73" s="435"/>
      <c r="AJ73" s="435"/>
      <c r="AK73" s="435"/>
      <c r="AL73" s="435"/>
      <c r="AM73" s="435"/>
      <c r="AN73" s="435"/>
      <c r="AO73" s="435"/>
      <c r="AP73" s="435"/>
      <c r="AQ73" s="435"/>
      <c r="AS73" s="896"/>
    </row>
    <row r="74" spans="1:45" s="322" customFormat="1" ht="15" customHeight="1" x14ac:dyDescent="0.25">
      <c r="A74" s="181" t="s">
        <v>826</v>
      </c>
      <c r="O74" s="43"/>
      <c r="P74" s="43"/>
      <c r="Q74" s="43"/>
      <c r="R74" s="43"/>
      <c r="S74" s="43"/>
      <c r="T74" s="43"/>
      <c r="U74" s="43"/>
      <c r="V74" s="43"/>
      <c r="W74" s="43"/>
      <c r="X74" s="435">
        <v>123.31600189208984</v>
      </c>
      <c r="Y74" s="435">
        <v>158.04415893554688</v>
      </c>
      <c r="Z74" s="435">
        <v>188.81134033203125</v>
      </c>
      <c r="AA74" s="435">
        <v>231.36500549316406</v>
      </c>
      <c r="AB74" s="435">
        <v>224.09140014648438</v>
      </c>
      <c r="AC74" s="435">
        <v>213.244384765625</v>
      </c>
      <c r="AD74" s="435">
        <v>260.0623779296875</v>
      </c>
      <c r="AE74" s="435">
        <v>290.30828857421875</v>
      </c>
      <c r="AF74" s="435">
        <v>316.83035278320313</v>
      </c>
      <c r="AG74" s="435"/>
      <c r="AH74" s="435"/>
      <c r="AI74" s="435"/>
      <c r="AJ74" s="435"/>
      <c r="AK74" s="435"/>
      <c r="AL74" s="435"/>
      <c r="AM74" s="435"/>
      <c r="AN74" s="435"/>
      <c r="AO74" s="435"/>
      <c r="AP74" s="435"/>
      <c r="AQ74" s="435"/>
      <c r="AS74" s="896"/>
    </row>
    <row r="75" spans="1:45" s="322" customFormat="1" x14ac:dyDescent="0.25">
      <c r="A75" s="195" t="s">
        <v>827</v>
      </c>
      <c r="O75" s="43"/>
      <c r="P75" s="43"/>
      <c r="Q75" s="43"/>
      <c r="R75" s="43"/>
      <c r="S75" s="43"/>
      <c r="T75" s="43"/>
      <c r="U75" s="43"/>
      <c r="V75" s="43"/>
      <c r="W75" s="43"/>
      <c r="X75" s="435">
        <v>0.85199999809265137</v>
      </c>
      <c r="Y75" s="435">
        <v>0.91871464252471924</v>
      </c>
      <c r="Z75" s="435">
        <v>1.1315710544586182</v>
      </c>
      <c r="AA75" s="435">
        <v>1.2869999408721924</v>
      </c>
      <c r="AB75" s="435">
        <v>2.55149245262146</v>
      </c>
      <c r="AC75" s="435">
        <v>1.2237279415130615</v>
      </c>
      <c r="AD75" s="435">
        <v>1.3960118293762207</v>
      </c>
      <c r="AE75" s="435">
        <v>1.0607444047927856</v>
      </c>
      <c r="AF75" s="435">
        <v>1.3924491405487061</v>
      </c>
      <c r="AG75" s="435"/>
      <c r="AH75" s="435"/>
      <c r="AI75" s="435"/>
      <c r="AJ75" s="435"/>
      <c r="AK75" s="435"/>
      <c r="AL75" s="435"/>
      <c r="AM75" s="435"/>
      <c r="AN75" s="435"/>
      <c r="AO75" s="435"/>
      <c r="AP75" s="435"/>
      <c r="AQ75" s="435"/>
      <c r="AS75" s="896"/>
    </row>
    <row r="76" spans="1:45" s="322" customFormat="1" ht="15" customHeight="1" x14ac:dyDescent="0.25">
      <c r="A76" s="181" t="s">
        <v>828</v>
      </c>
      <c r="O76" s="43"/>
      <c r="P76" s="43"/>
      <c r="Q76" s="43"/>
      <c r="R76" s="43"/>
      <c r="S76" s="43"/>
      <c r="T76" s="43"/>
      <c r="U76" s="43"/>
      <c r="V76" s="43"/>
      <c r="W76" s="43"/>
      <c r="X76" s="435">
        <v>0</v>
      </c>
      <c r="Y76" s="435">
        <v>0</v>
      </c>
      <c r="Z76" s="435">
        <v>0</v>
      </c>
      <c r="AA76" s="435">
        <v>0</v>
      </c>
      <c r="AB76" s="435">
        <v>0</v>
      </c>
      <c r="AC76" s="435">
        <v>0</v>
      </c>
      <c r="AD76" s="435">
        <v>0</v>
      </c>
      <c r="AE76" s="435">
        <v>0</v>
      </c>
      <c r="AF76" s="435">
        <v>0</v>
      </c>
      <c r="AG76" s="435"/>
      <c r="AH76" s="435"/>
      <c r="AI76" s="435"/>
      <c r="AJ76" s="435"/>
      <c r="AK76" s="435"/>
      <c r="AL76" s="435"/>
      <c r="AM76" s="435"/>
      <c r="AN76" s="435"/>
      <c r="AO76" s="435"/>
      <c r="AP76" s="435"/>
      <c r="AQ76" s="435"/>
      <c r="AS76" s="896"/>
    </row>
    <row r="77" spans="1:45" s="322" customFormat="1" x14ac:dyDescent="0.25">
      <c r="A77" s="195" t="s">
        <v>829</v>
      </c>
      <c r="O77" s="43"/>
      <c r="P77" s="43"/>
      <c r="Q77" s="43"/>
      <c r="R77" s="43"/>
      <c r="S77" s="43"/>
      <c r="T77" s="43"/>
      <c r="U77" s="43"/>
      <c r="V77" s="43"/>
      <c r="W77" s="43"/>
      <c r="X77" s="435">
        <v>1.8489999771118164</v>
      </c>
      <c r="Y77" s="435">
        <v>1.8493399620056152</v>
      </c>
      <c r="Z77" s="435">
        <v>1.8493399620056152</v>
      </c>
      <c r="AA77" s="435">
        <v>1.8489999771118164</v>
      </c>
      <c r="AB77" s="435">
        <v>1.8493399620056152</v>
      </c>
      <c r="AC77" s="435">
        <v>1.8493399620056152</v>
      </c>
      <c r="AD77" s="435">
        <v>1.8493399620056152</v>
      </c>
      <c r="AE77" s="435">
        <v>1.8493399620056152</v>
      </c>
      <c r="AF77" s="435">
        <v>1.8493399620056152</v>
      </c>
      <c r="AG77" s="435"/>
      <c r="AH77" s="435"/>
      <c r="AI77" s="435"/>
      <c r="AJ77" s="435"/>
      <c r="AK77" s="435"/>
      <c r="AL77" s="435"/>
      <c r="AM77" s="435"/>
      <c r="AN77" s="435"/>
      <c r="AO77" s="435"/>
      <c r="AP77" s="435"/>
      <c r="AQ77" s="435"/>
      <c r="AS77" s="896"/>
    </row>
    <row r="78" spans="1:45" s="322" customFormat="1" x14ac:dyDescent="0.25">
      <c r="A78" s="195" t="s">
        <v>830</v>
      </c>
      <c r="O78" s="43"/>
      <c r="P78" s="43"/>
      <c r="Q78" s="43"/>
      <c r="R78" s="43"/>
      <c r="S78" s="43"/>
      <c r="T78" s="43"/>
      <c r="U78" s="43"/>
      <c r="V78" s="43"/>
      <c r="W78" s="43"/>
      <c r="X78" s="435">
        <v>0.55800002813339233</v>
      </c>
      <c r="Y78" s="435">
        <v>0.55700898170471191</v>
      </c>
      <c r="Z78" s="435">
        <v>0.55700898170471191</v>
      </c>
      <c r="AA78" s="435">
        <v>0.55699998140335083</v>
      </c>
      <c r="AB78" s="435">
        <v>0.55700898170471191</v>
      </c>
      <c r="AC78" s="435">
        <v>0.55700898170471191</v>
      </c>
      <c r="AD78" s="435">
        <v>0.55700898170471191</v>
      </c>
      <c r="AE78" s="435">
        <v>0.55700898170471191</v>
      </c>
      <c r="AF78" s="435">
        <v>0.55700898170471191</v>
      </c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  <c r="AQ78" s="435"/>
      <c r="AS78" s="896"/>
    </row>
    <row r="79" spans="1:45" s="322" customFormat="1" x14ac:dyDescent="0.25">
      <c r="A79" s="195" t="s">
        <v>831</v>
      </c>
      <c r="O79" s="43"/>
      <c r="P79" s="43"/>
      <c r="Q79" s="43"/>
      <c r="R79" s="43"/>
      <c r="S79" s="43"/>
      <c r="T79" s="43"/>
      <c r="U79" s="43"/>
      <c r="V79" s="43"/>
      <c r="W79" s="43"/>
      <c r="X79" s="435">
        <v>16.364999771118164</v>
      </c>
      <c r="Y79" s="435">
        <v>14.106720924377441</v>
      </c>
      <c r="Z79" s="435">
        <v>14.119218826293945</v>
      </c>
      <c r="AA79" s="435">
        <v>12.763999938964844</v>
      </c>
      <c r="AB79" s="435">
        <v>13.990262031555176</v>
      </c>
      <c r="AC79" s="435">
        <v>15.130099296569824</v>
      </c>
      <c r="AD79" s="435">
        <v>15.968143463134766</v>
      </c>
      <c r="AE79" s="435">
        <v>17.042671203613281</v>
      </c>
      <c r="AF79" s="435">
        <v>18.439609527587891</v>
      </c>
      <c r="AG79" s="435"/>
      <c r="AH79" s="435"/>
      <c r="AI79" s="435"/>
      <c r="AJ79" s="435"/>
      <c r="AK79" s="435"/>
      <c r="AL79" s="435"/>
      <c r="AM79" s="435"/>
      <c r="AN79" s="435"/>
      <c r="AO79" s="435"/>
      <c r="AP79" s="435"/>
      <c r="AQ79" s="435"/>
      <c r="AS79" s="896"/>
    </row>
    <row r="80" spans="1:45" s="322" customFormat="1" x14ac:dyDescent="0.25">
      <c r="A80" s="195" t="s">
        <v>832</v>
      </c>
      <c r="O80" s="43"/>
      <c r="P80" s="43"/>
      <c r="Q80" s="43"/>
      <c r="R80" s="43"/>
      <c r="S80" s="43"/>
      <c r="T80" s="43"/>
      <c r="U80" s="43"/>
      <c r="V80" s="43"/>
      <c r="W80" s="43"/>
      <c r="X80" s="435">
        <v>13.935000419616699</v>
      </c>
      <c r="Y80" s="435">
        <v>13.935055732727051</v>
      </c>
      <c r="Z80" s="435">
        <v>13.935055732727051</v>
      </c>
      <c r="AA80" s="435">
        <v>13.935000419616699</v>
      </c>
      <c r="AB80" s="435">
        <v>13.935055732727051</v>
      </c>
      <c r="AC80" s="435">
        <v>13.935055732727051</v>
      </c>
      <c r="AD80" s="435">
        <v>13.935055732727051</v>
      </c>
      <c r="AE80" s="435">
        <v>13.935055732727051</v>
      </c>
      <c r="AF80" s="435">
        <v>13.935055732727051</v>
      </c>
      <c r="AG80" s="435"/>
      <c r="AH80" s="435"/>
      <c r="AI80" s="435"/>
      <c r="AJ80" s="435"/>
      <c r="AK80" s="435"/>
      <c r="AL80" s="435"/>
      <c r="AM80" s="435"/>
      <c r="AN80" s="435"/>
      <c r="AO80" s="435"/>
      <c r="AP80" s="435"/>
      <c r="AQ80" s="435"/>
      <c r="AS80" s="896"/>
    </row>
    <row r="81" spans="1:45" s="339" customFormat="1" ht="20.149999999999999" customHeight="1" x14ac:dyDescent="0.25">
      <c r="A81" s="441" t="s">
        <v>833</v>
      </c>
      <c r="O81" s="43"/>
      <c r="P81" s="43"/>
      <c r="Q81" s="43"/>
      <c r="R81" s="43"/>
      <c r="S81" s="43"/>
      <c r="T81" s="43"/>
      <c r="U81" s="43"/>
      <c r="V81" s="43"/>
      <c r="W81" s="43"/>
      <c r="X81" s="438">
        <v>32.707000732421875</v>
      </c>
      <c r="Y81" s="438">
        <v>30.448125839233398</v>
      </c>
      <c r="Z81" s="438">
        <v>30.460622787475586</v>
      </c>
      <c r="AA81" s="438">
        <v>29.104999542236328</v>
      </c>
      <c r="AB81" s="438">
        <v>30.331666946411133</v>
      </c>
      <c r="AC81" s="438">
        <v>31.471504211425781</v>
      </c>
      <c r="AD81" s="438">
        <v>32.309547424316406</v>
      </c>
      <c r="AE81" s="438">
        <v>33.384075164794922</v>
      </c>
      <c r="AF81" s="438">
        <v>34.781013488769531</v>
      </c>
      <c r="AG81" s="438"/>
      <c r="AH81" s="438"/>
      <c r="AI81" s="438"/>
      <c r="AJ81" s="438"/>
      <c r="AK81" s="438"/>
      <c r="AL81" s="438"/>
      <c r="AM81" s="438"/>
      <c r="AN81" s="438"/>
      <c r="AO81" s="438"/>
      <c r="AP81" s="438"/>
      <c r="AQ81" s="438"/>
      <c r="AR81" s="322"/>
      <c r="AS81" s="896"/>
    </row>
    <row r="82" spans="1:45" s="339" customFormat="1" ht="20.149999999999999" customHeight="1" x14ac:dyDescent="0.25">
      <c r="A82" s="440" t="s">
        <v>834</v>
      </c>
      <c r="N82" s="324"/>
      <c r="O82" s="66"/>
      <c r="P82" s="66"/>
      <c r="Q82" s="66"/>
      <c r="R82" s="66"/>
      <c r="S82" s="66"/>
      <c r="T82" s="66"/>
      <c r="U82" s="66"/>
      <c r="V82" s="66"/>
      <c r="W82" s="66"/>
      <c r="X82" s="437">
        <v>156.875</v>
      </c>
      <c r="Y82" s="437">
        <v>189.4110107421875</v>
      </c>
      <c r="Z82" s="437">
        <v>220.40353393554688</v>
      </c>
      <c r="AA82" s="437">
        <v>261.75698852539063</v>
      </c>
      <c r="AB82" s="437">
        <v>256.97454833984375</v>
      </c>
      <c r="AC82" s="437">
        <v>245.93960571289063</v>
      </c>
      <c r="AD82" s="437">
        <v>293.7679443359375</v>
      </c>
      <c r="AE82" s="437">
        <v>324.75311279296875</v>
      </c>
      <c r="AF82" s="437">
        <v>353.00381469726563</v>
      </c>
      <c r="AG82" s="438"/>
      <c r="AH82" s="438"/>
      <c r="AI82" s="438"/>
      <c r="AJ82" s="438"/>
      <c r="AK82" s="438"/>
      <c r="AL82" s="438"/>
      <c r="AM82" s="438"/>
      <c r="AN82" s="438"/>
      <c r="AO82" s="438"/>
      <c r="AP82" s="438"/>
      <c r="AQ82" s="438"/>
      <c r="AR82" s="322"/>
      <c r="AS82" s="896"/>
    </row>
    <row r="83" spans="1:45" s="339" customFormat="1" ht="20.149999999999999" customHeight="1" x14ac:dyDescent="0.25">
      <c r="A83" s="442" t="s">
        <v>843</v>
      </c>
      <c r="O83" s="43"/>
      <c r="P83" s="43"/>
      <c r="Q83" s="43"/>
      <c r="R83" s="43"/>
      <c r="S83" s="43"/>
      <c r="T83" s="43"/>
      <c r="U83" s="43"/>
      <c r="V83" s="43"/>
      <c r="W83" s="43"/>
      <c r="X83" s="438"/>
      <c r="Y83" s="438"/>
      <c r="Z83" s="438"/>
      <c r="AA83" s="438"/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9"/>
      <c r="AO83" s="439"/>
      <c r="AP83" s="438"/>
      <c r="AQ83" s="438"/>
    </row>
    <row r="84" spans="1:45" s="339" customFormat="1" x14ac:dyDescent="0.25">
      <c r="A84" s="441"/>
      <c r="O84" s="43"/>
      <c r="P84" s="43"/>
      <c r="Q84" s="43"/>
      <c r="R84" s="43"/>
      <c r="S84" s="43"/>
      <c r="T84" s="43"/>
      <c r="U84" s="43"/>
      <c r="V84" s="43"/>
      <c r="W84" s="43"/>
      <c r="X84" s="438"/>
      <c r="Y84" s="438"/>
      <c r="Z84" s="438"/>
      <c r="AA84" s="438"/>
      <c r="AB84" s="438"/>
      <c r="AC84" s="438"/>
      <c r="AD84" s="438"/>
      <c r="AE84" s="438"/>
      <c r="AF84" s="438"/>
      <c r="AG84" s="438"/>
      <c r="AH84" s="438"/>
      <c r="AI84" s="438"/>
      <c r="AJ84" s="438"/>
      <c r="AK84" s="438"/>
      <c r="AL84" s="438"/>
      <c r="AM84" s="438"/>
      <c r="AN84" s="439"/>
      <c r="AO84" s="439"/>
      <c r="AP84" s="438"/>
      <c r="AQ84" s="438"/>
    </row>
    <row r="85" spans="1:45" s="76" customFormat="1" ht="25.4" customHeight="1" x14ac:dyDescent="0.25">
      <c r="A85" s="68" t="str">
        <f>Index!B68</f>
        <v>Table 7c    RMI commercial banks: deposits by type and institutional sector, by quarter, 2014-2022</v>
      </c>
      <c r="O85" s="43"/>
      <c r="P85" s="43"/>
      <c r="Q85" s="43"/>
      <c r="R85" s="43"/>
      <c r="S85" s="43"/>
      <c r="T85" s="43"/>
      <c r="U85" s="43"/>
      <c r="V85" s="43"/>
      <c r="W85" s="43"/>
      <c r="AB85" s="107"/>
    </row>
    <row r="86" spans="1:45" s="65" customFormat="1" ht="25.4" customHeight="1" x14ac:dyDescent="0.35">
      <c r="A86" s="168" t="s">
        <v>340</v>
      </c>
      <c r="N86" s="463"/>
      <c r="O86" s="464"/>
      <c r="P86" s="464"/>
      <c r="Q86" s="464"/>
      <c r="R86" s="464"/>
      <c r="S86" s="464"/>
      <c r="T86" s="464"/>
      <c r="U86" s="464"/>
      <c r="V86" s="464"/>
      <c r="W86" s="464"/>
      <c r="X86" s="46" t="str">
        <f t="shared" ref="X86:AF86" si="10">X2</f>
        <v>FY2014</v>
      </c>
      <c r="Y86" s="46" t="str">
        <f t="shared" si="10"/>
        <v>FY2015</v>
      </c>
      <c r="Z86" s="46" t="str">
        <f t="shared" si="10"/>
        <v>FY2016</v>
      </c>
      <c r="AA86" s="46" t="str">
        <f t="shared" si="10"/>
        <v>FY2017</v>
      </c>
      <c r="AB86" s="46" t="str">
        <f t="shared" si="10"/>
        <v>FY2018</v>
      </c>
      <c r="AC86" s="46" t="str">
        <f t="shared" si="10"/>
        <v>FY2019</v>
      </c>
      <c r="AD86" s="46" t="str">
        <f t="shared" si="10"/>
        <v>FY2020</v>
      </c>
      <c r="AE86" s="46" t="str">
        <f t="shared" si="10"/>
        <v>FY2021</v>
      </c>
      <c r="AF86" s="46" t="str">
        <f t="shared" si="10"/>
        <v>FY2022</v>
      </c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</row>
    <row r="87" spans="1:45" s="322" customFormat="1" ht="20.149999999999999" customHeight="1" x14ac:dyDescent="0.25">
      <c r="A87" s="181" t="s">
        <v>835</v>
      </c>
      <c r="O87" s="43"/>
      <c r="P87" s="43"/>
      <c r="Q87" s="43"/>
      <c r="R87" s="43"/>
      <c r="S87" s="43"/>
      <c r="T87" s="43"/>
      <c r="U87" s="43"/>
      <c r="V87" s="43"/>
      <c r="W87" s="43"/>
      <c r="X87" s="435">
        <v>4.4310002326965332</v>
      </c>
      <c r="Y87" s="435">
        <v>5.0994892120361328</v>
      </c>
      <c r="Z87" s="435">
        <v>5.4725613594055176</v>
      </c>
      <c r="AA87" s="435">
        <v>4.1570000648498535</v>
      </c>
      <c r="AB87" s="435">
        <v>4.410271167755127</v>
      </c>
      <c r="AC87" s="435">
        <v>4.3490948677062988</v>
      </c>
      <c r="AD87" s="435">
        <v>5.650017261505127</v>
      </c>
      <c r="AE87" s="435">
        <v>6.2199196815490723</v>
      </c>
      <c r="AF87" s="435">
        <v>6.4542937278747559</v>
      </c>
      <c r="AG87" s="435"/>
      <c r="AH87" s="435"/>
      <c r="AI87" s="435"/>
      <c r="AJ87" s="435"/>
      <c r="AK87" s="435"/>
      <c r="AL87" s="435"/>
      <c r="AM87" s="435"/>
      <c r="AN87" s="435"/>
      <c r="AO87" s="435"/>
      <c r="AP87" s="435"/>
      <c r="AQ87" s="435"/>
      <c r="AS87" s="896"/>
    </row>
    <row r="88" spans="1:45" s="322" customFormat="1" x14ac:dyDescent="0.25">
      <c r="A88" s="195" t="s">
        <v>821</v>
      </c>
      <c r="O88" s="43"/>
      <c r="P88" s="43"/>
      <c r="Q88" s="43"/>
      <c r="R88" s="43"/>
      <c r="S88" s="43"/>
      <c r="T88" s="43"/>
      <c r="U88" s="43"/>
      <c r="V88" s="43"/>
      <c r="W88" s="43"/>
      <c r="X88" s="435">
        <v>4.1999999433755875E-2</v>
      </c>
      <c r="Y88" s="435">
        <v>4.1999999433755875E-2</v>
      </c>
      <c r="Z88" s="435">
        <v>4.1999999433755875E-2</v>
      </c>
      <c r="AA88" s="435">
        <v>4.1999999433755875E-2</v>
      </c>
      <c r="AB88" s="435">
        <v>4.1999999433755875E-2</v>
      </c>
      <c r="AC88" s="435">
        <v>4.1999999433755875E-2</v>
      </c>
      <c r="AD88" s="435">
        <v>0</v>
      </c>
      <c r="AE88" s="435">
        <v>0</v>
      </c>
      <c r="AF88" s="435">
        <v>0</v>
      </c>
      <c r="AG88" s="435"/>
      <c r="AH88" s="435"/>
      <c r="AI88" s="435"/>
      <c r="AJ88" s="435"/>
      <c r="AK88" s="435"/>
      <c r="AL88" s="435"/>
      <c r="AM88" s="435"/>
      <c r="AN88" s="435"/>
      <c r="AO88" s="435"/>
      <c r="AP88" s="435"/>
      <c r="AQ88" s="435"/>
      <c r="AS88" s="896"/>
    </row>
    <row r="89" spans="1:45" s="322" customFormat="1" x14ac:dyDescent="0.25">
      <c r="A89" s="195" t="s">
        <v>822</v>
      </c>
      <c r="O89" s="43"/>
      <c r="P89" s="43"/>
      <c r="Q89" s="43"/>
      <c r="R89" s="43"/>
      <c r="S89" s="43"/>
      <c r="T89" s="43"/>
      <c r="U89" s="43"/>
      <c r="V89" s="43"/>
      <c r="W89" s="43"/>
      <c r="X89" s="435">
        <v>4.3889999389648438</v>
      </c>
      <c r="Y89" s="435">
        <v>5.0574893951416016</v>
      </c>
      <c r="Z89" s="435">
        <v>5.4305610656738281</v>
      </c>
      <c r="AA89" s="435">
        <v>4.1149997711181641</v>
      </c>
      <c r="AB89" s="435">
        <v>4.3682713508605957</v>
      </c>
      <c r="AC89" s="435">
        <v>4.3070950508117676</v>
      </c>
      <c r="AD89" s="435">
        <v>5.650017261505127</v>
      </c>
      <c r="AE89" s="435">
        <v>6.2199196815490723</v>
      </c>
      <c r="AF89" s="435">
        <v>6.4542937278747559</v>
      </c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Q89" s="435"/>
      <c r="AS89" s="896"/>
    </row>
    <row r="90" spans="1:45" s="322" customFormat="1" ht="15" customHeight="1" x14ac:dyDescent="0.25">
      <c r="A90" s="181" t="s">
        <v>836</v>
      </c>
      <c r="O90" s="43"/>
      <c r="P90" s="43"/>
      <c r="Q90" s="43"/>
      <c r="R90" s="43"/>
      <c r="S90" s="43"/>
      <c r="T90" s="43"/>
      <c r="U90" s="43"/>
      <c r="V90" s="43"/>
      <c r="W90" s="43"/>
      <c r="X90" s="435">
        <v>53.002998352050781</v>
      </c>
      <c r="Y90" s="435">
        <v>66.429603576660156</v>
      </c>
      <c r="Z90" s="435">
        <v>81.735275268554688</v>
      </c>
      <c r="AA90" s="435">
        <v>131.32099914550781</v>
      </c>
      <c r="AB90" s="435">
        <v>122.41541290283203</v>
      </c>
      <c r="AC90" s="435">
        <v>61.726104736328125</v>
      </c>
      <c r="AD90" s="435">
        <v>90.907196044921875</v>
      </c>
      <c r="AE90" s="435">
        <v>81.700729370117188</v>
      </c>
      <c r="AF90" s="435">
        <v>71.622817993164063</v>
      </c>
      <c r="AG90" s="435"/>
      <c r="AH90" s="435"/>
      <c r="AI90" s="435"/>
      <c r="AJ90" s="435"/>
      <c r="AK90" s="435"/>
      <c r="AL90" s="435"/>
      <c r="AM90" s="435"/>
      <c r="AN90" s="435"/>
      <c r="AO90" s="435"/>
      <c r="AP90" s="435"/>
      <c r="AQ90" s="435"/>
      <c r="AS90" s="896"/>
    </row>
    <row r="91" spans="1:45" s="322" customFormat="1" x14ac:dyDescent="0.25">
      <c r="A91" s="195" t="s">
        <v>837</v>
      </c>
      <c r="O91" s="43"/>
      <c r="P91" s="43"/>
      <c r="Q91" s="43"/>
      <c r="R91" s="43"/>
      <c r="S91" s="43"/>
      <c r="T91" s="43"/>
      <c r="U91" s="43"/>
      <c r="V91" s="43"/>
      <c r="W91" s="43"/>
      <c r="X91" s="435">
        <v>17.590000152587891</v>
      </c>
      <c r="Y91" s="435">
        <v>17.653858184814453</v>
      </c>
      <c r="Z91" s="435">
        <v>18.409305572509766</v>
      </c>
      <c r="AA91" s="435">
        <v>29.853000640869141</v>
      </c>
      <c r="AB91" s="435">
        <v>43.058723449707031</v>
      </c>
      <c r="AC91" s="435">
        <v>21.376350402832031</v>
      </c>
      <c r="AD91" s="435">
        <v>44.778450012207031</v>
      </c>
      <c r="AE91" s="435">
        <v>40.721385955810547</v>
      </c>
      <c r="AF91" s="435">
        <v>29.524042129516602</v>
      </c>
      <c r="AG91" s="435"/>
      <c r="AH91" s="435"/>
      <c r="AI91" s="435"/>
      <c r="AJ91" s="435"/>
      <c r="AK91" s="435"/>
      <c r="AL91" s="435"/>
      <c r="AM91" s="435"/>
      <c r="AN91" s="435"/>
      <c r="AO91" s="435"/>
      <c r="AP91" s="435"/>
      <c r="AQ91" s="435"/>
      <c r="AS91" s="896"/>
    </row>
    <row r="92" spans="1:45" s="322" customFormat="1" x14ac:dyDescent="0.25">
      <c r="A92" s="436" t="s">
        <v>803</v>
      </c>
      <c r="O92" s="43"/>
      <c r="P92" s="43"/>
      <c r="Q92" s="43"/>
      <c r="R92" s="43"/>
      <c r="S92" s="43"/>
      <c r="T92" s="43"/>
      <c r="U92" s="43"/>
      <c r="V92" s="43"/>
      <c r="W92" s="43"/>
      <c r="X92" s="435">
        <v>4.4670000076293945</v>
      </c>
      <c r="Y92" s="435">
        <v>7.4441266059875488</v>
      </c>
      <c r="Z92" s="435">
        <v>6.9278864860534668</v>
      </c>
      <c r="AA92" s="435">
        <v>11.024999618530273</v>
      </c>
      <c r="AB92" s="435">
        <v>10.118260383605957</v>
      </c>
      <c r="AC92" s="435">
        <v>7.4472789764404297</v>
      </c>
      <c r="AD92" s="435">
        <v>17.247854232788086</v>
      </c>
      <c r="AE92" s="435">
        <v>11.74717903137207</v>
      </c>
      <c r="AF92" s="435">
        <v>10.866815567016602</v>
      </c>
      <c r="AG92" s="435"/>
      <c r="AH92" s="435"/>
      <c r="AI92" s="435"/>
      <c r="AJ92" s="435"/>
      <c r="AK92" s="435"/>
      <c r="AL92" s="435"/>
      <c r="AM92" s="435"/>
      <c r="AN92" s="435"/>
      <c r="AO92" s="435"/>
      <c r="AP92" s="435"/>
      <c r="AQ92" s="435"/>
      <c r="AS92" s="896"/>
    </row>
    <row r="93" spans="1:45" s="322" customFormat="1" x14ac:dyDescent="0.25">
      <c r="A93" s="436" t="s">
        <v>823</v>
      </c>
      <c r="O93" s="43"/>
      <c r="P93" s="43"/>
      <c r="Q93" s="43"/>
      <c r="R93" s="43"/>
      <c r="S93" s="43"/>
      <c r="T93" s="43"/>
      <c r="U93" s="43"/>
      <c r="V93" s="43"/>
      <c r="W93" s="43"/>
      <c r="X93" s="435">
        <v>1.2940000295639038</v>
      </c>
      <c r="Y93" s="435">
        <v>0.83432358503341675</v>
      </c>
      <c r="Z93" s="435">
        <v>1.2299872636795044</v>
      </c>
      <c r="AA93" s="435">
        <v>1.4019999504089355</v>
      </c>
      <c r="AB93" s="435">
        <v>3.7744905948638916</v>
      </c>
      <c r="AC93" s="435">
        <v>1.6718102693557739</v>
      </c>
      <c r="AD93" s="435">
        <v>4.467444896697998</v>
      </c>
      <c r="AE93" s="435">
        <v>4.21734619140625</v>
      </c>
      <c r="AF93" s="435">
        <v>3.3433554172515869</v>
      </c>
      <c r="AG93" s="435"/>
      <c r="AH93" s="435"/>
      <c r="AI93" s="435"/>
      <c r="AJ93" s="435"/>
      <c r="AK93" s="435"/>
      <c r="AL93" s="435"/>
      <c r="AM93" s="435"/>
      <c r="AN93" s="435"/>
      <c r="AO93" s="435"/>
      <c r="AP93" s="435"/>
      <c r="AQ93" s="435"/>
      <c r="AS93" s="896"/>
    </row>
    <row r="94" spans="1:45" s="322" customFormat="1" x14ac:dyDescent="0.25">
      <c r="A94" s="436" t="s">
        <v>497</v>
      </c>
      <c r="O94" s="43"/>
      <c r="P94" s="43"/>
      <c r="Q94" s="43"/>
      <c r="R94" s="43"/>
      <c r="S94" s="43"/>
      <c r="T94" s="43"/>
      <c r="U94" s="43"/>
      <c r="V94" s="43"/>
      <c r="W94" s="43"/>
      <c r="X94" s="435">
        <v>9.0999998152256012E-2</v>
      </c>
      <c r="Y94" s="435">
        <v>9.0832263231277466E-2</v>
      </c>
      <c r="Z94" s="435">
        <v>9.1060422360897064E-2</v>
      </c>
      <c r="AA94" s="435">
        <v>9.0999998152256012E-2</v>
      </c>
      <c r="AB94" s="435">
        <v>9.1519758105278015E-2</v>
      </c>
      <c r="AC94" s="435">
        <v>9.1749712824821472E-2</v>
      </c>
      <c r="AD94" s="435">
        <v>9.1959290206432343E-2</v>
      </c>
      <c r="AE94" s="435">
        <v>9.2153243720531464E-2</v>
      </c>
      <c r="AF94" s="435">
        <v>9.2347189784049988E-2</v>
      </c>
      <c r="AG94" s="435"/>
      <c r="AH94" s="435"/>
      <c r="AI94" s="435"/>
      <c r="AJ94" s="435"/>
      <c r="AK94" s="435"/>
      <c r="AL94" s="435"/>
      <c r="AM94" s="435"/>
      <c r="AN94" s="435"/>
      <c r="AO94" s="435"/>
      <c r="AP94" s="435"/>
      <c r="AQ94" s="435"/>
      <c r="AS94" s="896"/>
    </row>
    <row r="95" spans="1:45" s="322" customFormat="1" x14ac:dyDescent="0.25">
      <c r="A95" s="436" t="s">
        <v>35</v>
      </c>
      <c r="O95" s="43"/>
      <c r="P95" s="43"/>
      <c r="Q95" s="43"/>
      <c r="R95" s="43"/>
      <c r="S95" s="43"/>
      <c r="T95" s="43"/>
      <c r="U95" s="43"/>
      <c r="V95" s="43"/>
      <c r="W95" s="43"/>
      <c r="X95" s="435">
        <v>3.7420001029968262</v>
      </c>
      <c r="Y95" s="435">
        <v>2.0811975002288818</v>
      </c>
      <c r="Z95" s="435">
        <v>4.3771615028381348</v>
      </c>
      <c r="AA95" s="435">
        <v>2.0889999866485596</v>
      </c>
      <c r="AB95" s="435">
        <v>6.1109514236450195</v>
      </c>
      <c r="AC95" s="435">
        <v>2.2108852863311768</v>
      </c>
      <c r="AD95" s="435">
        <v>7.0771832466125488</v>
      </c>
      <c r="AE95" s="435">
        <v>5.8190007209777832</v>
      </c>
      <c r="AF95" s="435">
        <v>2.7527432441711426</v>
      </c>
      <c r="AG95" s="435"/>
      <c r="AH95" s="435"/>
      <c r="AI95" s="435"/>
      <c r="AJ95" s="435"/>
      <c r="AK95" s="435"/>
      <c r="AL95" s="435"/>
      <c r="AM95" s="435"/>
      <c r="AN95" s="435"/>
      <c r="AO95" s="435"/>
      <c r="AP95" s="435"/>
      <c r="AQ95" s="435"/>
      <c r="AS95" s="896"/>
    </row>
    <row r="96" spans="1:45" s="322" customFormat="1" x14ac:dyDescent="0.25">
      <c r="A96" s="436" t="s">
        <v>804</v>
      </c>
      <c r="O96" s="43"/>
      <c r="P96" s="43"/>
      <c r="Q96" s="43"/>
      <c r="R96" s="43"/>
      <c r="S96" s="43"/>
      <c r="T96" s="43"/>
      <c r="U96" s="43"/>
      <c r="V96" s="43"/>
      <c r="W96" s="43"/>
      <c r="X96" s="435">
        <v>0.20100000500679016</v>
      </c>
      <c r="Y96" s="435">
        <v>3.4000001847743988E-2</v>
      </c>
      <c r="Z96" s="435">
        <v>0.17000000178813934</v>
      </c>
      <c r="AA96" s="435">
        <v>0.14499999582767487</v>
      </c>
      <c r="AB96" s="435">
        <v>0.21899999678134918</v>
      </c>
      <c r="AC96" s="435">
        <v>0.20499999821186066</v>
      </c>
      <c r="AD96" s="435">
        <v>0.34799998998641968</v>
      </c>
      <c r="AE96" s="435">
        <v>0.210999995470047</v>
      </c>
      <c r="AF96" s="435">
        <v>0.2460000067949295</v>
      </c>
      <c r="AG96" s="435"/>
      <c r="AH96" s="435"/>
      <c r="AI96" s="435"/>
      <c r="AJ96" s="435"/>
      <c r="AK96" s="435"/>
      <c r="AL96" s="435"/>
      <c r="AM96" s="435"/>
      <c r="AN96" s="435"/>
      <c r="AO96" s="435"/>
      <c r="AP96" s="435"/>
      <c r="AQ96" s="435"/>
      <c r="AS96" s="896"/>
    </row>
    <row r="97" spans="1:45" s="322" customFormat="1" x14ac:dyDescent="0.25">
      <c r="A97" s="436" t="s">
        <v>805</v>
      </c>
      <c r="O97" s="43"/>
      <c r="P97" s="43"/>
      <c r="Q97" s="43"/>
      <c r="R97" s="43"/>
      <c r="S97" s="43"/>
      <c r="T97" s="43"/>
      <c r="U97" s="43"/>
      <c r="V97" s="43"/>
      <c r="W97" s="43"/>
      <c r="X97" s="435">
        <v>7.7950000762939453</v>
      </c>
      <c r="Y97" s="435">
        <v>7.169377326965332</v>
      </c>
      <c r="Z97" s="435">
        <v>5.6132106781005859</v>
      </c>
      <c r="AA97" s="435">
        <v>15.10099983215332</v>
      </c>
      <c r="AB97" s="435">
        <v>22.744503021240234</v>
      </c>
      <c r="AC97" s="435">
        <v>9.7496271133422852</v>
      </c>
      <c r="AD97" s="435">
        <v>15.546008110046387</v>
      </c>
      <c r="AE97" s="435">
        <v>18.63470458984375</v>
      </c>
      <c r="AF97" s="435">
        <v>12.222780227661133</v>
      </c>
      <c r="AG97" s="435"/>
      <c r="AH97" s="435"/>
      <c r="AI97" s="435"/>
      <c r="AJ97" s="435"/>
      <c r="AK97" s="435"/>
      <c r="AL97" s="435"/>
      <c r="AM97" s="435"/>
      <c r="AN97" s="435"/>
      <c r="AO97" s="435"/>
      <c r="AP97" s="435"/>
      <c r="AQ97" s="435"/>
      <c r="AS97" s="896"/>
    </row>
    <row r="98" spans="1:45" s="322" customFormat="1" x14ac:dyDescent="0.25">
      <c r="A98" s="195" t="s">
        <v>31</v>
      </c>
      <c r="O98" s="43"/>
      <c r="P98" s="43"/>
      <c r="Q98" s="43"/>
      <c r="R98" s="43"/>
      <c r="S98" s="43"/>
      <c r="T98" s="43"/>
      <c r="U98" s="43"/>
      <c r="V98" s="43"/>
      <c r="W98" s="43"/>
      <c r="X98" s="435">
        <v>36.138999938964844</v>
      </c>
      <c r="Y98" s="435">
        <v>49.547870635986328</v>
      </c>
      <c r="Z98" s="435">
        <v>64.765548706054688</v>
      </c>
      <c r="AA98" s="435">
        <v>103.43599700927734</v>
      </c>
      <c r="AB98" s="435">
        <v>81.090164184570313</v>
      </c>
      <c r="AC98" s="435">
        <v>41.332386016845703</v>
      </c>
      <c r="AD98" s="435">
        <v>47.304424285888672</v>
      </c>
      <c r="AE98" s="435">
        <v>42.436492919921875</v>
      </c>
      <c r="AF98" s="435">
        <v>42.996532440185547</v>
      </c>
      <c r="AG98" s="435"/>
      <c r="AH98" s="435"/>
      <c r="AI98" s="435"/>
      <c r="AJ98" s="435"/>
      <c r="AK98" s="435"/>
      <c r="AL98" s="435"/>
      <c r="AM98" s="435"/>
      <c r="AN98" s="435"/>
      <c r="AO98" s="435"/>
      <c r="AP98" s="435"/>
      <c r="AQ98" s="435"/>
      <c r="AS98" s="896"/>
    </row>
    <row r="99" spans="1:45" s="322" customFormat="1" x14ac:dyDescent="0.25">
      <c r="A99" s="436" t="s">
        <v>807</v>
      </c>
      <c r="O99" s="43"/>
      <c r="P99" s="43"/>
      <c r="Q99" s="43"/>
      <c r="R99" s="43"/>
      <c r="S99" s="43"/>
      <c r="T99" s="43"/>
      <c r="U99" s="43"/>
      <c r="V99" s="43"/>
      <c r="W99" s="43"/>
      <c r="X99" s="435">
        <v>0.5559999942779541</v>
      </c>
      <c r="Y99" s="435">
        <v>0.69655525684356689</v>
      </c>
      <c r="Z99" s="435">
        <v>1.174790620803833</v>
      </c>
      <c r="AA99" s="435">
        <v>0.72399997711181641</v>
      </c>
      <c r="AB99" s="435">
        <v>1.6770423650741577</v>
      </c>
      <c r="AC99" s="435">
        <v>1.7599761486053467</v>
      </c>
      <c r="AD99" s="435">
        <v>2.4828238487243652</v>
      </c>
      <c r="AE99" s="435">
        <v>3.3079040050506592</v>
      </c>
      <c r="AF99" s="435">
        <v>2.8933992385864258</v>
      </c>
      <c r="AG99" s="435"/>
      <c r="AH99" s="435"/>
      <c r="AI99" s="435"/>
      <c r="AJ99" s="435"/>
      <c r="AK99" s="435"/>
      <c r="AL99" s="435"/>
      <c r="AM99" s="435"/>
      <c r="AN99" s="435"/>
      <c r="AO99" s="435"/>
      <c r="AP99" s="435"/>
      <c r="AQ99" s="435"/>
      <c r="AS99" s="896"/>
    </row>
    <row r="100" spans="1:45" s="322" customFormat="1" x14ac:dyDescent="0.25">
      <c r="A100" s="436" t="s">
        <v>808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35">
        <v>30.236000061035156</v>
      </c>
      <c r="Y100" s="435">
        <v>42.324604034423828</v>
      </c>
      <c r="Z100" s="435">
        <v>55.745292663574219</v>
      </c>
      <c r="AA100" s="435">
        <v>94.926002502441406</v>
      </c>
      <c r="AB100" s="435">
        <v>71.059501647949219</v>
      </c>
      <c r="AC100" s="435">
        <v>30.26032829284668</v>
      </c>
      <c r="AD100" s="435">
        <v>32.192523956298828</v>
      </c>
      <c r="AE100" s="435">
        <v>23.359724044799805</v>
      </c>
      <c r="AF100" s="435">
        <v>24.089698791503906</v>
      </c>
      <c r="AG100" s="435"/>
      <c r="AH100" s="435"/>
      <c r="AI100" s="435"/>
      <c r="AJ100" s="435"/>
      <c r="AK100" s="435"/>
      <c r="AL100" s="435"/>
      <c r="AM100" s="435"/>
      <c r="AN100" s="435"/>
      <c r="AO100" s="435"/>
      <c r="AP100" s="435"/>
      <c r="AQ100" s="435"/>
      <c r="AS100" s="896"/>
    </row>
    <row r="101" spans="1:45" s="322" customFormat="1" x14ac:dyDescent="0.25">
      <c r="A101" s="436" t="s">
        <v>809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35">
        <v>2.875999927520752</v>
      </c>
      <c r="Y101" s="435">
        <v>3.1119461059570313</v>
      </c>
      <c r="Z101" s="435">
        <v>3.9279978275299072</v>
      </c>
      <c r="AA101" s="435">
        <v>3.6559998989105225</v>
      </c>
      <c r="AB101" s="435">
        <v>3.7333545684814453</v>
      </c>
      <c r="AC101" s="435">
        <v>4.7885632514953613</v>
      </c>
      <c r="AD101" s="435">
        <v>6.5976986885070801</v>
      </c>
      <c r="AE101" s="435">
        <v>9.2712936401367188</v>
      </c>
      <c r="AF101" s="435">
        <v>8.9556026458740234</v>
      </c>
      <c r="AG101" s="435"/>
      <c r="AH101" s="435"/>
      <c r="AI101" s="435"/>
      <c r="AJ101" s="435"/>
      <c r="AK101" s="435"/>
      <c r="AL101" s="435"/>
      <c r="AM101" s="435"/>
      <c r="AN101" s="435"/>
      <c r="AO101" s="435"/>
      <c r="AP101" s="435"/>
      <c r="AQ101" s="435"/>
      <c r="AS101" s="896"/>
    </row>
    <row r="102" spans="1:45" s="322" customFormat="1" x14ac:dyDescent="0.25">
      <c r="A102" s="436" t="s">
        <v>824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35">
        <v>2.4709999561309814</v>
      </c>
      <c r="Y102" s="435">
        <v>3.4147658348083496</v>
      </c>
      <c r="Z102" s="435">
        <v>3.9174692630767822</v>
      </c>
      <c r="AA102" s="435">
        <v>4.130000114440918</v>
      </c>
      <c r="AB102" s="435">
        <v>4.620269775390625</v>
      </c>
      <c r="AC102" s="435">
        <v>4.5235190391540527</v>
      </c>
      <c r="AD102" s="435">
        <v>6.031376838684082</v>
      </c>
      <c r="AE102" s="435">
        <v>6.4975705146789551</v>
      </c>
      <c r="AF102" s="435">
        <v>7.057833194732666</v>
      </c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S102" s="896"/>
    </row>
    <row r="103" spans="1:45" s="322" customFormat="1" ht="15" customHeight="1" x14ac:dyDescent="0.25">
      <c r="A103" s="181" t="s">
        <v>838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35">
        <v>2.5299999713897705</v>
      </c>
      <c r="Y103" s="435">
        <v>3.1003496646881104</v>
      </c>
      <c r="Z103" s="435">
        <v>5.9391870498657227</v>
      </c>
      <c r="AA103" s="435">
        <v>7.9130001068115234</v>
      </c>
      <c r="AB103" s="435">
        <v>8.284144401550293</v>
      </c>
      <c r="AC103" s="435">
        <v>38.522525787353516</v>
      </c>
      <c r="AD103" s="435">
        <v>48.930160522460938</v>
      </c>
      <c r="AE103" s="435">
        <v>64.5552978515625</v>
      </c>
      <c r="AF103" s="435">
        <v>89.463943481445313</v>
      </c>
      <c r="AG103" s="435"/>
      <c r="AH103" s="435"/>
      <c r="AI103" s="435"/>
      <c r="AJ103" s="435"/>
      <c r="AK103" s="435"/>
      <c r="AL103" s="435"/>
      <c r="AM103" s="435"/>
      <c r="AN103" s="435"/>
      <c r="AO103" s="435"/>
      <c r="AP103" s="435"/>
      <c r="AQ103" s="435"/>
      <c r="AS103" s="896"/>
    </row>
    <row r="104" spans="1:45" s="322" customFormat="1" x14ac:dyDescent="0.25">
      <c r="A104" s="436" t="s">
        <v>837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5">
        <v>0.42699998617172241</v>
      </c>
      <c r="Y104" s="435">
        <v>1.343835711479187</v>
      </c>
      <c r="Z104" s="435">
        <v>3.141857385635376</v>
      </c>
      <c r="AA104" s="435">
        <v>4.6649999618530273</v>
      </c>
      <c r="AB104" s="435">
        <v>3.6959090232849121</v>
      </c>
      <c r="AC104" s="435">
        <v>3.7325167655944824</v>
      </c>
      <c r="AD104" s="435">
        <v>7.5046601295471191</v>
      </c>
      <c r="AE104" s="435">
        <v>15.919766426086426</v>
      </c>
      <c r="AF104" s="435">
        <v>14.518723487854004</v>
      </c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AQ104" s="435"/>
      <c r="AS104" s="896"/>
    </row>
    <row r="105" spans="1:45" s="322" customFormat="1" x14ac:dyDescent="0.25">
      <c r="A105" s="436" t="s">
        <v>839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35">
        <v>1.2220000028610229</v>
      </c>
      <c r="Y105" s="435">
        <v>1.1300404071807861</v>
      </c>
      <c r="Z105" s="435">
        <v>1.7193220853805542</v>
      </c>
      <c r="AA105" s="435">
        <v>1.8450000286102295</v>
      </c>
      <c r="AB105" s="435">
        <v>2.8735191822052002</v>
      </c>
      <c r="AC105" s="435">
        <v>33.152599334716797</v>
      </c>
      <c r="AD105" s="435">
        <v>39.359977722167969</v>
      </c>
      <c r="AE105" s="435">
        <v>46.184688568115234</v>
      </c>
      <c r="AF105" s="435">
        <v>71.955177307128906</v>
      </c>
      <c r="AG105" s="435"/>
      <c r="AH105" s="435"/>
      <c r="AI105" s="435"/>
      <c r="AJ105" s="435"/>
      <c r="AK105" s="435"/>
      <c r="AL105" s="435"/>
      <c r="AM105" s="435"/>
      <c r="AN105" s="435"/>
      <c r="AO105" s="435"/>
      <c r="AP105" s="435"/>
      <c r="AQ105" s="435"/>
      <c r="AS105" s="896"/>
    </row>
    <row r="106" spans="1:45" s="322" customFormat="1" x14ac:dyDescent="0.25">
      <c r="A106" s="436" t="s">
        <v>824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35">
        <v>0.88099998235702515</v>
      </c>
      <c r="Y106" s="435">
        <v>0.59943932294845581</v>
      </c>
      <c r="Z106" s="435">
        <v>1.0697098970413208</v>
      </c>
      <c r="AA106" s="435">
        <v>1.3760000467300415</v>
      </c>
      <c r="AB106" s="435">
        <v>1.6951186656951904</v>
      </c>
      <c r="AC106" s="435">
        <v>1.5996559858322144</v>
      </c>
      <c r="AD106" s="435">
        <v>1.9911797046661377</v>
      </c>
      <c r="AE106" s="435">
        <v>2.3995976448059082</v>
      </c>
      <c r="AF106" s="435">
        <v>2.9349555969238281</v>
      </c>
      <c r="AG106" s="435"/>
      <c r="AH106" s="435"/>
      <c r="AI106" s="435"/>
      <c r="AJ106" s="435"/>
      <c r="AK106" s="435"/>
      <c r="AL106" s="435"/>
      <c r="AM106" s="435"/>
      <c r="AN106" s="435"/>
      <c r="AO106" s="435"/>
      <c r="AP106" s="435"/>
      <c r="AQ106" s="435"/>
      <c r="AS106" s="896"/>
    </row>
    <row r="107" spans="1:45" s="322" customFormat="1" x14ac:dyDescent="0.25">
      <c r="A107" s="436" t="s">
        <v>4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35">
        <v>0</v>
      </c>
      <c r="Y107" s="435">
        <v>2.703423984348774E-2</v>
      </c>
      <c r="Z107" s="435">
        <v>8.2977795973420143E-3</v>
      </c>
      <c r="AA107" s="435">
        <v>2.7000000700354576E-2</v>
      </c>
      <c r="AB107" s="435">
        <v>1.9597290083765984E-2</v>
      </c>
      <c r="AC107" s="435">
        <v>3.7755280733108521E-2</v>
      </c>
      <c r="AD107" s="435">
        <v>7.4342548847198486E-2</v>
      </c>
      <c r="AE107" s="435">
        <v>5.1249731332063675E-2</v>
      </c>
      <c r="AF107" s="435">
        <v>5.5093128234148026E-2</v>
      </c>
      <c r="AG107" s="435"/>
      <c r="AH107" s="435"/>
      <c r="AI107" s="435"/>
      <c r="AJ107" s="435"/>
      <c r="AK107" s="435"/>
      <c r="AL107" s="435"/>
      <c r="AM107" s="435"/>
      <c r="AN107" s="435"/>
      <c r="AO107" s="435"/>
      <c r="AP107" s="435"/>
      <c r="AQ107" s="435"/>
      <c r="AS107" s="896"/>
    </row>
    <row r="108" spans="1:45" s="322" customFormat="1" x14ac:dyDescent="0.25">
      <c r="A108" s="195" t="s">
        <v>825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35">
        <v>-0.72600001096725464</v>
      </c>
      <c r="Y108" s="435">
        <v>-0.77212077379226685</v>
      </c>
      <c r="Z108" s="435">
        <v>-1.4395806789398193</v>
      </c>
      <c r="AA108" s="435">
        <v>-1.968000054359436</v>
      </c>
      <c r="AB108" s="435">
        <v>-1.7334811687469482</v>
      </c>
      <c r="AC108" s="435">
        <v>-0.98263448476791382</v>
      </c>
      <c r="AD108" s="435">
        <v>-1.1756752729415894</v>
      </c>
      <c r="AE108" s="435">
        <v>-1.4571443796157837</v>
      </c>
      <c r="AF108" s="435">
        <v>-0.89775633811950684</v>
      </c>
      <c r="AG108" s="435"/>
      <c r="AH108" s="435"/>
      <c r="AI108" s="435"/>
      <c r="AJ108" s="435"/>
      <c r="AK108" s="435"/>
      <c r="AL108" s="435"/>
      <c r="AM108" s="435"/>
      <c r="AN108" s="435"/>
      <c r="AO108" s="435"/>
      <c r="AP108" s="435"/>
      <c r="AQ108" s="435"/>
      <c r="AS108" s="896"/>
    </row>
    <row r="109" spans="1:45" s="322" customFormat="1" ht="15" customHeight="1" x14ac:dyDescent="0.25">
      <c r="A109" s="181" t="s">
        <v>840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35">
        <v>31.202999114990234</v>
      </c>
      <c r="Y109" s="435">
        <v>36.630424499511719</v>
      </c>
      <c r="Z109" s="435">
        <v>43.864353179931641</v>
      </c>
      <c r="AA109" s="435">
        <v>52.639999389648438</v>
      </c>
      <c r="AB109" s="435">
        <v>55.533878326416016</v>
      </c>
      <c r="AC109" s="435">
        <v>55.439407348632813</v>
      </c>
      <c r="AD109" s="435">
        <v>65.219345092773438</v>
      </c>
      <c r="AE109" s="435">
        <v>99.853492736816406</v>
      </c>
      <c r="AF109" s="435">
        <v>104.48108673095703</v>
      </c>
      <c r="AG109" s="435"/>
      <c r="AH109" s="435"/>
      <c r="AI109" s="435"/>
      <c r="AJ109" s="435"/>
      <c r="AK109" s="435"/>
      <c r="AL109" s="435"/>
      <c r="AM109" s="435"/>
      <c r="AN109" s="435"/>
      <c r="AO109" s="435"/>
      <c r="AP109" s="435"/>
      <c r="AQ109" s="435"/>
      <c r="AS109" s="896"/>
    </row>
    <row r="110" spans="1:45" s="322" customFormat="1" x14ac:dyDescent="0.25">
      <c r="A110" s="195" t="s">
        <v>35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35">
        <v>7.3390002250671387</v>
      </c>
      <c r="Y110" s="435">
        <v>10.844149589538574</v>
      </c>
      <c r="Z110" s="435">
        <v>12.593012809753418</v>
      </c>
      <c r="AA110" s="435">
        <v>15.987000465393066</v>
      </c>
      <c r="AB110" s="435">
        <v>18.377481460571289</v>
      </c>
      <c r="AC110" s="435">
        <v>17.294515609741211</v>
      </c>
      <c r="AD110" s="435">
        <v>20.551872253417969</v>
      </c>
      <c r="AE110" s="435">
        <v>25.383401870727539</v>
      </c>
      <c r="AF110" s="435">
        <v>22.454195022583008</v>
      </c>
      <c r="AG110" s="435"/>
      <c r="AH110" s="435"/>
      <c r="AI110" s="435"/>
      <c r="AJ110" s="435"/>
      <c r="AK110" s="435"/>
      <c r="AL110" s="435"/>
      <c r="AM110" s="435"/>
      <c r="AN110" s="435"/>
      <c r="AO110" s="435"/>
      <c r="AP110" s="435"/>
      <c r="AQ110" s="435"/>
      <c r="AS110" s="896"/>
    </row>
    <row r="111" spans="1:45" s="322" customFormat="1" x14ac:dyDescent="0.25">
      <c r="A111" s="195" t="s">
        <v>804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35">
        <v>0.56599998474121094</v>
      </c>
      <c r="Y111" s="435">
        <v>0.61069482564926147</v>
      </c>
      <c r="Z111" s="435">
        <v>1.3279987573623657</v>
      </c>
      <c r="AA111" s="435">
        <v>3.624000072479248</v>
      </c>
      <c r="AB111" s="435">
        <v>4.8694987297058105</v>
      </c>
      <c r="AC111" s="435">
        <v>3.4028246402740479</v>
      </c>
      <c r="AD111" s="435">
        <v>5.244354248046875</v>
      </c>
      <c r="AE111" s="435">
        <v>7.4951348304748535</v>
      </c>
      <c r="AF111" s="435">
        <v>9.8527612686157227</v>
      </c>
      <c r="AG111" s="435"/>
      <c r="AH111" s="435"/>
      <c r="AI111" s="435"/>
      <c r="AJ111" s="435"/>
      <c r="AK111" s="435"/>
      <c r="AL111" s="435"/>
      <c r="AM111" s="435"/>
      <c r="AN111" s="435"/>
      <c r="AO111" s="435"/>
      <c r="AP111" s="435"/>
      <c r="AQ111" s="435"/>
      <c r="AS111" s="896"/>
    </row>
    <row r="112" spans="1:45" s="322" customFormat="1" x14ac:dyDescent="0.25">
      <c r="A112" s="195" t="s">
        <v>805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35">
        <v>5.0279998779296875</v>
      </c>
      <c r="Y112" s="435">
        <v>3.0404212474822998</v>
      </c>
      <c r="Z112" s="435">
        <v>5.3279299736022949</v>
      </c>
      <c r="AA112" s="435">
        <v>7.0500001907348633</v>
      </c>
      <c r="AB112" s="435">
        <v>4.1586833000183105</v>
      </c>
      <c r="AC112" s="435">
        <v>3.1822121143341064</v>
      </c>
      <c r="AD112" s="435">
        <v>2.5690529346466064</v>
      </c>
      <c r="AE112" s="435">
        <v>19.266397476196289</v>
      </c>
      <c r="AF112" s="435">
        <v>18.781166076660156</v>
      </c>
      <c r="AG112" s="435"/>
      <c r="AH112" s="435"/>
      <c r="AI112" s="435"/>
      <c r="AJ112" s="435"/>
      <c r="AK112" s="435"/>
      <c r="AL112" s="435"/>
      <c r="AM112" s="435"/>
      <c r="AN112" s="435"/>
      <c r="AO112" s="435"/>
      <c r="AP112" s="435"/>
      <c r="AQ112" s="435"/>
      <c r="AS112" s="896"/>
    </row>
    <row r="113" spans="1:45" s="322" customFormat="1" x14ac:dyDescent="0.25">
      <c r="A113" s="195" t="s">
        <v>807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35">
        <v>1.0000000474974513E-3</v>
      </c>
      <c r="Y113" s="435">
        <v>1.3569089584052563E-2</v>
      </c>
      <c r="Z113" s="435">
        <v>4.290740005671978E-3</v>
      </c>
      <c r="AA113" s="435">
        <v>1.6000000759959221E-2</v>
      </c>
      <c r="AB113" s="435">
        <v>8.092069998383522E-3</v>
      </c>
      <c r="AC113" s="435">
        <v>2.1603690460324287E-2</v>
      </c>
      <c r="AD113" s="435">
        <v>2.198454923927784E-2</v>
      </c>
      <c r="AE113" s="435">
        <v>5.3242100402712822E-3</v>
      </c>
      <c r="AF113" s="435">
        <v>1.9992201123386621E-3</v>
      </c>
      <c r="AG113" s="435"/>
      <c r="AH113" s="435"/>
      <c r="AI113" s="435"/>
      <c r="AJ113" s="435"/>
      <c r="AK113" s="435"/>
      <c r="AL113" s="435"/>
      <c r="AM113" s="435"/>
      <c r="AN113" s="435"/>
      <c r="AO113" s="435"/>
      <c r="AP113" s="435"/>
      <c r="AQ113" s="435"/>
      <c r="AS113" s="896"/>
    </row>
    <row r="114" spans="1:45" s="322" customFormat="1" x14ac:dyDescent="0.25">
      <c r="A114" s="195" t="s">
        <v>808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35">
        <v>5.5780000686645508</v>
      </c>
      <c r="Y114" s="435">
        <v>6.5398516654968262</v>
      </c>
      <c r="Z114" s="435">
        <v>8.6353626251220703</v>
      </c>
      <c r="AA114" s="435">
        <v>9.0839996337890625</v>
      </c>
      <c r="AB114" s="435">
        <v>9.1952342987060547</v>
      </c>
      <c r="AC114" s="435">
        <v>10.511816024780273</v>
      </c>
      <c r="AD114" s="435">
        <v>12.693256378173828</v>
      </c>
      <c r="AE114" s="435">
        <v>14.690791130065918</v>
      </c>
      <c r="AF114" s="435">
        <v>16.690628051757813</v>
      </c>
      <c r="AG114" s="435"/>
      <c r="AH114" s="435"/>
      <c r="AI114" s="435"/>
      <c r="AJ114" s="435"/>
      <c r="AK114" s="435"/>
      <c r="AL114" s="435"/>
      <c r="AM114" s="435"/>
      <c r="AN114" s="435"/>
      <c r="AO114" s="435"/>
      <c r="AP114" s="435"/>
      <c r="AQ114" s="435"/>
      <c r="AS114" s="896"/>
    </row>
    <row r="115" spans="1:45" s="322" customFormat="1" x14ac:dyDescent="0.25">
      <c r="A115" s="195" t="s">
        <v>809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35">
        <v>0.75099998712539673</v>
      </c>
      <c r="Y115" s="435">
        <v>0.96592086553573608</v>
      </c>
      <c r="Z115" s="435">
        <v>0.92664200067520142</v>
      </c>
      <c r="AA115" s="435">
        <v>1.2339999675750732</v>
      </c>
      <c r="AB115" s="435">
        <v>1.4413087368011475</v>
      </c>
      <c r="AC115" s="435">
        <v>1.3383148908615112</v>
      </c>
      <c r="AD115" s="435">
        <v>1.7043882608413696</v>
      </c>
      <c r="AE115" s="435">
        <v>1.6490547657012939</v>
      </c>
      <c r="AF115" s="435">
        <v>1.6282013654708862</v>
      </c>
      <c r="AG115" s="435"/>
      <c r="AH115" s="435"/>
      <c r="AI115" s="435"/>
      <c r="AJ115" s="435"/>
      <c r="AK115" s="435"/>
      <c r="AL115" s="435"/>
      <c r="AM115" s="435"/>
      <c r="AN115" s="435"/>
      <c r="AO115" s="435"/>
      <c r="AP115" s="435"/>
      <c r="AQ115" s="435"/>
      <c r="AS115" s="896"/>
    </row>
    <row r="116" spans="1:45" s="322" customFormat="1" x14ac:dyDescent="0.25">
      <c r="A116" s="195" t="s">
        <v>824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35">
        <v>11.939999580383301</v>
      </c>
      <c r="Y116" s="435">
        <v>14.615817070007324</v>
      </c>
      <c r="Z116" s="435">
        <v>15.049117088317871</v>
      </c>
      <c r="AA116" s="435">
        <v>15.645000457763672</v>
      </c>
      <c r="AB116" s="435">
        <v>17.483577728271484</v>
      </c>
      <c r="AC116" s="435">
        <v>19.688121795654297</v>
      </c>
      <c r="AD116" s="435">
        <v>22.434436798095703</v>
      </c>
      <c r="AE116" s="435">
        <v>31.36338996887207</v>
      </c>
      <c r="AF116" s="435">
        <v>35.072135925292969</v>
      </c>
      <c r="AG116" s="435"/>
      <c r="AH116" s="435"/>
      <c r="AI116" s="435"/>
      <c r="AJ116" s="435"/>
      <c r="AK116" s="435"/>
      <c r="AL116" s="435"/>
      <c r="AM116" s="435"/>
      <c r="AN116" s="435"/>
      <c r="AO116" s="435"/>
      <c r="AP116" s="435"/>
      <c r="AQ116" s="435"/>
      <c r="AS116" s="896"/>
    </row>
    <row r="117" spans="1:45" s="322" customFormat="1" ht="15" customHeight="1" x14ac:dyDescent="0.25">
      <c r="A117" s="181" t="s">
        <v>841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35">
        <v>32.148998260498047</v>
      </c>
      <c r="Y117" s="435">
        <v>46.784294128417969</v>
      </c>
      <c r="Z117" s="435">
        <v>51.799961090087891</v>
      </c>
      <c r="AA117" s="435">
        <v>35.333999633789063</v>
      </c>
      <c r="AB117" s="435">
        <v>33.44769287109375</v>
      </c>
      <c r="AC117" s="435">
        <v>53.207244873046875</v>
      </c>
      <c r="AD117" s="435">
        <v>49.355655670166016</v>
      </c>
      <c r="AE117" s="435">
        <v>37.978832244873047</v>
      </c>
      <c r="AF117" s="435">
        <v>44.808200836181641</v>
      </c>
      <c r="AG117" s="435"/>
      <c r="AH117" s="435"/>
      <c r="AI117" s="435"/>
      <c r="AJ117" s="435"/>
      <c r="AK117" s="435"/>
      <c r="AL117" s="435"/>
      <c r="AM117" s="435"/>
      <c r="AN117" s="435"/>
      <c r="AO117" s="435"/>
      <c r="AP117" s="435"/>
      <c r="AQ117" s="435"/>
      <c r="AS117" s="896"/>
    </row>
    <row r="118" spans="1:45" s="322" customFormat="1" x14ac:dyDescent="0.25">
      <c r="A118" s="195" t="s">
        <v>803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35">
        <v>0.57099997997283936</v>
      </c>
      <c r="Y118" s="435">
        <v>0.53339606523513794</v>
      </c>
      <c r="Z118" s="435">
        <v>0.55684822797775269</v>
      </c>
      <c r="AA118" s="435">
        <v>0.66500002145767212</v>
      </c>
      <c r="AB118" s="435">
        <v>1.6912307739257813</v>
      </c>
      <c r="AC118" s="435">
        <v>1.6599211692810059</v>
      </c>
      <c r="AD118" s="435">
        <v>1.3594648838043213</v>
      </c>
      <c r="AE118" s="435">
        <v>2.019244909286499</v>
      </c>
      <c r="AF118" s="435">
        <v>2.1918673515319824</v>
      </c>
      <c r="AG118" s="435"/>
      <c r="AH118" s="435"/>
      <c r="AI118" s="435"/>
      <c r="AJ118" s="435"/>
      <c r="AK118" s="435"/>
      <c r="AL118" s="435"/>
      <c r="AM118" s="435"/>
      <c r="AN118" s="435"/>
      <c r="AO118" s="435"/>
      <c r="AP118" s="435"/>
      <c r="AQ118" s="435"/>
      <c r="AS118" s="896"/>
    </row>
    <row r="119" spans="1:45" s="322" customFormat="1" x14ac:dyDescent="0.25">
      <c r="A119" s="195" t="s">
        <v>823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35">
        <v>2.0000000949949026E-3</v>
      </c>
      <c r="Y119" s="435">
        <v>2.0000000949949026E-3</v>
      </c>
      <c r="Z119" s="435">
        <v>2.0000000949949026E-3</v>
      </c>
      <c r="AA119" s="435">
        <v>0</v>
      </c>
      <c r="AB119" s="435">
        <v>0</v>
      </c>
      <c r="AC119" s="435">
        <v>2</v>
      </c>
      <c r="AD119" s="435">
        <v>2</v>
      </c>
      <c r="AE119" s="435">
        <v>3.5256204605102539</v>
      </c>
      <c r="AF119" s="435">
        <v>6.1456151008605957</v>
      </c>
      <c r="AG119" s="435"/>
      <c r="AH119" s="435"/>
      <c r="AI119" s="435"/>
      <c r="AJ119" s="435"/>
      <c r="AK119" s="435"/>
      <c r="AL119" s="435"/>
      <c r="AM119" s="435"/>
      <c r="AN119" s="435"/>
      <c r="AO119" s="435"/>
      <c r="AP119" s="435"/>
      <c r="AQ119" s="435"/>
      <c r="AS119" s="896"/>
    </row>
    <row r="120" spans="1:45" s="322" customFormat="1" x14ac:dyDescent="0.25">
      <c r="A120" s="195" t="s">
        <v>497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35">
        <v>0.1679999977350235</v>
      </c>
      <c r="Y120" s="435">
        <v>0.26257619261741638</v>
      </c>
      <c r="Z120" s="435">
        <v>0.2796880304813385</v>
      </c>
      <c r="AA120" s="435">
        <v>0.46299999952316284</v>
      </c>
      <c r="AB120" s="435">
        <v>0.49543929100036621</v>
      </c>
      <c r="AC120" s="435">
        <v>0.55905717611312866</v>
      </c>
      <c r="AD120" s="435">
        <v>0.62803930044174194</v>
      </c>
      <c r="AE120" s="435">
        <v>0.69052046537399292</v>
      </c>
      <c r="AF120" s="435">
        <v>0.65045380592346191</v>
      </c>
      <c r="AG120" s="435"/>
      <c r="AH120" s="435"/>
      <c r="AI120" s="435"/>
      <c r="AJ120" s="435"/>
      <c r="AK120" s="435"/>
      <c r="AL120" s="435"/>
      <c r="AM120" s="435"/>
      <c r="AN120" s="435"/>
      <c r="AO120" s="435"/>
      <c r="AP120" s="435"/>
      <c r="AQ120" s="435"/>
      <c r="AS120" s="896"/>
    </row>
    <row r="121" spans="1:45" s="322" customFormat="1" x14ac:dyDescent="0.25">
      <c r="A121" s="195" t="s">
        <v>35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35">
        <v>1.3000000268220901E-2</v>
      </c>
      <c r="Y121" s="435">
        <v>0.10200189799070358</v>
      </c>
      <c r="Z121" s="435">
        <v>0.10148908942937851</v>
      </c>
      <c r="AA121" s="435">
        <v>0.10300000011920929</v>
      </c>
      <c r="AB121" s="435">
        <v>0.10311888158321381</v>
      </c>
      <c r="AC121" s="435">
        <v>0.10338278114795685</v>
      </c>
      <c r="AD121" s="435">
        <v>2.1188547611236572</v>
      </c>
      <c r="AE121" s="435">
        <v>0.10393203794956207</v>
      </c>
      <c r="AF121" s="435">
        <v>0.10420983284711838</v>
      </c>
      <c r="AG121" s="435"/>
      <c r="AH121" s="435"/>
      <c r="AI121" s="435"/>
      <c r="AJ121" s="435"/>
      <c r="AK121" s="435"/>
      <c r="AL121" s="435"/>
      <c r="AM121" s="435"/>
      <c r="AN121" s="435"/>
      <c r="AO121" s="435"/>
      <c r="AP121" s="435"/>
      <c r="AQ121" s="435"/>
      <c r="AS121" s="896"/>
    </row>
    <row r="122" spans="1:45" s="322" customFormat="1" x14ac:dyDescent="0.25">
      <c r="A122" s="195" t="s">
        <v>804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35">
        <v>1.253000020980835</v>
      </c>
      <c r="Y122" s="435">
        <v>5.9453431516885757E-2</v>
      </c>
      <c r="Z122" s="435">
        <v>0.32569870352745056</v>
      </c>
      <c r="AA122" s="435">
        <v>0.55699998140335083</v>
      </c>
      <c r="AB122" s="435">
        <v>0.89421159029006958</v>
      </c>
      <c r="AC122" s="435">
        <v>1.1626971960067749</v>
      </c>
      <c r="AD122" s="435">
        <v>1.5371278524398804</v>
      </c>
      <c r="AE122" s="435">
        <v>1.8684108257293701</v>
      </c>
      <c r="AF122" s="435">
        <v>2.1307361125946045</v>
      </c>
      <c r="AG122" s="435"/>
      <c r="AH122" s="435"/>
      <c r="AI122" s="435"/>
      <c r="AJ122" s="435"/>
      <c r="AK122" s="435"/>
      <c r="AL122" s="435"/>
      <c r="AM122" s="435"/>
      <c r="AN122" s="435"/>
      <c r="AO122" s="435"/>
      <c r="AP122" s="435"/>
      <c r="AQ122" s="435"/>
      <c r="AS122" s="896"/>
    </row>
    <row r="123" spans="1:45" s="322" customFormat="1" x14ac:dyDescent="0.25">
      <c r="A123" s="195" t="s">
        <v>805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35">
        <v>14.694000244140625</v>
      </c>
      <c r="Y123" s="435">
        <v>28.878774642944336</v>
      </c>
      <c r="Z123" s="435">
        <v>34.512794494628906</v>
      </c>
      <c r="AA123" s="435">
        <v>18.625</v>
      </c>
      <c r="AB123" s="435">
        <v>14.785614013671875</v>
      </c>
      <c r="AC123" s="435">
        <v>30.12553596496582</v>
      </c>
      <c r="AD123" s="435">
        <v>23.5189208984375</v>
      </c>
      <c r="AE123" s="435">
        <v>10.03392505645752</v>
      </c>
      <c r="AF123" s="435">
        <v>13.325014114379883</v>
      </c>
      <c r="AG123" s="435"/>
      <c r="AH123" s="435"/>
      <c r="AI123" s="435"/>
      <c r="AJ123" s="435"/>
      <c r="AK123" s="435"/>
      <c r="AL123" s="435"/>
      <c r="AM123" s="435"/>
      <c r="AN123" s="435"/>
      <c r="AO123" s="435"/>
      <c r="AP123" s="435"/>
      <c r="AQ123" s="435"/>
      <c r="AS123" s="896"/>
    </row>
    <row r="124" spans="1:45" s="322" customFormat="1" x14ac:dyDescent="0.25">
      <c r="A124" s="195" t="s">
        <v>807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35">
        <v>2.8999999165534973E-2</v>
      </c>
      <c r="Y124" s="435">
        <v>0.54018652439117432</v>
      </c>
      <c r="Z124" s="435">
        <v>3.1163239851593971E-2</v>
      </c>
      <c r="AA124" s="435">
        <v>3.2000001519918442E-2</v>
      </c>
      <c r="AB124" s="435">
        <v>3.2680880278348923E-2</v>
      </c>
      <c r="AC124" s="435">
        <v>3.3336538821458817E-2</v>
      </c>
      <c r="AD124" s="435">
        <v>3.4006800502538681E-2</v>
      </c>
      <c r="AE124" s="435">
        <v>3.469172865152359E-2</v>
      </c>
      <c r="AF124" s="435">
        <v>3.5387478768825531E-2</v>
      </c>
      <c r="AG124" s="435"/>
      <c r="AH124" s="435"/>
      <c r="AI124" s="435"/>
      <c r="AJ124" s="435"/>
      <c r="AK124" s="435"/>
      <c r="AL124" s="435"/>
      <c r="AM124" s="435"/>
      <c r="AN124" s="435"/>
      <c r="AO124" s="435"/>
      <c r="AP124" s="435"/>
      <c r="AQ124" s="435"/>
      <c r="AS124" s="896"/>
    </row>
    <row r="125" spans="1:45" s="322" customFormat="1" x14ac:dyDescent="0.25">
      <c r="A125" s="195" t="s">
        <v>808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35">
        <v>2.9249999523162842</v>
      </c>
      <c r="Y125" s="435">
        <v>6.243863582611084</v>
      </c>
      <c r="Z125" s="435">
        <v>5.3759288787841797</v>
      </c>
      <c r="AA125" s="435">
        <v>4.0380001068115234</v>
      </c>
      <c r="AB125" s="435">
        <v>4.4184994697570801</v>
      </c>
      <c r="AC125" s="435">
        <v>6.0321540832519531</v>
      </c>
      <c r="AD125" s="435">
        <v>6.1479077339172363</v>
      </c>
      <c r="AE125" s="435">
        <v>7.1468973159790039</v>
      </c>
      <c r="AF125" s="435">
        <v>6.8379683494567871</v>
      </c>
      <c r="AG125" s="435"/>
      <c r="AH125" s="435"/>
      <c r="AI125" s="435"/>
      <c r="AJ125" s="435"/>
      <c r="AK125" s="435"/>
      <c r="AL125" s="435"/>
      <c r="AM125" s="435"/>
      <c r="AN125" s="435"/>
      <c r="AO125" s="435"/>
      <c r="AP125" s="435"/>
      <c r="AQ125" s="435"/>
      <c r="AS125" s="896"/>
    </row>
    <row r="126" spans="1:45" s="322" customFormat="1" x14ac:dyDescent="0.25">
      <c r="A126" s="195" t="s">
        <v>809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35">
        <v>0.375</v>
      </c>
      <c r="Y126" s="435">
        <v>0.58444011211395264</v>
      </c>
      <c r="Z126" s="435">
        <v>0.60490471124649048</v>
      </c>
      <c r="AA126" s="435">
        <v>0.54900002479553223</v>
      </c>
      <c r="AB126" s="435">
        <v>0.78764259815216064</v>
      </c>
      <c r="AC126" s="435">
        <v>0.90130627155303955</v>
      </c>
      <c r="AD126" s="435">
        <v>0.92784136533737183</v>
      </c>
      <c r="AE126" s="435">
        <v>1.0079430341720581</v>
      </c>
      <c r="AF126" s="435">
        <v>0.97505366802215576</v>
      </c>
      <c r="AG126" s="435"/>
      <c r="AH126" s="435"/>
      <c r="AI126" s="435"/>
      <c r="AJ126" s="435"/>
      <c r="AK126" s="435"/>
      <c r="AL126" s="435"/>
      <c r="AM126" s="435"/>
      <c r="AN126" s="435"/>
      <c r="AO126" s="435"/>
      <c r="AP126" s="435"/>
      <c r="AQ126" s="435"/>
      <c r="AS126" s="896"/>
    </row>
    <row r="127" spans="1:45" s="322" customFormat="1" x14ac:dyDescent="0.25">
      <c r="A127" s="195" t="s">
        <v>824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35">
        <v>12.119000434875488</v>
      </c>
      <c r="Y127" s="435">
        <v>9.5776023864746094</v>
      </c>
      <c r="Z127" s="435">
        <v>10.00944709777832</v>
      </c>
      <c r="AA127" s="435">
        <v>10.302000045776367</v>
      </c>
      <c r="AB127" s="435">
        <v>10.239253044128418</v>
      </c>
      <c r="AC127" s="435">
        <v>10.629854202270508</v>
      </c>
      <c r="AD127" s="435">
        <v>11.083492279052734</v>
      </c>
      <c r="AE127" s="435">
        <v>11.547646522521973</v>
      </c>
      <c r="AF127" s="435">
        <v>12.411892890930176</v>
      </c>
      <c r="AG127" s="435"/>
      <c r="AH127" s="435"/>
      <c r="AI127" s="435"/>
      <c r="AJ127" s="435"/>
      <c r="AK127" s="435"/>
      <c r="AL127" s="435"/>
      <c r="AM127" s="435"/>
      <c r="AN127" s="435"/>
      <c r="AO127" s="435"/>
      <c r="AP127" s="435"/>
      <c r="AQ127" s="435"/>
      <c r="AS127" s="896"/>
    </row>
    <row r="128" spans="1:45" s="339" customFormat="1" ht="20.149999999999999" customHeight="1" x14ac:dyDescent="0.25">
      <c r="A128" s="440" t="s">
        <v>826</v>
      </c>
      <c r="B128" s="324"/>
      <c r="C128" s="324"/>
      <c r="D128" s="324"/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66"/>
      <c r="P128" s="66"/>
      <c r="Q128" s="66"/>
      <c r="R128" s="66"/>
      <c r="S128" s="66"/>
      <c r="T128" s="66"/>
      <c r="U128" s="66"/>
      <c r="V128" s="66"/>
      <c r="W128" s="66"/>
      <c r="X128" s="437">
        <v>123.31600189208984</v>
      </c>
      <c r="Y128" s="437">
        <v>158.04415893554688</v>
      </c>
      <c r="Z128" s="437">
        <v>188.81134033203125</v>
      </c>
      <c r="AA128" s="437">
        <v>231.36500549316406</v>
      </c>
      <c r="AB128" s="437">
        <v>224.09140014648438</v>
      </c>
      <c r="AC128" s="437">
        <v>213.244384765625</v>
      </c>
      <c r="AD128" s="437">
        <v>260.0623779296875</v>
      </c>
      <c r="AE128" s="437">
        <v>290.30828857421875</v>
      </c>
      <c r="AF128" s="437">
        <v>316.83035278320313</v>
      </c>
      <c r="AG128" s="438"/>
      <c r="AH128" s="438"/>
      <c r="AI128" s="438"/>
      <c r="AJ128" s="438"/>
      <c r="AK128" s="438"/>
      <c r="AL128" s="438"/>
      <c r="AM128" s="438"/>
      <c r="AN128" s="438"/>
      <c r="AO128" s="438"/>
      <c r="AP128" s="438"/>
      <c r="AQ128" s="438"/>
      <c r="AR128" s="322"/>
      <c r="AS128" s="896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33" fitToHeight="3" orientation="landscape" r:id="rId1"/>
  <headerFooter alignWithMargins="0"/>
  <rowBreaks count="2" manualBreakCount="2">
    <brk id="30" max="31" man="1"/>
    <brk id="84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AF56"/>
  <sheetViews>
    <sheetView view="pageBreakPreview" zoomScale="90" zoomScaleNormal="80" zoomScaleSheetLayoutView="90" zoomScalePageLayoutView="80" workbookViewId="0">
      <pane xSplit="1" topLeftCell="I1" activePane="topRight" state="frozen"/>
      <selection activeCell="A2" sqref="A2"/>
      <selection pane="topRight" activeCell="A2" sqref="A2"/>
    </sheetView>
  </sheetViews>
  <sheetFormatPr defaultColWidth="8.81640625" defaultRowHeight="12.5" outlineLevelCol="1" x14ac:dyDescent="0.25"/>
  <cols>
    <col min="1" max="1" width="38" customWidth="1"/>
    <col min="2" max="8" width="8.81640625" hidden="1" customWidth="1" outlineLevel="1"/>
    <col min="9" max="9" width="8.81640625" customWidth="1" collapsed="1"/>
    <col min="10" max="27" width="8.81640625" customWidth="1"/>
    <col min="29" max="29" width="14.81640625" bestFit="1" customWidth="1"/>
  </cols>
  <sheetData>
    <row r="1" spans="1:29" s="76" customFormat="1" ht="25.4" customHeight="1" x14ac:dyDescent="0.25">
      <c r="A1" s="68" t="str">
        <f>Index!B69</f>
        <v>Table 7d    Income and expense of deposit money banks, 2004-FY2022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</row>
    <row r="2" spans="1:29" s="65" customFormat="1" ht="25.4" customHeight="1" x14ac:dyDescent="0.35">
      <c r="A2" s="719" t="s">
        <v>1656</v>
      </c>
      <c r="B2" s="266">
        <v>1997</v>
      </c>
      <c r="C2" s="266">
        <v>1998</v>
      </c>
      <c r="D2" s="266">
        <v>1999</v>
      </c>
      <c r="E2" s="266">
        <v>2000</v>
      </c>
      <c r="F2" s="266">
        <v>2001</v>
      </c>
      <c r="G2" s="266">
        <v>2002</v>
      </c>
      <c r="H2" s="266">
        <v>2003</v>
      </c>
      <c r="I2" s="266">
        <v>2004</v>
      </c>
      <c r="J2" s="266">
        <v>2005</v>
      </c>
      <c r="K2" s="266">
        <v>2006</v>
      </c>
      <c r="L2" s="266">
        <v>2007</v>
      </c>
      <c r="M2" s="266">
        <v>2008</v>
      </c>
      <c r="N2" s="266">
        <v>2009</v>
      </c>
      <c r="O2" s="266">
        <v>2010</v>
      </c>
      <c r="P2" s="266">
        <v>2011</v>
      </c>
      <c r="Q2" s="266">
        <v>2012</v>
      </c>
      <c r="R2" s="266" t="str">
        <f>IF(PubGrf="P",Sys!U3,Sys!U4)</f>
        <v>FY2013</v>
      </c>
      <c r="S2" s="266" t="str">
        <f>IF(PubGrf="P",Sys!V3,Sys!V4)</f>
        <v>FY2014</v>
      </c>
      <c r="T2" s="266" t="str">
        <f>IF(PubGrf="P",Sys!W3,Sys!W4)</f>
        <v>FY2015</v>
      </c>
      <c r="U2" s="266" t="str">
        <f>IF(PubGrf="P",Sys!X3,Sys!X4)</f>
        <v>FY2016</v>
      </c>
      <c r="V2" s="266" t="str">
        <f>IF(PubGrf="P",Sys!Y3,Sys!Y4)</f>
        <v>FY2017</v>
      </c>
      <c r="W2" s="266" t="str">
        <f>IF(PubGrf="P",Sys!Z3,Sys!Z4)</f>
        <v>FY2018</v>
      </c>
      <c r="X2" s="266" t="str">
        <f>IF(PubGrf="P",Sys!AA3,Sys!AA4)</f>
        <v>FY2019</v>
      </c>
      <c r="Y2" s="266" t="str">
        <f>IF(PubGrf="P",Sys!AB3,Sys!AB4)</f>
        <v>FY2020</v>
      </c>
      <c r="Z2" s="266" t="str">
        <f>IF(PubGrf="P",Sys!AC3,Sys!AC4)</f>
        <v>FY2021</v>
      </c>
      <c r="AA2" s="266" t="str">
        <f>IF(PubGrf="P",Sys!AD3,Sys!AD4)</f>
        <v>FY2022</v>
      </c>
    </row>
    <row r="3" spans="1:29" s="43" customFormat="1" ht="20.149999999999999" customHeight="1" x14ac:dyDescent="0.25">
      <c r="A3" s="99" t="s">
        <v>216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</row>
    <row r="4" spans="1:29" x14ac:dyDescent="0.25">
      <c r="A4" s="33" t="s">
        <v>217</v>
      </c>
      <c r="B4" s="718">
        <v>5.03</v>
      </c>
      <c r="C4" s="718">
        <v>5.4669999999999996</v>
      </c>
      <c r="D4" s="718">
        <v>5.6319999999999997</v>
      </c>
      <c r="E4" s="718">
        <v>6.6859999999999999</v>
      </c>
      <c r="F4" s="718">
        <v>6.7809999999999997</v>
      </c>
      <c r="G4" s="718">
        <v>7.4880000000000004</v>
      </c>
      <c r="H4" s="718">
        <v>7.3419999999999996</v>
      </c>
      <c r="I4" s="718">
        <v>7.5519999999999996</v>
      </c>
      <c r="J4" s="718">
        <v>7.1559999999999997</v>
      </c>
      <c r="K4" s="718">
        <v>7.2309999999999999</v>
      </c>
      <c r="L4" s="718">
        <v>8.5139999999999993</v>
      </c>
      <c r="M4" s="718">
        <v>9.1319999999999997</v>
      </c>
      <c r="N4" s="718">
        <v>8.8520000000000003</v>
      </c>
      <c r="O4" s="718">
        <v>8.9190000000000005</v>
      </c>
      <c r="P4" s="718">
        <v>8.4</v>
      </c>
      <c r="Q4" s="718">
        <v>7.9770000000000003</v>
      </c>
      <c r="R4" s="718">
        <v>8.4458241600000008</v>
      </c>
      <c r="S4" s="718">
        <v>6.8940000534057617</v>
      </c>
      <c r="T4" s="718">
        <v>9.6779890060424805</v>
      </c>
      <c r="U4" s="718">
        <v>10.099545478820801</v>
      </c>
      <c r="V4" s="718">
        <v>11.904903411865234</v>
      </c>
      <c r="W4" s="718">
        <v>12.724454879760742</v>
      </c>
      <c r="X4" s="718">
        <v>13.01777458190918</v>
      </c>
      <c r="Y4" s="718">
        <v>9.7056035995483398</v>
      </c>
      <c r="Z4" s="718">
        <v>12.865500450134277</v>
      </c>
      <c r="AA4" s="718">
        <v>11.934344291687012</v>
      </c>
      <c r="AC4" s="738"/>
    </row>
    <row r="5" spans="1:29" x14ac:dyDescent="0.25">
      <c r="A5" s="33" t="s">
        <v>218</v>
      </c>
      <c r="B5" s="718">
        <v>1.218</v>
      </c>
      <c r="C5" s="718">
        <v>1.133</v>
      </c>
      <c r="D5" s="718">
        <v>1.038</v>
      </c>
      <c r="E5" s="718">
        <v>1.504</v>
      </c>
      <c r="F5" s="718">
        <v>1.431</v>
      </c>
      <c r="G5" s="718">
        <v>2.0219999999999998</v>
      </c>
      <c r="H5" s="718">
        <v>0.36899999999999999</v>
      </c>
      <c r="I5" s="718">
        <v>0.51</v>
      </c>
      <c r="J5" s="718">
        <v>1.429</v>
      </c>
      <c r="K5" s="718">
        <v>2.41</v>
      </c>
      <c r="L5" s="718">
        <v>2.5209999999999999</v>
      </c>
      <c r="M5" s="718">
        <v>0.83299999999999996</v>
      </c>
      <c r="N5" s="718">
        <v>0.111</v>
      </c>
      <c r="O5" s="718">
        <v>0.12</v>
      </c>
      <c r="P5" s="718">
        <v>0.127</v>
      </c>
      <c r="Q5" s="718">
        <v>9.5000000000000001E-2</v>
      </c>
      <c r="R5" s="718">
        <v>0.10967789999999999</v>
      </c>
      <c r="S5" s="718">
        <v>9.7000002861022949E-2</v>
      </c>
      <c r="T5" s="718">
        <v>0.15207496285438538</v>
      </c>
      <c r="U5" s="718">
        <v>0.35959160327911377</v>
      </c>
      <c r="V5" s="718">
        <v>1.04212486743927</v>
      </c>
      <c r="W5" s="718">
        <v>1.9932470321655273</v>
      </c>
      <c r="X5" s="718">
        <v>2.3033227920532227</v>
      </c>
      <c r="Y5" s="718">
        <v>3.2008721828460693</v>
      </c>
      <c r="Z5" s="718">
        <v>0.23327915370464325</v>
      </c>
      <c r="AA5" s="718">
        <v>1.2659175395965576</v>
      </c>
      <c r="AC5" s="738"/>
    </row>
    <row r="6" spans="1:29" x14ac:dyDescent="0.25">
      <c r="A6" s="33" t="s">
        <v>219</v>
      </c>
      <c r="B6" s="718">
        <v>9.0999999999999998E-2</v>
      </c>
      <c r="C6" s="718">
        <v>9.0999999999999998E-2</v>
      </c>
      <c r="D6" s="718">
        <v>0.19500000000000001</v>
      </c>
      <c r="E6" s="718">
        <v>0.23599999999999999</v>
      </c>
      <c r="F6" s="718">
        <v>0.106</v>
      </c>
      <c r="G6" s="718">
        <v>9.5000000000000001E-2</v>
      </c>
      <c r="H6" s="718">
        <v>5.6000000000000001E-2</v>
      </c>
      <c r="I6" s="718">
        <v>5.8999999999999997E-2</v>
      </c>
      <c r="J6" s="718">
        <v>4.5999999999999999E-2</v>
      </c>
      <c r="K6" s="718">
        <v>0.122</v>
      </c>
      <c r="L6" s="718">
        <v>0.158</v>
      </c>
      <c r="M6" s="718">
        <v>0.115</v>
      </c>
      <c r="N6" s="718">
        <v>5.1999999999999998E-2</v>
      </c>
      <c r="O6" s="718">
        <v>3.5000000000000003E-2</v>
      </c>
      <c r="P6" s="718">
        <v>2.5000000000000001E-2</v>
      </c>
      <c r="Q6" s="718">
        <v>2.1999999999999999E-2</v>
      </c>
      <c r="R6" s="718">
        <v>2.5227599999999999E-2</v>
      </c>
      <c r="S6" s="718">
        <v>0</v>
      </c>
      <c r="T6" s="718">
        <v>0</v>
      </c>
      <c r="U6" s="718">
        <v>0</v>
      </c>
      <c r="V6" s="718">
        <v>0</v>
      </c>
      <c r="W6" s="718">
        <v>0</v>
      </c>
      <c r="X6" s="718">
        <v>0</v>
      </c>
      <c r="Y6" s="718">
        <v>0</v>
      </c>
      <c r="Z6" s="718">
        <v>0</v>
      </c>
      <c r="AA6" s="718">
        <v>0</v>
      </c>
      <c r="AC6" s="738"/>
    </row>
    <row r="7" spans="1:29" x14ac:dyDescent="0.25">
      <c r="A7" s="34" t="s">
        <v>220</v>
      </c>
      <c r="B7" s="718">
        <v>6.3390000000000004</v>
      </c>
      <c r="C7" s="718">
        <v>6.6909999999999998</v>
      </c>
      <c r="D7" s="718">
        <v>6.8650000000000002</v>
      </c>
      <c r="E7" s="718">
        <v>8.4260000000000002</v>
      </c>
      <c r="F7" s="718">
        <v>8.3179999999999996</v>
      </c>
      <c r="G7" s="718">
        <v>9.6050000000000004</v>
      </c>
      <c r="H7" s="718">
        <v>7.7670000000000003</v>
      </c>
      <c r="I7" s="718">
        <v>8.1210000000000004</v>
      </c>
      <c r="J7" s="718">
        <v>8.6310000000000002</v>
      </c>
      <c r="K7" s="718">
        <v>9.7629999999999999</v>
      </c>
      <c r="L7" s="718">
        <v>11.193</v>
      </c>
      <c r="M7" s="718">
        <v>10.08</v>
      </c>
      <c r="N7" s="718">
        <v>9.0150000000000006</v>
      </c>
      <c r="O7" s="718">
        <v>9.0739999999999998</v>
      </c>
      <c r="P7" s="718">
        <v>8.5519999999999996</v>
      </c>
      <c r="Q7" s="718">
        <v>8.0939999999999994</v>
      </c>
      <c r="R7" s="718">
        <v>8.5807296600000011</v>
      </c>
      <c r="S7" s="718">
        <v>6.9910001754760742</v>
      </c>
      <c r="T7" s="718">
        <v>9.8300638198852539</v>
      </c>
      <c r="U7" s="718">
        <v>10.459136962890625</v>
      </c>
      <c r="V7" s="718">
        <v>12.947028160095215</v>
      </c>
      <c r="W7" s="718">
        <v>14.71770191192627</v>
      </c>
      <c r="X7" s="718">
        <v>15.321097373962402</v>
      </c>
      <c r="Y7" s="718">
        <v>12.906476020812988</v>
      </c>
      <c r="Z7" s="718">
        <v>13.098779678344727</v>
      </c>
      <c r="AA7" s="718">
        <v>13.200262069702148</v>
      </c>
      <c r="AC7" s="738"/>
    </row>
    <row r="8" spans="1:29" s="43" customFormat="1" ht="20.149999999999999" customHeight="1" x14ac:dyDescent="0.25">
      <c r="A8" s="99" t="s">
        <v>221</v>
      </c>
      <c r="B8" s="718">
        <v>0</v>
      </c>
      <c r="C8" s="718">
        <v>0</v>
      </c>
      <c r="D8" s="718">
        <v>0</v>
      </c>
      <c r="E8" s="718">
        <v>0</v>
      </c>
      <c r="F8" s="718">
        <v>0</v>
      </c>
      <c r="G8" s="718">
        <v>0</v>
      </c>
      <c r="H8" s="718">
        <v>0</v>
      </c>
      <c r="I8" s="718">
        <v>0</v>
      </c>
      <c r="J8" s="718">
        <v>0</v>
      </c>
      <c r="K8" s="718">
        <v>0</v>
      </c>
      <c r="L8" s="718">
        <v>0</v>
      </c>
      <c r="M8" s="718">
        <v>0</v>
      </c>
      <c r="N8" s="718">
        <v>0</v>
      </c>
      <c r="O8" s="718">
        <v>0</v>
      </c>
      <c r="P8" s="718">
        <v>0</v>
      </c>
      <c r="Q8" s="718">
        <v>0</v>
      </c>
      <c r="R8" s="718">
        <v>0</v>
      </c>
      <c r="S8" s="718">
        <v>0</v>
      </c>
      <c r="T8" s="718">
        <v>0</v>
      </c>
      <c r="U8" s="718">
        <v>0</v>
      </c>
      <c r="V8" s="718">
        <v>0</v>
      </c>
      <c r="W8" s="718">
        <v>0</v>
      </c>
      <c r="X8" s="718">
        <v>0</v>
      </c>
      <c r="Y8" s="718"/>
      <c r="Z8" s="718">
        <v>0</v>
      </c>
      <c r="AA8" s="718"/>
      <c r="AB8"/>
      <c r="AC8" s="738"/>
    </row>
    <row r="9" spans="1:29" x14ac:dyDescent="0.25">
      <c r="A9" s="33" t="s">
        <v>203</v>
      </c>
      <c r="B9" s="718">
        <v>1.61</v>
      </c>
      <c r="C9" s="718">
        <v>1.5089999999999999</v>
      </c>
      <c r="D9" s="718">
        <v>1.554</v>
      </c>
      <c r="E9" s="718">
        <v>1.9410000000000001</v>
      </c>
      <c r="F9" s="718">
        <v>2.085</v>
      </c>
      <c r="G9" s="718">
        <v>2.2280000000000002</v>
      </c>
      <c r="H9" s="718">
        <v>1.5780000000000001</v>
      </c>
      <c r="I9" s="718">
        <v>1.2410000000000001</v>
      </c>
      <c r="J9" s="718">
        <v>1.1359999999999999</v>
      </c>
      <c r="K9" s="718">
        <v>1.37</v>
      </c>
      <c r="L9" s="718">
        <v>1.669</v>
      </c>
      <c r="M9" s="718">
        <v>1.4470000000000001</v>
      </c>
      <c r="N9" s="718">
        <v>1.4279999999999999</v>
      </c>
      <c r="O9" s="718">
        <v>1.5529999999999999</v>
      </c>
      <c r="P9" s="718">
        <v>1.34</v>
      </c>
      <c r="Q9" s="718">
        <v>1.1240000000000001</v>
      </c>
      <c r="R9" s="718">
        <v>1.2717093499999998</v>
      </c>
      <c r="S9" s="718">
        <v>1.0210000276565552</v>
      </c>
      <c r="T9" s="718">
        <v>1.2783690690994263</v>
      </c>
      <c r="U9" s="718">
        <v>1.5550451278686523</v>
      </c>
      <c r="V9" s="718">
        <v>1.2835603952407837</v>
      </c>
      <c r="W9" s="718">
        <v>1.0957679748535156</v>
      </c>
      <c r="X9" s="718">
        <v>1.3443654775619507</v>
      </c>
      <c r="Y9" s="718">
        <v>1.2547438144683838</v>
      </c>
      <c r="Z9" s="718">
        <v>1.3544960021972656</v>
      </c>
      <c r="AA9" s="718">
        <v>1.5884057283401489</v>
      </c>
      <c r="AC9" s="738"/>
    </row>
    <row r="10" spans="1:29" x14ac:dyDescent="0.25">
      <c r="A10" s="33" t="s">
        <v>222</v>
      </c>
      <c r="B10" s="718">
        <v>0</v>
      </c>
      <c r="C10" s="718">
        <v>0</v>
      </c>
      <c r="D10" s="718">
        <v>0.01</v>
      </c>
      <c r="E10" s="718">
        <v>1.2999999999999999E-2</v>
      </c>
      <c r="F10" s="718">
        <v>3.2000000000000001E-2</v>
      </c>
      <c r="G10" s="718">
        <v>0</v>
      </c>
      <c r="H10" s="718">
        <v>0</v>
      </c>
      <c r="I10" s="718">
        <v>0</v>
      </c>
      <c r="J10" s="718">
        <v>0</v>
      </c>
      <c r="K10" s="718">
        <v>0</v>
      </c>
      <c r="L10" s="718">
        <v>0</v>
      </c>
      <c r="M10" s="718">
        <v>0</v>
      </c>
      <c r="N10" s="718">
        <v>0</v>
      </c>
      <c r="O10" s="718">
        <v>0</v>
      </c>
      <c r="P10" s="718">
        <v>0.01</v>
      </c>
      <c r="Q10" s="718">
        <v>0</v>
      </c>
      <c r="R10" s="718">
        <v>1.0378479999999999E-2</v>
      </c>
      <c r="S10" s="718">
        <v>9.9999997764825821E-3</v>
      </c>
      <c r="T10" s="718">
        <v>0</v>
      </c>
      <c r="U10" s="718">
        <v>0</v>
      </c>
      <c r="V10" s="718">
        <v>0</v>
      </c>
      <c r="W10" s="718">
        <v>0</v>
      </c>
      <c r="X10" s="718">
        <v>0</v>
      </c>
      <c r="Y10" s="718">
        <v>0</v>
      </c>
      <c r="Z10" s="718">
        <v>0</v>
      </c>
      <c r="AA10" s="718">
        <v>0</v>
      </c>
      <c r="AC10" s="738"/>
    </row>
    <row r="11" spans="1:29" x14ac:dyDescent="0.25">
      <c r="A11" s="34" t="s">
        <v>223</v>
      </c>
      <c r="B11" s="718">
        <v>1.61</v>
      </c>
      <c r="C11" s="718">
        <v>1.5089999999999999</v>
      </c>
      <c r="D11" s="718">
        <v>1.5640000000000001</v>
      </c>
      <c r="E11" s="718">
        <v>1.954</v>
      </c>
      <c r="F11" s="718">
        <v>2.117</v>
      </c>
      <c r="G11" s="718">
        <v>2.2280000000000002</v>
      </c>
      <c r="H11" s="718">
        <v>1.5780000000000001</v>
      </c>
      <c r="I11" s="718">
        <v>1.2410000000000001</v>
      </c>
      <c r="J11" s="718">
        <v>1.1359999999999999</v>
      </c>
      <c r="K11" s="718">
        <v>1.37</v>
      </c>
      <c r="L11" s="718">
        <v>1.669</v>
      </c>
      <c r="M11" s="718">
        <v>1.4470000000000001</v>
      </c>
      <c r="N11" s="718">
        <v>1.4279999999999999</v>
      </c>
      <c r="O11" s="718">
        <v>1.5529999999999999</v>
      </c>
      <c r="P11" s="718">
        <v>1.35</v>
      </c>
      <c r="Q11" s="718">
        <v>1.1240000000000001</v>
      </c>
      <c r="R11" s="718">
        <v>1.28208783</v>
      </c>
      <c r="S11" s="718">
        <v>1.031000018119812</v>
      </c>
      <c r="T11" s="718">
        <v>1.2783690690994263</v>
      </c>
      <c r="U11" s="718">
        <v>1.5550451278686523</v>
      </c>
      <c r="V11" s="718">
        <v>1.2835603952407837</v>
      </c>
      <c r="W11" s="718">
        <v>1.0957679748535156</v>
      </c>
      <c r="X11" s="718">
        <v>1.3443654775619507</v>
      </c>
      <c r="Y11" s="718">
        <v>1.2547438144683838</v>
      </c>
      <c r="Z11" s="718">
        <v>1.3544960021972656</v>
      </c>
      <c r="AA11" s="718">
        <v>1.5884057283401489</v>
      </c>
      <c r="AC11" s="738"/>
    </row>
    <row r="12" spans="1:29" s="43" customFormat="1" ht="20.149999999999999" customHeight="1" x14ac:dyDescent="0.25">
      <c r="A12" s="99" t="s">
        <v>224</v>
      </c>
      <c r="B12" s="718">
        <v>4.7290000000000001</v>
      </c>
      <c r="C12" s="718">
        <v>5.1820000000000004</v>
      </c>
      <c r="D12" s="718">
        <v>5.3010000000000002</v>
      </c>
      <c r="E12" s="718">
        <v>6.4720000000000004</v>
      </c>
      <c r="F12" s="718">
        <v>6.2009999999999996</v>
      </c>
      <c r="G12" s="718">
        <v>7.3769999999999998</v>
      </c>
      <c r="H12" s="718">
        <v>6.1890000000000001</v>
      </c>
      <c r="I12" s="718">
        <v>6.88</v>
      </c>
      <c r="J12" s="718">
        <v>7.4950000000000001</v>
      </c>
      <c r="K12" s="718">
        <v>8.3930000000000007</v>
      </c>
      <c r="L12" s="718">
        <v>9.5239999999999991</v>
      </c>
      <c r="M12" s="718">
        <v>8.6329999999999991</v>
      </c>
      <c r="N12" s="718">
        <v>7.5869999999999997</v>
      </c>
      <c r="O12" s="718">
        <v>7.5209999999999999</v>
      </c>
      <c r="P12" s="718">
        <v>7.202</v>
      </c>
      <c r="Q12" s="718">
        <v>6.97</v>
      </c>
      <c r="R12" s="718">
        <v>7.2986418300000002</v>
      </c>
      <c r="S12" s="718">
        <v>5.1110000610351563</v>
      </c>
      <c r="T12" s="718">
        <v>7.9846949577331543</v>
      </c>
      <c r="U12" s="718">
        <v>8.9040918350219727</v>
      </c>
      <c r="V12" s="718">
        <v>11.663467407226563</v>
      </c>
      <c r="W12" s="718">
        <v>13.621933937072754</v>
      </c>
      <c r="X12" s="718">
        <v>13.976731300354004</v>
      </c>
      <c r="Y12" s="718">
        <v>11.651731491088867</v>
      </c>
      <c r="Z12" s="718">
        <v>11.744283676147461</v>
      </c>
      <c r="AA12" s="718">
        <v>11.611856460571289</v>
      </c>
      <c r="AB12"/>
      <c r="AC12" s="738"/>
    </row>
    <row r="13" spans="1:29" x14ac:dyDescent="0.25">
      <c r="A13" t="s">
        <v>225</v>
      </c>
      <c r="B13" s="718">
        <v>0.86499999999999999</v>
      </c>
      <c r="C13" s="718">
        <v>1.1240000000000001</v>
      </c>
      <c r="D13" s="718">
        <v>0.65600000000000003</v>
      </c>
      <c r="E13" s="718">
        <v>0.73199999999999998</v>
      </c>
      <c r="F13" s="718">
        <v>2.327</v>
      </c>
      <c r="G13" s="718">
        <v>0.63</v>
      </c>
      <c r="H13" s="718">
        <v>0.93</v>
      </c>
      <c r="I13" s="718">
        <v>0.98799999999999999</v>
      </c>
      <c r="J13" s="718">
        <v>0.64800000000000002</v>
      </c>
      <c r="K13" s="718">
        <v>0.44800000000000001</v>
      </c>
      <c r="L13" s="718">
        <v>0.42199999999999999</v>
      </c>
      <c r="M13" s="718">
        <v>0.26</v>
      </c>
      <c r="N13" s="718">
        <v>0.26700000000000002</v>
      </c>
      <c r="O13" s="718">
        <v>0.30199999999999999</v>
      </c>
      <c r="P13" s="718">
        <v>1.2E-2</v>
      </c>
      <c r="Q13" s="718">
        <v>1.2999999999999999E-2</v>
      </c>
      <c r="R13" s="718">
        <v>0.62566670000000002</v>
      </c>
      <c r="S13" s="718">
        <v>0.58099997043609619</v>
      </c>
      <c r="T13" s="718">
        <v>9.7498998045921326E-2</v>
      </c>
      <c r="U13" s="718">
        <v>0.20499899983406067</v>
      </c>
      <c r="V13" s="718">
        <v>0.49750000238418579</v>
      </c>
      <c r="W13" s="718">
        <v>0.15270900726318359</v>
      </c>
      <c r="X13" s="718">
        <v>1.1230210065841675</v>
      </c>
      <c r="Y13" s="718">
        <v>-8.5512027144432068E-2</v>
      </c>
      <c r="Z13" s="718">
        <v>0.96797198057174683</v>
      </c>
      <c r="AA13" s="718">
        <v>0.3099999725818634</v>
      </c>
      <c r="AC13" s="738"/>
    </row>
    <row r="14" spans="1:29" x14ac:dyDescent="0.25">
      <c r="A14" t="s">
        <v>372</v>
      </c>
      <c r="B14" s="718">
        <v>3.8639999999999999</v>
      </c>
      <c r="C14" s="718">
        <v>4.0579999999999998</v>
      </c>
      <c r="D14" s="718">
        <v>4.6449999999999996</v>
      </c>
      <c r="E14" s="718">
        <v>5.74</v>
      </c>
      <c r="F14" s="718">
        <v>3.8740000000000001</v>
      </c>
      <c r="G14" s="718">
        <v>6.7469999999999999</v>
      </c>
      <c r="H14" s="718">
        <v>5.2590000000000003</v>
      </c>
      <c r="I14" s="718">
        <v>5.8920000000000003</v>
      </c>
      <c r="J14" s="718">
        <v>6.8470000000000004</v>
      </c>
      <c r="K14" s="718">
        <v>7.9450000000000003</v>
      </c>
      <c r="L14" s="718">
        <v>9.1020000000000003</v>
      </c>
      <c r="M14" s="718">
        <v>8.3729999999999993</v>
      </c>
      <c r="N14" s="718">
        <v>7.32</v>
      </c>
      <c r="O14" s="718">
        <v>7.2190000000000003</v>
      </c>
      <c r="P14" s="718">
        <v>7.19</v>
      </c>
      <c r="Q14" s="718">
        <v>6.9569999999999999</v>
      </c>
      <c r="R14" s="718">
        <v>6.6729751300000011</v>
      </c>
      <c r="S14" s="718">
        <v>4.5300002098083496</v>
      </c>
      <c r="T14" s="718">
        <v>7.8871960639953613</v>
      </c>
      <c r="U14" s="718">
        <v>8.6990928649902344</v>
      </c>
      <c r="V14" s="718">
        <v>11.165966987609863</v>
      </c>
      <c r="W14" s="718">
        <v>13.46922492980957</v>
      </c>
      <c r="X14" s="718">
        <v>12.853710174560547</v>
      </c>
      <c r="Y14" s="718">
        <v>11.73724365234375</v>
      </c>
      <c r="Z14" s="718">
        <v>10.776311874389648</v>
      </c>
      <c r="AA14" s="718">
        <v>11.30185604095459</v>
      </c>
      <c r="AC14" s="738"/>
    </row>
    <row r="15" spans="1:29" s="43" customFormat="1" ht="20.149999999999999" customHeight="1" x14ac:dyDescent="0.25">
      <c r="A15" s="99" t="s">
        <v>226</v>
      </c>
      <c r="B15" s="718">
        <v>0</v>
      </c>
      <c r="C15" s="718">
        <v>0</v>
      </c>
      <c r="D15" s="718">
        <v>0</v>
      </c>
      <c r="E15" s="718">
        <v>0</v>
      </c>
      <c r="F15" s="718">
        <v>0</v>
      </c>
      <c r="G15" s="718">
        <v>0</v>
      </c>
      <c r="H15" s="718">
        <v>0</v>
      </c>
      <c r="I15" s="718">
        <v>0</v>
      </c>
      <c r="J15" s="718">
        <v>0</v>
      </c>
      <c r="K15" s="718">
        <v>0</v>
      </c>
      <c r="L15" s="718">
        <v>0</v>
      </c>
      <c r="M15" s="718">
        <v>0</v>
      </c>
      <c r="N15" s="718">
        <v>0</v>
      </c>
      <c r="O15" s="718">
        <v>0</v>
      </c>
      <c r="P15" s="718">
        <v>0</v>
      </c>
      <c r="Q15" s="718">
        <v>0</v>
      </c>
      <c r="R15" s="718">
        <v>0</v>
      </c>
      <c r="S15" s="718">
        <v>0</v>
      </c>
      <c r="T15" s="718">
        <v>0</v>
      </c>
      <c r="U15" s="718">
        <v>0</v>
      </c>
      <c r="V15" s="718">
        <v>0</v>
      </c>
      <c r="W15" s="718">
        <v>0</v>
      </c>
      <c r="X15" s="718">
        <v>0</v>
      </c>
      <c r="Y15" s="718"/>
      <c r="Z15" s="718">
        <v>0</v>
      </c>
      <c r="AA15" s="718"/>
      <c r="AB15"/>
      <c r="AC15" s="738"/>
    </row>
    <row r="16" spans="1:29" x14ac:dyDescent="0.25">
      <c r="A16" s="33" t="s">
        <v>227</v>
      </c>
      <c r="B16" s="718">
        <v>0.64600000000000002</v>
      </c>
      <c r="C16" s="718">
        <v>0.71199999999999997</v>
      </c>
      <c r="D16" s="718">
        <v>0.85399999999999998</v>
      </c>
      <c r="E16" s="718">
        <v>0.91800000000000004</v>
      </c>
      <c r="F16" s="718">
        <v>0.98499999999999999</v>
      </c>
      <c r="G16" s="718">
        <v>0.63</v>
      </c>
      <c r="H16" s="718">
        <v>0.63400000000000001</v>
      </c>
      <c r="I16" s="718">
        <v>0.64</v>
      </c>
      <c r="J16" s="718">
        <v>0.63100000000000001</v>
      </c>
      <c r="K16" s="718">
        <v>0.66100000000000003</v>
      </c>
      <c r="L16" s="718">
        <v>0.61299999999999999</v>
      </c>
      <c r="M16" s="718">
        <v>0.78300000000000003</v>
      </c>
      <c r="N16" s="718">
        <v>0.73</v>
      </c>
      <c r="O16" s="718">
        <v>0.70399999999999996</v>
      </c>
      <c r="P16" s="718">
        <v>0.83799999999999997</v>
      </c>
      <c r="Q16" s="718">
        <v>0.76700000000000002</v>
      </c>
      <c r="R16" s="718">
        <v>0.78622360999999996</v>
      </c>
      <c r="S16" s="718">
        <v>0.61000001430511475</v>
      </c>
      <c r="T16" s="718">
        <v>0.83738678693771362</v>
      </c>
      <c r="U16" s="718">
        <v>0.99310159683227539</v>
      </c>
      <c r="V16" s="718">
        <v>0.94705808162689209</v>
      </c>
      <c r="W16" s="718">
        <v>1.0724189281463623</v>
      </c>
      <c r="X16" s="718">
        <v>1.0103769302368164</v>
      </c>
      <c r="Y16" s="718">
        <v>1.0689576864242554</v>
      </c>
      <c r="Z16" s="718">
        <v>1.1153175830841064</v>
      </c>
      <c r="AA16" s="718">
        <v>1.388547420501709</v>
      </c>
      <c r="AC16" s="738"/>
    </row>
    <row r="17" spans="1:32" x14ac:dyDescent="0.25">
      <c r="A17" s="33" t="s">
        <v>228</v>
      </c>
      <c r="B17" s="718">
        <v>0.159</v>
      </c>
      <c r="C17" s="718">
        <v>0.11899999999999999</v>
      </c>
      <c r="D17" s="718">
        <v>0.28699999999999998</v>
      </c>
      <c r="E17" s="718">
        <v>0.45700000000000002</v>
      </c>
      <c r="F17" s="718">
        <v>0.86599999999999999</v>
      </c>
      <c r="G17" s="718">
        <v>1.2689999999999999</v>
      </c>
      <c r="H17" s="718">
        <v>0.77300000000000002</v>
      </c>
      <c r="I17" s="718">
        <v>0.76700000000000002</v>
      </c>
      <c r="J17" s="718">
        <v>0.64500000000000002</v>
      </c>
      <c r="K17" s="718">
        <v>0.72399999999999998</v>
      </c>
      <c r="L17" s="718">
        <v>0.91100000000000003</v>
      </c>
      <c r="M17" s="718">
        <v>0.82399999999999995</v>
      </c>
      <c r="N17" s="718">
        <v>0.96599999999999997</v>
      </c>
      <c r="O17" s="718">
        <v>1.071</v>
      </c>
      <c r="P17" s="718">
        <v>0.92600000000000005</v>
      </c>
      <c r="Q17" s="718">
        <v>0.95299999999999996</v>
      </c>
      <c r="R17" s="718">
        <v>1.45972846</v>
      </c>
      <c r="S17" s="718">
        <v>1.1230000257492065</v>
      </c>
      <c r="T17" s="718">
        <v>1.988677978515625</v>
      </c>
      <c r="U17" s="718">
        <v>2.3757877349853516</v>
      </c>
      <c r="V17" s="718">
        <v>2.3882262706756592</v>
      </c>
      <c r="W17" s="718">
        <v>2.600139856338501</v>
      </c>
      <c r="X17" s="718">
        <v>2.5874767303466797</v>
      </c>
      <c r="Y17" s="718">
        <v>2.0606999397277832</v>
      </c>
      <c r="Z17" s="718">
        <v>2.1791441440582275</v>
      </c>
      <c r="AA17" s="718">
        <v>2.1700253486633301</v>
      </c>
      <c r="AC17" s="738"/>
    </row>
    <row r="18" spans="1:32" x14ac:dyDescent="0.25">
      <c r="A18" s="34" t="s">
        <v>229</v>
      </c>
      <c r="B18" s="718">
        <v>0.80500000000000005</v>
      </c>
      <c r="C18" s="718">
        <v>0.83099999999999996</v>
      </c>
      <c r="D18" s="718">
        <v>1.141</v>
      </c>
      <c r="E18" s="718">
        <v>1.375</v>
      </c>
      <c r="F18" s="718">
        <v>1.851</v>
      </c>
      <c r="G18" s="718">
        <v>1.899</v>
      </c>
      <c r="H18" s="718">
        <v>1.407</v>
      </c>
      <c r="I18" s="718">
        <v>1.407</v>
      </c>
      <c r="J18" s="718">
        <v>1.276</v>
      </c>
      <c r="K18" s="718">
        <v>1.385</v>
      </c>
      <c r="L18" s="718">
        <v>1.524</v>
      </c>
      <c r="M18" s="718">
        <v>1.607</v>
      </c>
      <c r="N18" s="718">
        <v>1.696</v>
      </c>
      <c r="O18" s="718">
        <v>1.7749999999999999</v>
      </c>
      <c r="P18" s="718">
        <v>1.764</v>
      </c>
      <c r="Q18" s="718">
        <v>1.72</v>
      </c>
      <c r="R18" s="718">
        <v>2.2459520700000004</v>
      </c>
      <c r="S18" s="718">
        <v>1.7330000400543213</v>
      </c>
      <c r="T18" s="718">
        <v>2.8260648250579834</v>
      </c>
      <c r="U18" s="718">
        <v>3.368889331817627</v>
      </c>
      <c r="V18" s="718">
        <v>3.3352844715118408</v>
      </c>
      <c r="W18" s="718">
        <v>3.6725587844848633</v>
      </c>
      <c r="X18" s="718">
        <v>3.5978536605834961</v>
      </c>
      <c r="Y18" s="718">
        <v>3.129657506942749</v>
      </c>
      <c r="Z18" s="718">
        <v>3.294461727142334</v>
      </c>
      <c r="AA18" s="718">
        <v>3.5585727691650391</v>
      </c>
      <c r="AC18" s="738"/>
    </row>
    <row r="19" spans="1:32" s="43" customFormat="1" ht="20.149999999999999" customHeight="1" x14ac:dyDescent="0.25">
      <c r="A19" s="99" t="s">
        <v>230</v>
      </c>
      <c r="B19" s="718">
        <v>0</v>
      </c>
      <c r="C19" s="718">
        <v>0</v>
      </c>
      <c r="D19" s="718">
        <v>0</v>
      </c>
      <c r="E19" s="718">
        <v>0</v>
      </c>
      <c r="F19" s="718">
        <v>0</v>
      </c>
      <c r="G19" s="718">
        <v>0</v>
      </c>
      <c r="H19" s="718">
        <v>0</v>
      </c>
      <c r="I19" s="718">
        <v>0</v>
      </c>
      <c r="J19" s="718">
        <v>0</v>
      </c>
      <c r="K19" s="718">
        <v>0</v>
      </c>
      <c r="L19" s="718">
        <v>0</v>
      </c>
      <c r="M19" s="718">
        <v>0</v>
      </c>
      <c r="N19" s="718">
        <v>0</v>
      </c>
      <c r="O19" s="718">
        <v>0</v>
      </c>
      <c r="P19" s="718">
        <v>0</v>
      </c>
      <c r="Q19" s="718">
        <v>0</v>
      </c>
      <c r="R19" s="718">
        <v>0</v>
      </c>
      <c r="S19" s="718">
        <v>0</v>
      </c>
      <c r="T19" s="718">
        <v>0</v>
      </c>
      <c r="U19" s="718">
        <v>0</v>
      </c>
      <c r="V19" s="718">
        <v>0</v>
      </c>
      <c r="W19" s="718">
        <v>0</v>
      </c>
      <c r="X19" s="718">
        <v>0</v>
      </c>
      <c r="Y19" s="718"/>
      <c r="Z19" s="718">
        <v>0</v>
      </c>
      <c r="AA19" s="718"/>
      <c r="AB19"/>
      <c r="AC19" s="738"/>
    </row>
    <row r="20" spans="1:32" x14ac:dyDescent="0.25">
      <c r="A20" s="33" t="s">
        <v>231</v>
      </c>
      <c r="B20" s="718">
        <v>1.2090000000000001</v>
      </c>
      <c r="C20" s="718">
        <v>1.32</v>
      </c>
      <c r="D20" s="718">
        <v>1.4259999999999999</v>
      </c>
      <c r="E20" s="718">
        <v>1.51</v>
      </c>
      <c r="F20" s="718">
        <v>1.75</v>
      </c>
      <c r="G20" s="718">
        <v>2.0910000000000002</v>
      </c>
      <c r="H20" s="718">
        <v>1.6339999999999999</v>
      </c>
      <c r="I20" s="718">
        <v>1.8879999999999999</v>
      </c>
      <c r="J20" s="718">
        <v>2.2400000000000002</v>
      </c>
      <c r="K20" s="718">
        <v>2.4489999999999998</v>
      </c>
      <c r="L20" s="718">
        <v>2.625</v>
      </c>
      <c r="M20" s="718">
        <v>2.665</v>
      </c>
      <c r="N20" s="718">
        <v>2.7330000000000001</v>
      </c>
      <c r="O20" s="718">
        <v>2.895</v>
      </c>
      <c r="P20" s="718">
        <v>2.9129999999999998</v>
      </c>
      <c r="Q20" s="718">
        <v>2.895</v>
      </c>
      <c r="R20" s="718">
        <v>3.1552903999999997</v>
      </c>
      <c r="S20" s="718">
        <v>2.2379999160766602</v>
      </c>
      <c r="T20" s="718">
        <v>3.0781402587890625</v>
      </c>
      <c r="U20" s="718">
        <v>3.2074065208435059</v>
      </c>
      <c r="V20" s="718">
        <v>3.137047290802002</v>
      </c>
      <c r="W20" s="718">
        <v>3.0160560607910156</v>
      </c>
      <c r="X20" s="718">
        <v>3.1412255764007568</v>
      </c>
      <c r="Y20" s="718">
        <v>3.3002884387969971</v>
      </c>
      <c r="Z20" s="718">
        <v>3.1399185657501221</v>
      </c>
      <c r="AA20" s="718">
        <v>2.9108927249908447</v>
      </c>
      <c r="AC20" s="738"/>
    </row>
    <row r="21" spans="1:32" x14ac:dyDescent="0.25">
      <c r="A21" s="33" t="s">
        <v>232</v>
      </c>
      <c r="B21" s="718">
        <v>0.35799999999999998</v>
      </c>
      <c r="C21" s="718">
        <v>0.39200000000000002</v>
      </c>
      <c r="D21" s="718">
        <v>0.371</v>
      </c>
      <c r="E21" s="718">
        <v>0.39300000000000002</v>
      </c>
      <c r="F21" s="718">
        <v>0.39800000000000002</v>
      </c>
      <c r="G21" s="718">
        <v>0.46750000000000003</v>
      </c>
      <c r="H21" s="718">
        <v>0.248</v>
      </c>
      <c r="I21" s="718">
        <v>0.26100000000000001</v>
      </c>
      <c r="J21" s="718">
        <v>0.28100000000000003</v>
      </c>
      <c r="K21" s="718">
        <v>0.30599999999999999</v>
      </c>
      <c r="L21" s="718">
        <v>0.33300000000000002</v>
      </c>
      <c r="M21" s="718">
        <v>0.35099999999999998</v>
      </c>
      <c r="N21" s="718">
        <v>0.35</v>
      </c>
      <c r="O21" s="718">
        <v>0.35499999999999998</v>
      </c>
      <c r="P21" s="718">
        <v>0.42099999999999999</v>
      </c>
      <c r="Q21" s="718">
        <v>0.42</v>
      </c>
      <c r="R21" s="718">
        <v>0.32242117999999997</v>
      </c>
      <c r="S21" s="718">
        <v>0.33199998736381531</v>
      </c>
      <c r="T21" s="718">
        <v>0.45220580697059631</v>
      </c>
      <c r="U21" s="718">
        <v>0.45408907532691956</v>
      </c>
      <c r="V21" s="718">
        <v>0.46725320816040039</v>
      </c>
      <c r="W21" s="718">
        <v>0.4796563982963562</v>
      </c>
      <c r="X21" s="718">
        <v>0.50675332546234131</v>
      </c>
      <c r="Y21" s="718">
        <v>0.54269301891326904</v>
      </c>
      <c r="Z21" s="718">
        <v>0.56575024127960205</v>
      </c>
      <c r="AA21" s="718">
        <v>0.54644632339477539</v>
      </c>
      <c r="AC21" s="738"/>
    </row>
    <row r="22" spans="1:32" x14ac:dyDescent="0.25">
      <c r="A22" s="33" t="s">
        <v>233</v>
      </c>
      <c r="B22" s="718">
        <v>0.17100000000000001</v>
      </c>
      <c r="C22" s="718">
        <v>0.2</v>
      </c>
      <c r="D22" s="718">
        <v>0.33700000000000002</v>
      </c>
      <c r="E22" s="718">
        <v>0.39400000000000002</v>
      </c>
      <c r="F22" s="718">
        <v>0.39300000000000002</v>
      </c>
      <c r="G22" s="718">
        <v>0.46550000000000002</v>
      </c>
      <c r="H22" s="718">
        <v>0.27600000000000002</v>
      </c>
      <c r="I22" s="718">
        <v>0.18</v>
      </c>
      <c r="J22" s="718">
        <v>0.14399999999999999</v>
      </c>
      <c r="K22" s="718">
        <v>9.2999999999999999E-2</v>
      </c>
      <c r="L22" s="718">
        <v>0.109</v>
      </c>
      <c r="M22" s="718">
        <v>8.6999999999999994E-2</v>
      </c>
      <c r="N22" s="718">
        <v>9.6000000000000002E-2</v>
      </c>
      <c r="O22" s="718">
        <v>0.126</v>
      </c>
      <c r="P22" s="718">
        <v>0.124</v>
      </c>
      <c r="Q22" s="718">
        <v>0.129</v>
      </c>
      <c r="R22" s="718">
        <v>0</v>
      </c>
      <c r="S22" s="718">
        <v>0</v>
      </c>
      <c r="T22" s="718">
        <v>0</v>
      </c>
      <c r="U22" s="718">
        <v>0</v>
      </c>
      <c r="V22" s="718">
        <v>0</v>
      </c>
      <c r="W22" s="718">
        <v>0</v>
      </c>
      <c r="X22" s="718">
        <v>0</v>
      </c>
      <c r="Y22" s="718">
        <v>0</v>
      </c>
      <c r="Z22" s="718">
        <v>0</v>
      </c>
      <c r="AA22" s="718">
        <v>0</v>
      </c>
      <c r="AC22" s="738"/>
    </row>
    <row r="23" spans="1:32" x14ac:dyDescent="0.25">
      <c r="A23" s="33" t="s">
        <v>234</v>
      </c>
      <c r="B23" s="718">
        <v>1.216</v>
      </c>
      <c r="C23" s="718">
        <v>1.272</v>
      </c>
      <c r="D23" s="718">
        <v>1.204</v>
      </c>
      <c r="E23" s="718">
        <v>1.744</v>
      </c>
      <c r="F23" s="718">
        <v>2.0430000000000001</v>
      </c>
      <c r="G23" s="718">
        <v>1.6140000000000001</v>
      </c>
      <c r="H23" s="718">
        <v>1.7829999999999999</v>
      </c>
      <c r="I23" s="718">
        <v>1.917</v>
      </c>
      <c r="J23" s="718">
        <v>1.7509999999999999</v>
      </c>
      <c r="K23" s="718">
        <v>1.8180000000000001</v>
      </c>
      <c r="L23" s="718">
        <v>1.978</v>
      </c>
      <c r="M23" s="718">
        <v>2.1539999999999999</v>
      </c>
      <c r="N23" s="718">
        <v>2.2149999999999999</v>
      </c>
      <c r="O23" s="718">
        <v>2.42</v>
      </c>
      <c r="P23" s="718">
        <v>2.2290000000000001</v>
      </c>
      <c r="Q23" s="718">
        <v>1.962</v>
      </c>
      <c r="R23" s="718">
        <v>1.8996466799999998</v>
      </c>
      <c r="S23" s="718">
        <v>1.3389999866485596</v>
      </c>
      <c r="T23" s="718">
        <v>2.2973089218139648</v>
      </c>
      <c r="U23" s="718">
        <v>2.6166102886199951</v>
      </c>
      <c r="V23" s="718">
        <v>3.3990068435668945</v>
      </c>
      <c r="W23" s="718">
        <v>4.1490259170532227</v>
      </c>
      <c r="X23" s="718">
        <v>4.0467944145202637</v>
      </c>
      <c r="Y23" s="718">
        <v>3.817307710647583</v>
      </c>
      <c r="Z23" s="718">
        <v>3.9811804294586182</v>
      </c>
      <c r="AA23" s="718">
        <v>4.3854169845581055</v>
      </c>
      <c r="AC23" s="738"/>
    </row>
    <row r="24" spans="1:32" x14ac:dyDescent="0.25">
      <c r="A24" s="34" t="s">
        <v>235</v>
      </c>
      <c r="B24" s="718">
        <v>2.9540000000000002</v>
      </c>
      <c r="C24" s="718">
        <v>3.1840000000000002</v>
      </c>
      <c r="D24" s="718">
        <v>3.3380000000000001</v>
      </c>
      <c r="E24" s="718">
        <v>4.0410000000000004</v>
      </c>
      <c r="F24" s="718">
        <v>4.5839999999999996</v>
      </c>
      <c r="G24" s="718">
        <v>4.6379999999999999</v>
      </c>
      <c r="H24" s="718">
        <v>3.9409999999999998</v>
      </c>
      <c r="I24" s="718">
        <v>4.2460000000000004</v>
      </c>
      <c r="J24" s="718">
        <v>4.4160000000000004</v>
      </c>
      <c r="K24" s="718">
        <v>4.6660000000000004</v>
      </c>
      <c r="L24" s="718">
        <v>5.0449999999999999</v>
      </c>
      <c r="M24" s="718">
        <v>5.2569999999999997</v>
      </c>
      <c r="N24" s="718">
        <v>5.3940000000000001</v>
      </c>
      <c r="O24" s="718">
        <v>5.7960000000000003</v>
      </c>
      <c r="P24" s="718">
        <v>5.6870000000000003</v>
      </c>
      <c r="Q24" s="718">
        <v>5.4059999999999997</v>
      </c>
      <c r="R24" s="718">
        <v>5.3773582599999994</v>
      </c>
      <c r="S24" s="718">
        <v>3.9089999198913574</v>
      </c>
      <c r="T24" s="718">
        <v>5.8276548385620117</v>
      </c>
      <c r="U24" s="718">
        <v>6.2781057357788086</v>
      </c>
      <c r="V24" s="718">
        <v>7.0033073425292969</v>
      </c>
      <c r="W24" s="718">
        <v>7.6447381973266602</v>
      </c>
      <c r="X24" s="718">
        <v>7.6947731971740723</v>
      </c>
      <c r="Y24" s="718">
        <v>7.6602892875671387</v>
      </c>
      <c r="Z24" s="718">
        <v>7.6868491172790527</v>
      </c>
      <c r="AA24" s="718">
        <v>7.8427557945251465</v>
      </c>
      <c r="AC24" s="738"/>
    </row>
    <row r="25" spans="1:32" s="76" customFormat="1" ht="20.149999999999999" customHeight="1" x14ac:dyDescent="0.25">
      <c r="A25" s="194" t="s">
        <v>236</v>
      </c>
      <c r="B25" s="718">
        <v>1.7150000000000001</v>
      </c>
      <c r="C25" s="718">
        <v>1.7050000000000001</v>
      </c>
      <c r="D25" s="718">
        <v>2.448</v>
      </c>
      <c r="E25" s="718">
        <v>3.0739999999999998</v>
      </c>
      <c r="F25" s="718">
        <v>1.141</v>
      </c>
      <c r="G25" s="718">
        <v>4.008</v>
      </c>
      <c r="H25" s="718">
        <v>2.7250000000000001</v>
      </c>
      <c r="I25" s="718">
        <v>3.0529999999999999</v>
      </c>
      <c r="J25" s="718">
        <v>3.7069999999999999</v>
      </c>
      <c r="K25" s="718">
        <v>4.6639999999999997</v>
      </c>
      <c r="L25" s="718">
        <v>5.5810000000000004</v>
      </c>
      <c r="M25" s="718">
        <v>4.7229999999999999</v>
      </c>
      <c r="N25" s="718">
        <v>3.6219999999999999</v>
      </c>
      <c r="O25" s="718">
        <v>3.198</v>
      </c>
      <c r="P25" s="718">
        <v>3.2669999999999999</v>
      </c>
      <c r="Q25" s="718">
        <v>3.2709999999999999</v>
      </c>
      <c r="R25" s="718">
        <v>3.541568940000003</v>
      </c>
      <c r="S25" s="718">
        <v>2.3540000915527344</v>
      </c>
      <c r="T25" s="718">
        <v>4.8856058120727539</v>
      </c>
      <c r="U25" s="718">
        <v>5.7898764610290527</v>
      </c>
      <c r="V25" s="718">
        <v>7.4979443550109863</v>
      </c>
      <c r="W25" s="718">
        <v>9.4970455169677734</v>
      </c>
      <c r="X25" s="718">
        <v>8.7567911148071289</v>
      </c>
      <c r="Y25" s="718">
        <v>7.2066121101379395</v>
      </c>
      <c r="Z25" s="718">
        <v>6.3839249610900879</v>
      </c>
      <c r="AA25" s="718">
        <v>7.0176730155944824</v>
      </c>
      <c r="AB25"/>
      <c r="AC25" s="738"/>
    </row>
    <row r="26" spans="1:32" s="43" customFormat="1" ht="15" customHeight="1" x14ac:dyDescent="0.3">
      <c r="A26" s="94" t="s">
        <v>237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</row>
    <row r="27" spans="1:32" s="43" customFormat="1" x14ac:dyDescent="0.25">
      <c r="A27" s="74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</row>
    <row r="28" spans="1:32" s="76" customFormat="1" ht="25.4" customHeight="1" x14ac:dyDescent="0.25">
      <c r="A28" s="68" t="str">
        <f>Index!B70</f>
        <v>Table 7e    Interest rates of deposit money banks, 2004-FY2022</v>
      </c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</row>
    <row r="29" spans="1:32" s="65" customFormat="1" ht="25.4" customHeight="1" x14ac:dyDescent="0.35">
      <c r="A29" s="167" t="s">
        <v>769</v>
      </c>
      <c r="B29" s="266">
        <v>1997</v>
      </c>
      <c r="C29" s="266">
        <v>1998</v>
      </c>
      <c r="D29" s="266">
        <v>1999</v>
      </c>
      <c r="E29" s="266">
        <v>2000</v>
      </c>
      <c r="F29" s="266">
        <v>2001</v>
      </c>
      <c r="G29" s="266">
        <v>2002</v>
      </c>
      <c r="H29" s="266">
        <v>2003</v>
      </c>
      <c r="I29" s="266">
        <v>2004</v>
      </c>
      <c r="J29" s="266">
        <v>2005</v>
      </c>
      <c r="K29" s="266">
        <v>2006</v>
      </c>
      <c r="L29" s="266">
        <v>2007</v>
      </c>
      <c r="M29" s="266">
        <v>2008</v>
      </c>
      <c r="N29" s="266">
        <v>2009</v>
      </c>
      <c r="O29" s="266">
        <v>2010</v>
      </c>
      <c r="P29" s="266">
        <v>2011</v>
      </c>
      <c r="Q29" s="266">
        <v>2012</v>
      </c>
      <c r="R29" s="266">
        <v>2013</v>
      </c>
      <c r="S29" s="266">
        <v>2014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</row>
    <row r="30" spans="1:32" s="65" customFormat="1" ht="25.4" customHeight="1" x14ac:dyDescent="0.35">
      <c r="A30" s="410" t="s">
        <v>786</v>
      </c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76"/>
      <c r="V30" s="409"/>
      <c r="W30" s="76"/>
      <c r="X30" s="76"/>
      <c r="Y30" s="76"/>
      <c r="Z30" s="76"/>
      <c r="AA30" s="76"/>
      <c r="AB30" s="76"/>
      <c r="AC30" s="76"/>
      <c r="AD30" s="76"/>
      <c r="AE30" s="76"/>
      <c r="AF30" s="76"/>
    </row>
    <row r="31" spans="1:32" s="43" customFormat="1" x14ac:dyDescent="0.25">
      <c r="A31" s="99" t="s">
        <v>238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76"/>
      <c r="V31" s="109"/>
      <c r="W31" s="76"/>
      <c r="X31" s="76"/>
      <c r="Y31" s="76"/>
      <c r="Z31" s="76"/>
      <c r="AA31" s="76"/>
      <c r="AB31" s="76"/>
      <c r="AC31" s="76"/>
      <c r="AD31" s="76"/>
      <c r="AE31" s="76"/>
      <c r="AF31" s="76"/>
    </row>
    <row r="32" spans="1:32" ht="14.5" x14ac:dyDescent="0.25">
      <c r="A32" s="228" t="s">
        <v>770</v>
      </c>
      <c r="B32" s="49">
        <v>2.8</v>
      </c>
      <c r="C32" s="49">
        <v>2.8533333333333335</v>
      </c>
      <c r="D32" s="49">
        <v>3.05</v>
      </c>
      <c r="E32" s="49">
        <v>2.5</v>
      </c>
      <c r="F32" s="49">
        <v>2.6722222222222229</v>
      </c>
      <c r="G32" s="49">
        <f>(H32+F32)/2</f>
        <v>2.0871527777777783</v>
      </c>
      <c r="H32" s="49">
        <v>1.5020833333333337</v>
      </c>
      <c r="I32" s="49">
        <v>1.1145833333333333</v>
      </c>
      <c r="J32" s="49">
        <v>1.2291666666666701</v>
      </c>
      <c r="K32" s="49">
        <v>1.7</v>
      </c>
      <c r="L32" s="49">
        <v>1.7</v>
      </c>
      <c r="M32" s="49">
        <v>1.1000000000000001</v>
      </c>
      <c r="N32" s="49">
        <v>1.1000000000000001</v>
      </c>
      <c r="O32" s="49">
        <v>0.5</v>
      </c>
      <c r="P32" s="49">
        <v>0.5</v>
      </c>
      <c r="Q32" s="49">
        <v>0.6</v>
      </c>
      <c r="R32" s="49">
        <v>0.6</v>
      </c>
      <c r="S32" s="49">
        <v>0.6</v>
      </c>
      <c r="T32" s="49"/>
      <c r="U32" s="76"/>
      <c r="V32" s="49"/>
      <c r="W32" s="76"/>
      <c r="X32" s="76"/>
      <c r="Y32" s="76"/>
      <c r="Z32" s="76"/>
      <c r="AA32" s="76"/>
      <c r="AB32" s="76"/>
      <c r="AC32" s="76"/>
      <c r="AD32" s="76"/>
      <c r="AE32" s="76"/>
      <c r="AF32" s="76"/>
    </row>
    <row r="33" spans="1:32" ht="14.5" x14ac:dyDescent="0.25">
      <c r="A33" s="228" t="s">
        <v>771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76"/>
      <c r="V33" s="49"/>
      <c r="W33" s="76"/>
      <c r="X33" s="76"/>
      <c r="Y33" s="76"/>
      <c r="Z33" s="76"/>
      <c r="AA33" s="76"/>
      <c r="AB33" s="76"/>
      <c r="AC33" s="76"/>
      <c r="AD33" s="76"/>
      <c r="AE33" s="76"/>
      <c r="AF33" s="76"/>
    </row>
    <row r="34" spans="1:32" x14ac:dyDescent="0.25">
      <c r="A34" s="34" t="s">
        <v>239</v>
      </c>
      <c r="B34" s="49">
        <v>4.3</v>
      </c>
      <c r="C34" s="49">
        <v>3.6964666666666672</v>
      </c>
      <c r="D34" s="49">
        <v>4.3499999999999996</v>
      </c>
      <c r="E34" s="49">
        <v>4.25</v>
      </c>
      <c r="F34" s="49">
        <v>3.4525000000000001</v>
      </c>
      <c r="G34" s="49">
        <f>(H34+F34)/2</f>
        <v>2.629375</v>
      </c>
      <c r="H34" s="49">
        <v>1.8062499999999999</v>
      </c>
      <c r="I34" s="49">
        <v>1.3483333333333332</v>
      </c>
      <c r="J34" s="49">
        <v>2.23</v>
      </c>
      <c r="K34" s="49">
        <v>2.5</v>
      </c>
      <c r="L34" s="49">
        <v>2.8</v>
      </c>
      <c r="M34" s="49">
        <v>1.8</v>
      </c>
      <c r="N34" s="49">
        <v>2.5</v>
      </c>
      <c r="O34" s="49">
        <v>2</v>
      </c>
      <c r="P34" s="49">
        <v>2</v>
      </c>
      <c r="Q34" s="49">
        <v>0.9</v>
      </c>
      <c r="R34" s="49">
        <v>0.9</v>
      </c>
      <c r="S34" s="49">
        <v>1</v>
      </c>
      <c r="T34" s="49"/>
      <c r="U34" s="293"/>
      <c r="V34" s="49"/>
      <c r="W34" s="76"/>
      <c r="X34" s="76"/>
      <c r="Y34" s="76"/>
      <c r="Z34" s="76"/>
      <c r="AA34" s="76"/>
      <c r="AB34" s="76"/>
      <c r="AC34" s="76"/>
      <c r="AD34" s="76"/>
      <c r="AE34" s="76"/>
      <c r="AF34" s="76"/>
    </row>
    <row r="35" spans="1:32" x14ac:dyDescent="0.25">
      <c r="A35" s="34" t="s">
        <v>240</v>
      </c>
      <c r="B35" s="49">
        <v>5</v>
      </c>
      <c r="C35" s="49">
        <v>4.1935999999999991</v>
      </c>
      <c r="D35" s="49">
        <v>4.55</v>
      </c>
      <c r="E35" s="49">
        <v>4.75</v>
      </c>
      <c r="F35" s="49">
        <v>3.7702777777777787</v>
      </c>
      <c r="G35" s="49">
        <f>(H35+F35)/2</f>
        <v>2.8863888888888893</v>
      </c>
      <c r="H35" s="49">
        <v>2.0024999999999999</v>
      </c>
      <c r="I35" s="49">
        <v>1.55375</v>
      </c>
      <c r="J35" s="49">
        <v>2.895</v>
      </c>
      <c r="K35" s="49">
        <v>3.2</v>
      </c>
      <c r="L35" s="49">
        <v>3.1</v>
      </c>
      <c r="M35" s="49">
        <v>2.4</v>
      </c>
      <c r="N35" s="49">
        <v>3</v>
      </c>
      <c r="O35" s="49">
        <v>2.1</v>
      </c>
      <c r="P35" s="49">
        <v>2.1</v>
      </c>
      <c r="Q35" s="49">
        <v>1.1000000000000001</v>
      </c>
      <c r="R35" s="49">
        <v>1</v>
      </c>
      <c r="S35" s="49">
        <v>1</v>
      </c>
      <c r="T35" s="49"/>
      <c r="U35" s="293"/>
      <c r="V35" s="49"/>
      <c r="W35" s="76"/>
      <c r="X35" s="76"/>
      <c r="Y35" s="76"/>
      <c r="Z35" s="76"/>
      <c r="AA35" s="76"/>
      <c r="AB35" s="76"/>
      <c r="AC35" s="76"/>
      <c r="AD35" s="76"/>
      <c r="AE35" s="76"/>
      <c r="AF35" s="76"/>
    </row>
    <row r="36" spans="1:32" x14ac:dyDescent="0.25">
      <c r="A36" s="34" t="s">
        <v>241</v>
      </c>
      <c r="B36" s="49">
        <v>5.4</v>
      </c>
      <c r="C36" s="49">
        <v>5.1321000000000003</v>
      </c>
      <c r="D36" s="49">
        <v>5</v>
      </c>
      <c r="E36" s="49">
        <v>6.75</v>
      </c>
      <c r="F36" s="49">
        <v>4.3554166666666667</v>
      </c>
      <c r="G36" s="49">
        <f>(H36+F36)/2</f>
        <v>3.4856250000000002</v>
      </c>
      <c r="H36" s="49">
        <v>2.6158333333333337</v>
      </c>
      <c r="I36" s="49">
        <v>2.0983333333333332</v>
      </c>
      <c r="J36" s="49">
        <v>3.5350000000000001</v>
      </c>
      <c r="K36" s="49">
        <v>4</v>
      </c>
      <c r="L36" s="49">
        <v>4.0999999999999996</v>
      </c>
      <c r="M36" s="49">
        <v>3.6</v>
      </c>
      <c r="N36" s="49">
        <v>6</v>
      </c>
      <c r="O36" s="49">
        <v>3.5</v>
      </c>
      <c r="P36" s="49">
        <v>3.5</v>
      </c>
      <c r="Q36" s="49">
        <v>1.6</v>
      </c>
      <c r="R36" s="49">
        <v>1.3</v>
      </c>
      <c r="S36" s="49">
        <v>1.5</v>
      </c>
      <c r="T36" s="49"/>
      <c r="U36" s="293"/>
      <c r="V36" s="49"/>
      <c r="W36" s="76"/>
      <c r="X36" s="76"/>
      <c r="Y36" s="76"/>
      <c r="Z36" s="76"/>
      <c r="AA36" s="76"/>
      <c r="AB36" s="76"/>
      <c r="AC36" s="76"/>
      <c r="AD36" s="76"/>
      <c r="AE36" s="76"/>
      <c r="AF36" s="76"/>
    </row>
    <row r="37" spans="1:32" ht="14.5" x14ac:dyDescent="0.25">
      <c r="A37" s="109" t="s">
        <v>772</v>
      </c>
      <c r="U37" s="293"/>
      <c r="W37" s="76"/>
      <c r="X37" s="76"/>
      <c r="Y37" s="76"/>
      <c r="Z37" s="76"/>
      <c r="AA37" s="76"/>
      <c r="AB37" s="76"/>
      <c r="AC37" s="76"/>
      <c r="AD37" s="76"/>
      <c r="AE37" s="76"/>
      <c r="AF37" s="76"/>
    </row>
    <row r="38" spans="1:32" x14ac:dyDescent="0.25">
      <c r="A38" s="33" t="s">
        <v>242</v>
      </c>
      <c r="B38" s="49">
        <v>18</v>
      </c>
      <c r="C38" s="49">
        <v>18.666666666666668</v>
      </c>
      <c r="D38" s="49">
        <v>20.5</v>
      </c>
      <c r="E38" s="49">
        <v>18.333333333333336</v>
      </c>
      <c r="F38" s="49">
        <v>19.166666666666664</v>
      </c>
      <c r="G38" s="49">
        <f>(H38+F38)/2</f>
        <v>18.447916666666664</v>
      </c>
      <c r="H38" s="49">
        <v>17.729166666666664</v>
      </c>
      <c r="I38" s="49">
        <v>17.385416666666668</v>
      </c>
      <c r="J38" s="49">
        <v>18.5</v>
      </c>
      <c r="K38" s="49">
        <v>18.5</v>
      </c>
      <c r="L38" s="49">
        <v>18.5</v>
      </c>
      <c r="M38" s="49">
        <v>18.5</v>
      </c>
      <c r="N38" s="49">
        <v>13.9</v>
      </c>
      <c r="O38" s="49">
        <v>14</v>
      </c>
      <c r="P38" s="49">
        <v>14</v>
      </c>
      <c r="Q38" s="49">
        <v>13.8</v>
      </c>
      <c r="R38" s="49">
        <v>14.2</v>
      </c>
      <c r="S38" s="49">
        <v>16.100000000000001</v>
      </c>
      <c r="T38" s="49"/>
      <c r="U38" s="49"/>
      <c r="V38" s="49"/>
      <c r="W38" s="76"/>
      <c r="X38" s="76"/>
      <c r="Y38" s="76"/>
      <c r="Z38" s="76"/>
      <c r="AA38" s="76"/>
      <c r="AB38" s="76"/>
      <c r="AC38" s="76"/>
      <c r="AD38" s="76"/>
      <c r="AE38" s="76"/>
      <c r="AF38" s="76"/>
    </row>
    <row r="39" spans="1:32" s="70" customFormat="1" ht="20.149999999999999" customHeight="1" x14ac:dyDescent="0.25">
      <c r="A39" s="105" t="s">
        <v>243</v>
      </c>
      <c r="B39" s="267">
        <v>11</v>
      </c>
      <c r="C39" s="267">
        <v>11.5</v>
      </c>
      <c r="D39" s="267">
        <v>12.5</v>
      </c>
      <c r="E39" s="267">
        <v>13.333333333333334</v>
      </c>
      <c r="F39" s="267">
        <v>11.763888888888891</v>
      </c>
      <c r="G39" s="267">
        <f>(H39+F39)/2</f>
        <v>10.788194444444446</v>
      </c>
      <c r="H39" s="267">
        <v>9.8125</v>
      </c>
      <c r="I39" s="267">
        <v>9.6516666666666673</v>
      </c>
      <c r="J39" s="267">
        <v>11</v>
      </c>
      <c r="K39" s="267">
        <v>11</v>
      </c>
      <c r="L39" s="267">
        <v>9.5</v>
      </c>
      <c r="M39" s="267">
        <v>9.4</v>
      </c>
      <c r="N39" s="267">
        <v>8.9</v>
      </c>
      <c r="O39" s="267">
        <v>8.9</v>
      </c>
      <c r="P39" s="267">
        <v>8.9</v>
      </c>
      <c r="Q39" s="267">
        <v>7.3</v>
      </c>
      <c r="R39" s="408">
        <v>7.6</v>
      </c>
      <c r="S39" s="408">
        <v>8.5</v>
      </c>
      <c r="T39" s="408"/>
      <c r="U39" s="408"/>
      <c r="V39" s="408"/>
      <c r="W39" s="76"/>
      <c r="X39" s="76"/>
      <c r="Y39" s="76"/>
      <c r="Z39" s="76"/>
      <c r="AA39" s="76"/>
      <c r="AB39" s="76"/>
      <c r="AC39" s="76"/>
      <c r="AD39" s="76"/>
      <c r="AE39" s="76"/>
      <c r="AF39" s="76"/>
    </row>
    <row r="40" spans="1:32" s="43" customFormat="1" ht="25.4" customHeight="1" x14ac:dyDescent="0.25">
      <c r="A40" s="411" t="s">
        <v>787</v>
      </c>
      <c r="B40" s="412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266" t="str">
        <f t="shared" ref="S40:AA40" si="0">S2</f>
        <v>FY2014</v>
      </c>
      <c r="T40" s="266" t="str">
        <f t="shared" si="0"/>
        <v>FY2015</v>
      </c>
      <c r="U40" s="266" t="str">
        <f t="shared" si="0"/>
        <v>FY2016</v>
      </c>
      <c r="V40" s="266" t="str">
        <f t="shared" si="0"/>
        <v>FY2017</v>
      </c>
      <c r="W40" s="266" t="str">
        <f t="shared" si="0"/>
        <v>FY2018</v>
      </c>
      <c r="X40" s="266" t="str">
        <f t="shared" si="0"/>
        <v>FY2019</v>
      </c>
      <c r="Y40" s="266" t="str">
        <f t="shared" si="0"/>
        <v>FY2020</v>
      </c>
      <c r="Z40" s="266" t="str">
        <f t="shared" si="0"/>
        <v>FY2021</v>
      </c>
      <c r="AA40" s="266" t="str">
        <f t="shared" si="0"/>
        <v>FY2022</v>
      </c>
      <c r="AB40" s="76"/>
      <c r="AC40" s="76"/>
      <c r="AD40" s="76"/>
      <c r="AE40" s="76"/>
      <c r="AF40" s="76"/>
    </row>
    <row r="41" spans="1:32" s="70" customFormat="1" ht="14.9" customHeight="1" x14ac:dyDescent="0.25">
      <c r="A41" t="s">
        <v>238</v>
      </c>
      <c r="B41" s="408"/>
      <c r="C41" s="408"/>
      <c r="D41" s="408"/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9"/>
      <c r="T41" s="49"/>
      <c r="U41" s="49"/>
      <c r="V41" s="49"/>
      <c r="W41" s="49"/>
      <c r="X41" s="49"/>
      <c r="Y41" s="49"/>
      <c r="Z41" s="49"/>
      <c r="AA41" s="49"/>
      <c r="AB41" s="76"/>
      <c r="AC41" s="76"/>
      <c r="AD41" s="76"/>
      <c r="AE41" s="76"/>
      <c r="AF41" s="76"/>
    </row>
    <row r="42" spans="1:32" s="70" customFormat="1" ht="14.9" customHeight="1" x14ac:dyDescent="0.25">
      <c r="A42" s="34" t="s">
        <v>782</v>
      </c>
      <c r="B42" s="408"/>
      <c r="C42" s="408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9">
        <v>0.63241106271743774</v>
      </c>
      <c r="T42" s="443">
        <v>1.3520932197570801</v>
      </c>
      <c r="U42" s="443">
        <v>1.0365328788757324</v>
      </c>
      <c r="V42" s="443">
        <v>1.5395805835723877</v>
      </c>
      <c r="W42" s="443">
        <v>1.4357887506484985</v>
      </c>
      <c r="X42" s="443">
        <v>0.21679465472698212</v>
      </c>
      <c r="Y42" s="443">
        <v>0.17504477500915527</v>
      </c>
      <c r="Z42" s="443">
        <v>0.10379375517368317</v>
      </c>
      <c r="AA42" s="443">
        <v>8.0662675201892853E-2</v>
      </c>
      <c r="AB42" s="76"/>
      <c r="AC42" s="737"/>
      <c r="AD42" s="76"/>
      <c r="AE42" s="76"/>
      <c r="AF42" s="76"/>
    </row>
    <row r="43" spans="1:32" s="70" customFormat="1" ht="14.9" customHeight="1" x14ac:dyDescent="0.25">
      <c r="A43" s="34" t="s">
        <v>206</v>
      </c>
      <c r="B43" s="408"/>
      <c r="C43" s="408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9">
        <v>0.57686758041381836</v>
      </c>
      <c r="T43" s="443">
        <v>0.29001489281654358</v>
      </c>
      <c r="U43" s="443">
        <v>0.19941185414791107</v>
      </c>
      <c r="V43" s="443">
        <v>0.20059433579444885</v>
      </c>
      <c r="W43" s="443">
        <v>0.21905358135700226</v>
      </c>
      <c r="X43" s="443">
        <v>0.24685445427894592</v>
      </c>
      <c r="Y43" s="443">
        <v>0.20165099203586578</v>
      </c>
      <c r="Z43" s="443">
        <v>0.20050922036170959</v>
      </c>
      <c r="AA43" s="443">
        <v>0.36214348673820496</v>
      </c>
      <c r="AB43" s="76"/>
      <c r="AC43" s="737"/>
      <c r="AD43" s="76"/>
      <c r="AE43" s="76"/>
      <c r="AF43" s="76"/>
    </row>
    <row r="44" spans="1:32" s="70" customFormat="1" ht="14.9" customHeight="1" x14ac:dyDescent="0.25">
      <c r="A44" s="34" t="s">
        <v>205</v>
      </c>
      <c r="B44" s="408"/>
      <c r="C44" s="408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9">
        <v>2.566176176071167</v>
      </c>
      <c r="T44" s="443">
        <v>2.4158015251159668</v>
      </c>
      <c r="U44" s="443">
        <v>2.7143123149871826</v>
      </c>
      <c r="V44" s="443">
        <v>2.9890205860137939</v>
      </c>
      <c r="W44" s="443">
        <v>2.5567572116851807</v>
      </c>
      <c r="X44" s="443">
        <v>2.1124868392944336</v>
      </c>
      <c r="Y44" s="443">
        <v>2.1022486686706543</v>
      </c>
      <c r="Z44" s="443">
        <v>2.8628478050231934</v>
      </c>
      <c r="AA44" s="443">
        <v>2.5394244194030762</v>
      </c>
      <c r="AB44" s="76"/>
      <c r="AC44" s="737"/>
      <c r="AD44" s="76"/>
      <c r="AE44" s="76"/>
      <c r="AF44" s="76"/>
    </row>
    <row r="45" spans="1:32" s="70" customFormat="1" x14ac:dyDescent="0.25">
      <c r="A45" s="407" t="s">
        <v>783</v>
      </c>
      <c r="B45" s="408"/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8">
        <v>1.564919114112854</v>
      </c>
      <c r="T45" s="444">
        <v>1.477625846862793</v>
      </c>
      <c r="U45" s="444">
        <v>1.5305033922195435</v>
      </c>
      <c r="V45" s="444">
        <v>1.3386178016662598</v>
      </c>
      <c r="W45" s="444">
        <v>1.1265716552734375</v>
      </c>
      <c r="X45" s="444">
        <v>0.91348302364349365</v>
      </c>
      <c r="Y45" s="444">
        <v>0.76740318536758423</v>
      </c>
      <c r="Z45" s="444">
        <v>0.66925829648971558</v>
      </c>
      <c r="AA45" s="444">
        <v>0.66529184579849243</v>
      </c>
      <c r="AB45" s="76"/>
      <c r="AC45" s="737"/>
      <c r="AD45" s="76"/>
      <c r="AE45" s="76"/>
      <c r="AF45" s="76"/>
    </row>
    <row r="46" spans="1:32" s="70" customFormat="1" ht="14.9" customHeight="1" x14ac:dyDescent="0.25">
      <c r="A46" s="109" t="s">
        <v>785</v>
      </c>
      <c r="B46" s="408"/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9"/>
      <c r="T46" s="443"/>
      <c r="U46" s="443"/>
      <c r="V46" s="443"/>
      <c r="W46" s="443"/>
      <c r="X46" s="443"/>
      <c r="Y46" s="443"/>
      <c r="Z46" s="443"/>
      <c r="AA46" s="443"/>
      <c r="AB46" s="76"/>
      <c r="AC46" s="737"/>
      <c r="AD46" s="76"/>
      <c r="AE46" s="76"/>
      <c r="AF46" s="76"/>
    </row>
    <row r="47" spans="1:32" s="70" customFormat="1" ht="14.9" customHeight="1" x14ac:dyDescent="0.25">
      <c r="A47" s="34" t="s">
        <v>844</v>
      </c>
      <c r="B47" s="408"/>
      <c r="C47" s="408"/>
      <c r="D47" s="408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9">
        <v>4.0387349128723145</v>
      </c>
      <c r="T47" s="443">
        <v>4.7057991027832031</v>
      </c>
      <c r="U47" s="443">
        <v>4.1880755424499512</v>
      </c>
      <c r="V47" s="443">
        <v>5.2967329025268555</v>
      </c>
      <c r="W47" s="443">
        <v>6.8179793357849121</v>
      </c>
      <c r="X47" s="443">
        <v>6.4580154418945313</v>
      </c>
      <c r="Y47" s="443">
        <v>6.3417110443115234</v>
      </c>
      <c r="Z47" s="443">
        <v>6.0765786170959473</v>
      </c>
      <c r="AA47" s="443">
        <v>6.0152192115783691</v>
      </c>
      <c r="AB47" s="76"/>
      <c r="AC47" s="737"/>
      <c r="AD47" s="76"/>
      <c r="AE47" s="76"/>
      <c r="AF47" s="76"/>
    </row>
    <row r="48" spans="1:32" s="70" customFormat="1" ht="14.9" customHeight="1" x14ac:dyDescent="0.25">
      <c r="A48" s="34" t="s">
        <v>824</v>
      </c>
      <c r="B48" s="408"/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9">
        <v>10.305755615234375</v>
      </c>
      <c r="T48" s="443">
        <v>13.408638954162598</v>
      </c>
      <c r="U48" s="443">
        <v>12.273425102233887</v>
      </c>
      <c r="V48" s="443">
        <v>12.705448150634766</v>
      </c>
      <c r="W48" s="443">
        <v>12.676152229309082</v>
      </c>
      <c r="X48" s="443">
        <v>12.842445373535156</v>
      </c>
      <c r="Y48" s="443">
        <v>8.256505012512207</v>
      </c>
      <c r="Z48" s="443">
        <v>13.560422897338867</v>
      </c>
      <c r="AA48" s="443">
        <v>11.88685131072998</v>
      </c>
      <c r="AB48" s="76"/>
      <c r="AC48" s="737"/>
      <c r="AD48" s="76"/>
      <c r="AE48" s="76"/>
      <c r="AF48" s="76"/>
    </row>
    <row r="49" spans="1:32" s="70" customFormat="1" ht="20.149999999999999" customHeight="1" x14ac:dyDescent="0.25">
      <c r="A49" s="105" t="s">
        <v>781</v>
      </c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>
        <v>7.905062198638916</v>
      </c>
      <c r="T49" s="445">
        <v>10.262368202209473</v>
      </c>
      <c r="U49" s="445">
        <v>10.07489013671875</v>
      </c>
      <c r="V49" s="445">
        <v>10.652395248413086</v>
      </c>
      <c r="W49" s="445">
        <v>12.054638862609863</v>
      </c>
      <c r="X49" s="445">
        <v>12.004465103149414</v>
      </c>
      <c r="Y49" s="445">
        <v>9.8538970947265625</v>
      </c>
      <c r="Z49" s="445">
        <v>10.688567161560059</v>
      </c>
      <c r="AA49" s="445">
        <v>10.609798431396484</v>
      </c>
      <c r="AB49" s="76"/>
      <c r="AC49" s="737"/>
      <c r="AD49" s="76"/>
      <c r="AE49" s="76"/>
      <c r="AF49" s="76"/>
    </row>
    <row r="50" spans="1:32" s="43" customFormat="1" ht="15" customHeight="1" x14ac:dyDescent="0.3">
      <c r="A50" s="228" t="s">
        <v>790</v>
      </c>
      <c r="B50" s="94"/>
      <c r="C50" s="94"/>
      <c r="D50" s="94"/>
      <c r="E50" s="74"/>
      <c r="F50" s="94"/>
      <c r="G50" s="94"/>
      <c r="H50" s="94"/>
      <c r="I50" s="94"/>
      <c r="U50" s="293"/>
      <c r="W50" s="76"/>
      <c r="X50" s="76"/>
      <c r="Y50" s="76"/>
      <c r="Z50" s="76"/>
      <c r="AA50" s="76"/>
      <c r="AB50" s="76"/>
      <c r="AC50" s="76"/>
      <c r="AD50" s="76"/>
      <c r="AE50" s="76"/>
      <c r="AF50" s="76"/>
    </row>
    <row r="51" spans="1:32" x14ac:dyDescent="0.25">
      <c r="A51" s="228" t="s">
        <v>791</v>
      </c>
      <c r="U51" s="293"/>
      <c r="W51" s="76"/>
      <c r="X51" s="76"/>
      <c r="Y51" s="76"/>
      <c r="Z51" s="76"/>
      <c r="AA51" s="76"/>
      <c r="AB51" s="76"/>
      <c r="AC51" s="76"/>
      <c r="AD51" s="76"/>
      <c r="AE51" s="76"/>
      <c r="AF51" s="76"/>
    </row>
    <row r="52" spans="1:32" x14ac:dyDescent="0.25">
      <c r="A52" s="228" t="s">
        <v>792</v>
      </c>
      <c r="U52" s="293"/>
    </row>
    <row r="53" spans="1:32" x14ac:dyDescent="0.25">
      <c r="A53" s="228" t="s">
        <v>793</v>
      </c>
      <c r="U53" s="293"/>
    </row>
    <row r="54" spans="1:32" ht="13" x14ac:dyDescent="0.3">
      <c r="A54" s="94" t="s">
        <v>244</v>
      </c>
      <c r="U54" s="294"/>
    </row>
    <row r="55" spans="1:32" x14ac:dyDescent="0.25">
      <c r="U55" s="109"/>
    </row>
    <row r="56" spans="1:32" x14ac:dyDescent="0.25">
      <c r="U56" s="109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8" fitToHeight="2" orientation="landscape" r:id="rId1"/>
  <headerFooter alignWithMargins="0"/>
  <rowBreaks count="1" manualBreakCount="1">
    <brk id="2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H43"/>
  <sheetViews>
    <sheetView view="pageBreakPreview" zoomScaleNormal="80" zoomScaleSheetLayoutView="10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2" max="6" width="12.81640625" customWidth="1"/>
  </cols>
  <sheetData>
    <row r="1" spans="1:8" s="31" customFormat="1" ht="25.4" customHeight="1" x14ac:dyDescent="0.25">
      <c r="A1" s="68" t="str">
        <f>Index!B72</f>
        <v>Table 8a    Majuro: Consumer price index (CPI) by major groups, 1983-2001</v>
      </c>
    </row>
    <row r="2" spans="1:8" s="31" customFormat="1" ht="15.5" x14ac:dyDescent="0.25">
      <c r="A2" s="68"/>
      <c r="B2" s="31" t="s">
        <v>297</v>
      </c>
    </row>
    <row r="3" spans="1:8" ht="25" x14ac:dyDescent="0.25">
      <c r="A3" s="10"/>
      <c r="B3" s="56" t="s">
        <v>63</v>
      </c>
      <c r="C3" s="56" t="s">
        <v>64</v>
      </c>
      <c r="D3" s="56" t="s">
        <v>65</v>
      </c>
      <c r="E3" s="56" t="s">
        <v>66</v>
      </c>
      <c r="F3" s="56" t="s">
        <v>67</v>
      </c>
    </row>
    <row r="4" spans="1:8" s="4" customFormat="1" ht="20.149999999999999" customHeight="1" x14ac:dyDescent="0.25">
      <c r="A4" s="5" t="s">
        <v>85</v>
      </c>
      <c r="B4" s="58">
        <v>100</v>
      </c>
      <c r="C4" s="58">
        <v>57.71</v>
      </c>
      <c r="D4" s="58">
        <v>14.76</v>
      </c>
      <c r="E4" s="58">
        <v>11.95</v>
      </c>
      <c r="F4" s="58">
        <v>15.58</v>
      </c>
    </row>
    <row r="5" spans="1:8" ht="20.149999999999999" customHeight="1" x14ac:dyDescent="0.25">
      <c r="A5" s="55" t="s">
        <v>337</v>
      </c>
      <c r="B5" s="49">
        <v>102.31666666666668</v>
      </c>
      <c r="C5" s="49">
        <v>104.22</v>
      </c>
      <c r="D5" s="49">
        <v>99.706666666666663</v>
      </c>
      <c r="E5" s="49">
        <v>98.133333333333326</v>
      </c>
      <c r="F5" s="49">
        <v>100.94</v>
      </c>
    </row>
    <row r="6" spans="1:8" x14ac:dyDescent="0.25">
      <c r="A6" s="55" t="s">
        <v>332</v>
      </c>
      <c r="B6" s="49">
        <v>107.25</v>
      </c>
      <c r="C6" s="49">
        <v>108.4975</v>
      </c>
      <c r="D6" s="49">
        <v>104.745</v>
      </c>
      <c r="E6" s="49">
        <v>101.83</v>
      </c>
      <c r="F6" s="49">
        <v>109.1575</v>
      </c>
    </row>
    <row r="7" spans="1:8" x14ac:dyDescent="0.25">
      <c r="A7" s="55" t="s">
        <v>333</v>
      </c>
      <c r="B7" s="49">
        <v>108.1075</v>
      </c>
      <c r="C7" s="49">
        <v>104.95</v>
      </c>
      <c r="D7" s="49">
        <v>110.0575</v>
      </c>
      <c r="E7" s="49">
        <v>108.4</v>
      </c>
      <c r="F7" s="49">
        <v>117.5475</v>
      </c>
    </row>
    <row r="8" spans="1:8" x14ac:dyDescent="0.25">
      <c r="A8" s="55" t="s">
        <v>334</v>
      </c>
      <c r="B8" s="49">
        <v>110.24250000000001</v>
      </c>
      <c r="C8" s="49">
        <v>108.22750000000001</v>
      </c>
      <c r="D8" s="49">
        <v>109.2225</v>
      </c>
      <c r="E8" s="49">
        <v>109.4575</v>
      </c>
      <c r="F8" s="49">
        <v>119.19750000000001</v>
      </c>
    </row>
    <row r="9" spans="1:8" x14ac:dyDescent="0.25">
      <c r="A9" s="55" t="s">
        <v>335</v>
      </c>
      <c r="B9" s="49">
        <v>112.765</v>
      </c>
      <c r="C9" s="49">
        <v>104.71250000000001</v>
      </c>
      <c r="D9" s="49">
        <v>119.71250000000001</v>
      </c>
      <c r="E9" s="49">
        <v>129.0975</v>
      </c>
      <c r="F9" s="49">
        <v>119.0175</v>
      </c>
    </row>
    <row r="10" spans="1:8" x14ac:dyDescent="0.25">
      <c r="A10" s="55" t="s">
        <v>336</v>
      </c>
      <c r="B10" s="49">
        <v>113.6525</v>
      </c>
      <c r="C10" s="49">
        <v>107.9875</v>
      </c>
      <c r="D10" s="49">
        <v>128.85499999999999</v>
      </c>
      <c r="E10" s="49">
        <v>127.705</v>
      </c>
      <c r="F10" s="49">
        <v>109.955</v>
      </c>
    </row>
    <row r="11" spans="1:8" x14ac:dyDescent="0.25">
      <c r="A11" s="55" t="s">
        <v>325</v>
      </c>
      <c r="B11" s="49">
        <v>116.4525</v>
      </c>
      <c r="C11" s="49">
        <v>113.5</v>
      </c>
      <c r="D11" s="49">
        <v>125.83</v>
      </c>
      <c r="E11" s="49">
        <v>123.9675</v>
      </c>
      <c r="F11" s="49">
        <v>112.73</v>
      </c>
    </row>
    <row r="12" spans="1:8" x14ac:dyDescent="0.25">
      <c r="A12" s="55" t="s">
        <v>326</v>
      </c>
      <c r="B12" s="49">
        <v>117.7925</v>
      </c>
      <c r="C12" s="49">
        <v>117.69</v>
      </c>
      <c r="D12" s="49">
        <v>130.21250000000001</v>
      </c>
      <c r="E12" s="49">
        <v>114.53749999999999</v>
      </c>
      <c r="F12" s="49">
        <v>110.7925</v>
      </c>
    </row>
    <row r="13" spans="1:8" x14ac:dyDescent="0.25">
      <c r="A13" s="55" t="s">
        <v>327</v>
      </c>
      <c r="B13" s="49">
        <v>121.625</v>
      </c>
      <c r="C13" s="49">
        <v>121.625</v>
      </c>
      <c r="D13" s="49">
        <v>129.75</v>
      </c>
      <c r="E13" s="49">
        <v>125.02500000000001</v>
      </c>
      <c r="F13" s="49">
        <v>111.3</v>
      </c>
    </row>
    <row r="14" spans="1:8" x14ac:dyDescent="0.25">
      <c r="A14" s="55" t="s">
        <v>328</v>
      </c>
      <c r="B14" s="49">
        <v>131.26499999999999</v>
      </c>
      <c r="C14" s="49">
        <v>129.26750000000001</v>
      </c>
      <c r="D14" s="49">
        <v>152.245</v>
      </c>
      <c r="E14" s="49">
        <v>128.505</v>
      </c>
      <c r="F14" s="49">
        <v>120.97</v>
      </c>
    </row>
    <row r="15" spans="1:8" x14ac:dyDescent="0.25">
      <c r="A15" s="55" t="s">
        <v>329</v>
      </c>
      <c r="B15" s="49">
        <v>141.23750000000001</v>
      </c>
      <c r="C15" s="49">
        <v>135.57249999999999</v>
      </c>
      <c r="D15" s="49">
        <v>162.9325</v>
      </c>
      <c r="E15" s="49">
        <v>151.41749999999999</v>
      </c>
      <c r="F15" s="49">
        <v>133.91499999999999</v>
      </c>
    </row>
    <row r="16" spans="1:8" x14ac:dyDescent="0.25">
      <c r="A16" s="55" t="s">
        <v>330</v>
      </c>
      <c r="B16" s="49">
        <v>148.09</v>
      </c>
      <c r="C16" s="49">
        <v>137.21250000000001</v>
      </c>
      <c r="D16" s="49">
        <v>183.3175</v>
      </c>
      <c r="E16" s="49">
        <v>157.25</v>
      </c>
      <c r="F16" s="49">
        <v>147.995</v>
      </c>
      <c r="H16" s="364"/>
    </row>
    <row r="17" spans="1:6" x14ac:dyDescent="0.25">
      <c r="A17" s="55" t="s">
        <v>331</v>
      </c>
      <c r="B17" s="49">
        <v>158.22999999999999</v>
      </c>
      <c r="C17" s="49">
        <v>139.1275</v>
      </c>
      <c r="D17" s="49">
        <v>212.11</v>
      </c>
      <c r="E17" s="49">
        <v>174.95500000000001</v>
      </c>
      <c r="F17" s="49">
        <v>165.11500000000001</v>
      </c>
    </row>
    <row r="18" spans="1:6" x14ac:dyDescent="0.25">
      <c r="A18" s="55" t="s">
        <v>298</v>
      </c>
      <c r="B18" s="49">
        <v>174.845</v>
      </c>
      <c r="C18" s="49">
        <v>155.5625</v>
      </c>
      <c r="D18" s="49">
        <v>244.41749999999999</v>
      </c>
      <c r="E18" s="49">
        <v>189.44749999999999</v>
      </c>
      <c r="F18" s="49">
        <v>173.67</v>
      </c>
    </row>
    <row r="19" spans="1:6" x14ac:dyDescent="0.25">
      <c r="A19" s="55" t="s">
        <v>299</v>
      </c>
      <c r="B19" s="49">
        <v>184.95</v>
      </c>
      <c r="C19" s="49">
        <v>167.2225</v>
      </c>
      <c r="D19" s="49">
        <v>254.57749999999999</v>
      </c>
      <c r="E19" s="49">
        <v>194.99</v>
      </c>
      <c r="F19" s="49">
        <v>177.93</v>
      </c>
    </row>
    <row r="20" spans="1:6" x14ac:dyDescent="0.25">
      <c r="A20" s="55" t="s">
        <v>300</v>
      </c>
      <c r="B20" s="49">
        <v>191.9325</v>
      </c>
      <c r="C20" s="49">
        <v>173.065</v>
      </c>
      <c r="D20" s="49">
        <v>270.47500000000002</v>
      </c>
      <c r="E20" s="49">
        <v>200.22499999999999</v>
      </c>
      <c r="F20" s="49">
        <v>181.04750000000001</v>
      </c>
    </row>
    <row r="21" spans="1:6" x14ac:dyDescent="0.25">
      <c r="A21" s="55" t="s">
        <v>316</v>
      </c>
      <c r="B21" s="49">
        <v>194.79499999999999</v>
      </c>
      <c r="C21" s="49">
        <v>175.67</v>
      </c>
      <c r="D21" s="49">
        <v>273.70749999999998</v>
      </c>
      <c r="E21" s="49">
        <v>206.0675</v>
      </c>
      <c r="F21" s="49">
        <v>182.23750000000001</v>
      </c>
    </row>
    <row r="22" spans="1:6" x14ac:dyDescent="0.25">
      <c r="A22" s="55" t="s">
        <v>317</v>
      </c>
      <c r="B22" s="49">
        <v>196.6225</v>
      </c>
      <c r="C22" s="49">
        <v>174.27250000000001</v>
      </c>
      <c r="D22" s="49">
        <v>279.55250000000001</v>
      </c>
      <c r="E22" s="49">
        <v>219.2225</v>
      </c>
      <c r="F22" s="49">
        <v>183.51</v>
      </c>
    </row>
    <row r="23" spans="1:6" s="4" customFormat="1" ht="20.149999999999999" customHeight="1" x14ac:dyDescent="0.25">
      <c r="A23" s="157" t="s">
        <v>286</v>
      </c>
      <c r="B23" s="51">
        <v>199.7</v>
      </c>
      <c r="C23" s="51">
        <v>175.3425</v>
      </c>
      <c r="D23" s="51">
        <v>288.53500000000003</v>
      </c>
      <c r="E23" s="51">
        <v>232.13749999999999</v>
      </c>
      <c r="F23" s="51">
        <v>180.9075</v>
      </c>
    </row>
    <row r="24" spans="1:6" ht="20.149999999999999" customHeight="1" x14ac:dyDescent="0.25">
      <c r="A24" s="50" t="s">
        <v>68</v>
      </c>
    </row>
    <row r="25" spans="1:6" ht="20.149999999999999" customHeight="1" x14ac:dyDescent="0.25">
      <c r="A25" s="55" t="s">
        <v>332</v>
      </c>
      <c r="B25" s="52">
        <f t="shared" ref="B25:F27" si="0">B6/B5-1</f>
        <v>4.8216321876527024E-2</v>
      </c>
      <c r="C25" s="52">
        <f t="shared" si="0"/>
        <v>4.1042985991172509E-2</v>
      </c>
      <c r="D25" s="52">
        <f t="shared" si="0"/>
        <v>5.0531559240438728E-2</v>
      </c>
      <c r="E25" s="52">
        <f t="shared" si="0"/>
        <v>3.7669836956521818E-2</v>
      </c>
      <c r="F25" s="52">
        <f t="shared" si="0"/>
        <v>8.140974836536552E-2</v>
      </c>
    </row>
    <row r="26" spans="1:6" x14ac:dyDescent="0.25">
      <c r="A26" s="55" t="s">
        <v>333</v>
      </c>
      <c r="B26" s="3">
        <f t="shared" si="0"/>
        <v>7.9953379953379144E-3</v>
      </c>
      <c r="C26" s="3">
        <f t="shared" si="0"/>
        <v>-3.2696605912578613E-2</v>
      </c>
      <c r="D26" s="3">
        <f t="shared" si="0"/>
        <v>5.0718411380018091E-2</v>
      </c>
      <c r="E26" s="3">
        <f t="shared" si="0"/>
        <v>6.4519296867328046E-2</v>
      </c>
      <c r="F26" s="3">
        <f t="shared" si="0"/>
        <v>7.6861415844078573E-2</v>
      </c>
    </row>
    <row r="27" spans="1:6" x14ac:dyDescent="0.25">
      <c r="A27" s="55" t="s">
        <v>334</v>
      </c>
      <c r="B27" s="3">
        <f t="shared" si="0"/>
        <v>1.974886108734375E-2</v>
      </c>
      <c r="C27" s="3">
        <f t="shared" si="0"/>
        <v>3.1229156741305442E-2</v>
      </c>
      <c r="D27" s="3">
        <f t="shared" si="0"/>
        <v>-7.5869431887877203E-3</v>
      </c>
      <c r="E27" s="3">
        <f t="shared" si="0"/>
        <v>9.7555350553504283E-3</v>
      </c>
      <c r="F27" s="3">
        <f t="shared" si="0"/>
        <v>1.4036878708607148E-2</v>
      </c>
    </row>
    <row r="28" spans="1:6" x14ac:dyDescent="0.25">
      <c r="A28" s="55" t="s">
        <v>335</v>
      </c>
      <c r="B28" s="3">
        <f t="shared" ref="B28:F34" si="1">B9/B8-1</f>
        <v>2.2881375150237027E-2</v>
      </c>
      <c r="C28" s="3">
        <f t="shared" si="1"/>
        <v>-3.2477882238802547E-2</v>
      </c>
      <c r="D28" s="3">
        <f t="shared" si="1"/>
        <v>9.6042482089313097E-2</v>
      </c>
      <c r="E28" s="3">
        <f t="shared" si="1"/>
        <v>0.17943037251901428</v>
      </c>
      <c r="F28" s="3">
        <f t="shared" si="1"/>
        <v>-1.5100987856289105E-3</v>
      </c>
    </row>
    <row r="29" spans="1:6" x14ac:dyDescent="0.25">
      <c r="A29" s="55" t="s">
        <v>336</v>
      </c>
      <c r="B29" s="3">
        <f t="shared" si="1"/>
        <v>7.8703498425929386E-3</v>
      </c>
      <c r="C29" s="3">
        <f t="shared" si="1"/>
        <v>3.1276113167004738E-2</v>
      </c>
      <c r="D29" s="3">
        <f t="shared" si="1"/>
        <v>7.6370470919912226E-2</v>
      </c>
      <c r="E29" s="3">
        <f t="shared" si="1"/>
        <v>-1.0786421115823286E-2</v>
      </c>
      <c r="F29" s="3">
        <f t="shared" si="1"/>
        <v>-7.6144264498918202E-2</v>
      </c>
    </row>
    <row r="30" spans="1:6" x14ac:dyDescent="0.25">
      <c r="A30" s="55" t="s">
        <v>325</v>
      </c>
      <c r="B30" s="3">
        <f t="shared" si="1"/>
        <v>2.4636501616770445E-2</v>
      </c>
      <c r="C30" s="3">
        <f t="shared" si="1"/>
        <v>5.1047574950804586E-2</v>
      </c>
      <c r="D30" s="3">
        <f t="shared" si="1"/>
        <v>-2.3476000155213117E-2</v>
      </c>
      <c r="E30" s="3">
        <f t="shared" si="1"/>
        <v>-2.9266669276848956E-2</v>
      </c>
      <c r="F30" s="3">
        <f t="shared" si="1"/>
        <v>2.52375971988541E-2</v>
      </c>
    </row>
    <row r="31" spans="1:6" x14ac:dyDescent="0.25">
      <c r="A31" s="55" t="s">
        <v>326</v>
      </c>
      <c r="B31" s="3">
        <f t="shared" si="1"/>
        <v>1.1506837551791493E-2</v>
      </c>
      <c r="C31" s="3">
        <f t="shared" si="1"/>
        <v>3.6916299559471399E-2</v>
      </c>
      <c r="D31" s="3">
        <f t="shared" si="1"/>
        <v>3.4828737185091052E-2</v>
      </c>
      <c r="E31" s="3">
        <f t="shared" si="1"/>
        <v>-7.6068324359207073E-2</v>
      </c>
      <c r="F31" s="3">
        <f t="shared" si="1"/>
        <v>-1.7187084183447165E-2</v>
      </c>
    </row>
    <row r="32" spans="1:6" x14ac:dyDescent="0.25">
      <c r="A32" s="55" t="s">
        <v>327</v>
      </c>
      <c r="B32" s="3">
        <f t="shared" si="1"/>
        <v>3.2536027336205642E-2</v>
      </c>
      <c r="C32" s="3">
        <f t="shared" si="1"/>
        <v>3.3435296116917312E-2</v>
      </c>
      <c r="D32" s="3">
        <f t="shared" si="1"/>
        <v>-3.5518863396372113E-3</v>
      </c>
      <c r="E32" s="3">
        <f t="shared" si="1"/>
        <v>9.1563898286587397E-2</v>
      </c>
      <c r="F32" s="3">
        <f t="shared" si="1"/>
        <v>4.580634970778652E-3</v>
      </c>
    </row>
    <row r="33" spans="1:7" x14ac:dyDescent="0.25">
      <c r="A33" s="55" t="s">
        <v>328</v>
      </c>
      <c r="B33" s="3">
        <f t="shared" si="1"/>
        <v>7.9260020554984489E-2</v>
      </c>
      <c r="C33" s="3">
        <f t="shared" si="1"/>
        <v>6.2836587872559191E-2</v>
      </c>
      <c r="D33" s="3">
        <f t="shared" si="1"/>
        <v>0.17337186897880552</v>
      </c>
      <c r="E33" s="3">
        <f t="shared" si="1"/>
        <v>2.7834433113377299E-2</v>
      </c>
      <c r="F33" s="3">
        <f t="shared" si="1"/>
        <v>8.688230008984732E-2</v>
      </c>
    </row>
    <row r="34" spans="1:7" x14ac:dyDescent="0.25">
      <c r="A34" s="55" t="s">
        <v>329</v>
      </c>
      <c r="B34" s="3">
        <f t="shared" si="1"/>
        <v>7.5972269835828499E-2</v>
      </c>
      <c r="C34" s="3">
        <f t="shared" si="1"/>
        <v>4.877482739280925E-2</v>
      </c>
      <c r="D34" s="3">
        <f t="shared" si="1"/>
        <v>7.0199349732339211E-2</v>
      </c>
      <c r="E34" s="3">
        <f t="shared" si="1"/>
        <v>0.17830045523520477</v>
      </c>
      <c r="F34" s="3">
        <f t="shared" si="1"/>
        <v>0.10701000247995363</v>
      </c>
    </row>
    <row r="35" spans="1:7" x14ac:dyDescent="0.25">
      <c r="A35" s="55" t="s">
        <v>330</v>
      </c>
      <c r="B35" s="3">
        <f t="shared" ref="B35:F40" si="2">B16/B15-1</f>
        <v>4.851756792636519E-2</v>
      </c>
      <c r="C35" s="3">
        <f t="shared" si="2"/>
        <v>1.2096848549669081E-2</v>
      </c>
      <c r="D35" s="3">
        <f t="shared" si="2"/>
        <v>0.12511316035781683</v>
      </c>
      <c r="E35" s="3">
        <f t="shared" si="2"/>
        <v>3.8519325705417273E-2</v>
      </c>
      <c r="F35" s="3">
        <f t="shared" si="2"/>
        <v>0.10514132098719342</v>
      </c>
    </row>
    <row r="36" spans="1:7" x14ac:dyDescent="0.25">
      <c r="A36" s="55" t="s">
        <v>331</v>
      </c>
      <c r="B36" s="3">
        <f t="shared" si="2"/>
        <v>6.8471875211020272E-2</v>
      </c>
      <c r="C36" s="3">
        <f t="shared" si="2"/>
        <v>1.3956454404664198E-2</v>
      </c>
      <c r="D36" s="3">
        <f t="shared" si="2"/>
        <v>0.15706356458057757</v>
      </c>
      <c r="E36" s="3">
        <f t="shared" si="2"/>
        <v>0.11259141494435609</v>
      </c>
      <c r="F36" s="3">
        <f t="shared" si="2"/>
        <v>0.11567958376972198</v>
      </c>
    </row>
    <row r="37" spans="1:7" x14ac:dyDescent="0.25">
      <c r="A37" s="55" t="s">
        <v>298</v>
      </c>
      <c r="B37" s="3">
        <f t="shared" si="2"/>
        <v>0.10500537192694193</v>
      </c>
      <c r="C37" s="3">
        <f t="shared" si="2"/>
        <v>0.11812905428473885</v>
      </c>
      <c r="D37" s="3">
        <f t="shared" si="2"/>
        <v>0.15231483664136514</v>
      </c>
      <c r="E37" s="3">
        <f t="shared" si="2"/>
        <v>8.2835586293618313E-2</v>
      </c>
      <c r="F37" s="3">
        <f t="shared" si="2"/>
        <v>5.1812373194440209E-2</v>
      </c>
    </row>
    <row r="38" spans="1:7" x14ac:dyDescent="0.25">
      <c r="A38" s="55" t="s">
        <v>299</v>
      </c>
      <c r="B38" s="3">
        <f t="shared" si="2"/>
        <v>5.7794046155166034E-2</v>
      </c>
      <c r="C38" s="3">
        <f t="shared" si="2"/>
        <v>7.4953796705504283E-2</v>
      </c>
      <c r="D38" s="3">
        <f t="shared" si="2"/>
        <v>4.156821831497326E-2</v>
      </c>
      <c r="E38" s="3">
        <f t="shared" si="2"/>
        <v>2.9256126367463331E-2</v>
      </c>
      <c r="F38" s="3">
        <f t="shared" si="2"/>
        <v>2.4529279668336512E-2</v>
      </c>
    </row>
    <row r="39" spans="1:7" x14ac:dyDescent="0.25">
      <c r="A39" s="55" t="s">
        <v>300</v>
      </c>
      <c r="B39" s="3">
        <f t="shared" si="2"/>
        <v>3.7753446877534458E-2</v>
      </c>
      <c r="C39" s="3">
        <f t="shared" si="2"/>
        <v>3.4938480168637653E-2</v>
      </c>
      <c r="D39" s="3">
        <f t="shared" si="2"/>
        <v>6.2446602704480991E-2</v>
      </c>
      <c r="E39" s="3">
        <f t="shared" si="2"/>
        <v>2.6847530642597039E-2</v>
      </c>
      <c r="F39" s="3">
        <f t="shared" si="2"/>
        <v>1.7520935199235588E-2</v>
      </c>
    </row>
    <row r="40" spans="1:7" x14ac:dyDescent="0.25">
      <c r="A40" s="55" t="s">
        <v>316</v>
      </c>
      <c r="B40" s="3">
        <f t="shared" si="2"/>
        <v>1.4914097404035154E-2</v>
      </c>
      <c r="C40" s="3">
        <f t="shared" si="2"/>
        <v>1.505214803686461E-2</v>
      </c>
      <c r="D40" s="3">
        <f t="shared" si="2"/>
        <v>1.1951196968296385E-2</v>
      </c>
      <c r="E40" s="3">
        <f t="shared" si="2"/>
        <v>2.9179672868023587E-2</v>
      </c>
      <c r="F40" s="3">
        <f t="shared" si="2"/>
        <v>6.5728607133486161E-3</v>
      </c>
    </row>
    <row r="41" spans="1:7" x14ac:dyDescent="0.25">
      <c r="A41" s="55" t="s">
        <v>317</v>
      </c>
      <c r="B41" s="3">
        <f t="shared" ref="B41:F42" si="3">B22/B21-1</f>
        <v>9.3816576400831408E-3</v>
      </c>
      <c r="C41" s="3">
        <f t="shared" si="3"/>
        <v>-7.9552570159957536E-3</v>
      </c>
      <c r="D41" s="3">
        <f t="shared" si="3"/>
        <v>2.1354913548222276E-2</v>
      </c>
      <c r="E41" s="3">
        <f t="shared" si="3"/>
        <v>6.3838305409635199E-2</v>
      </c>
      <c r="F41" s="3">
        <f t="shared" si="3"/>
        <v>6.9826462720350424E-3</v>
      </c>
    </row>
    <row r="42" spans="1:7" s="4" customFormat="1" ht="20.149999999999999" customHeight="1" x14ac:dyDescent="0.25">
      <c r="A42" s="57" t="s">
        <v>286</v>
      </c>
      <c r="B42" s="7">
        <f t="shared" si="3"/>
        <v>1.5651820112143833E-2</v>
      </c>
      <c r="C42" s="7">
        <f t="shared" si="3"/>
        <v>6.1398097806595331E-3</v>
      </c>
      <c r="D42" s="7">
        <f t="shared" si="3"/>
        <v>3.2131710501605237E-2</v>
      </c>
      <c r="E42" s="7">
        <f t="shared" si="3"/>
        <v>5.8912748463319176E-2</v>
      </c>
      <c r="F42" s="7">
        <f t="shared" si="3"/>
        <v>-1.4181788458394573E-2</v>
      </c>
    </row>
    <row r="43" spans="1:7" s="70" customFormat="1" ht="15" customHeight="1" x14ac:dyDescent="0.25">
      <c r="A43" s="191" t="s">
        <v>269</v>
      </c>
      <c r="B43" s="191"/>
      <c r="C43" s="191"/>
      <c r="D43" s="191"/>
      <c r="E43" s="191"/>
      <c r="F43" s="191"/>
      <c r="G43" s="191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88"/>
  <sheetViews>
    <sheetView showGridLines="0" view="pageBreakPreview" zoomScale="90" zoomScaleNormal="90" zoomScaleSheetLayoutView="90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2" x14ac:dyDescent="0.25"/>
  <cols>
    <col min="1" max="1" width="2.1796875" style="368" customWidth="1"/>
    <col min="2" max="2" width="48.1796875" style="368" bestFit="1" customWidth="1"/>
    <col min="3" max="3" width="9.1796875" style="368" hidden="1" customWidth="1" outlineLevel="2"/>
    <col min="4" max="4" width="9.1796875" style="368" customWidth="1" outlineLevel="1" collapsed="1"/>
    <col min="5" max="9" width="9.1796875" style="368" customWidth="1" outlineLevel="1"/>
    <col min="10" max="16384" width="9.1796875" style="368"/>
  </cols>
  <sheetData>
    <row r="1" spans="1:25" s="369" customFormat="1" ht="25.4" customHeight="1" x14ac:dyDescent="0.25">
      <c r="A1" s="465" t="str">
        <f>Index!B3</f>
        <v>Table 1    RMI summary economic indicators, FY2004-FY2022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</row>
    <row r="2" spans="1:25" s="369" customFormat="1" ht="25.4" customHeight="1" x14ac:dyDescent="0.25">
      <c r="A2" s="470"/>
      <c r="B2" s="471"/>
      <c r="C2" s="472" t="s">
        <v>288</v>
      </c>
      <c r="D2" s="472" t="s">
        <v>289</v>
      </c>
      <c r="E2" s="472" t="s">
        <v>290</v>
      </c>
      <c r="F2" s="472" t="s">
        <v>291</v>
      </c>
      <c r="G2" s="472" t="s">
        <v>292</v>
      </c>
      <c r="H2" s="472" t="s">
        <v>293</v>
      </c>
      <c r="I2" s="472" t="s">
        <v>426</v>
      </c>
      <c r="J2" s="472" t="s">
        <v>439</v>
      </c>
      <c r="K2" s="472" t="s">
        <v>535</v>
      </c>
      <c r="L2" s="472" t="s">
        <v>587</v>
      </c>
      <c r="M2" s="472" t="s">
        <v>649</v>
      </c>
      <c r="N2" s="472" t="s">
        <v>667</v>
      </c>
      <c r="O2" s="472" t="s">
        <v>668</v>
      </c>
      <c r="P2" s="472" t="s">
        <v>669</v>
      </c>
      <c r="Q2" s="472" t="s">
        <v>670</v>
      </c>
      <c r="R2" s="472" t="s">
        <v>671</v>
      </c>
      <c r="S2" s="472" t="s">
        <v>672</v>
      </c>
      <c r="T2" s="472" t="s">
        <v>673</v>
      </c>
      <c r="U2" s="472" t="s">
        <v>674</v>
      </c>
      <c r="V2" s="472" t="s">
        <v>675</v>
      </c>
    </row>
    <row r="3" spans="1:25" s="369" customFormat="1" ht="25.4" customHeight="1" x14ac:dyDescent="0.35">
      <c r="A3" s="473" t="s">
        <v>896</v>
      </c>
      <c r="B3" s="368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</row>
    <row r="4" spans="1:25" ht="17.25" customHeight="1" x14ac:dyDescent="0.35">
      <c r="A4" s="508"/>
      <c r="B4" s="509" t="s">
        <v>850</v>
      </c>
      <c r="C4" s="547">
        <f>NAInd!I85</f>
        <v>131.12847900390625</v>
      </c>
      <c r="D4" s="547">
        <f>NAInd!J85</f>
        <v>132.79185485839844</v>
      </c>
      <c r="E4" s="547">
        <f>NAInd!K85</f>
        <v>137.81541442871094</v>
      </c>
      <c r="F4" s="547">
        <f>NAInd!L85</f>
        <v>142.92251586914063</v>
      </c>
      <c r="G4" s="547">
        <f>NAInd!M85</f>
        <v>150.10470581054688</v>
      </c>
      <c r="H4" s="547">
        <f>NAInd!N85</f>
        <v>146.20816040039063</v>
      </c>
      <c r="I4" s="547">
        <f>NAInd!O85</f>
        <v>150.88645935058594</v>
      </c>
      <c r="J4" s="547">
        <f>NAInd!P85</f>
        <v>160.6295166015625</v>
      </c>
      <c r="K4" s="547">
        <f>NAInd!Q85</f>
        <v>172.04450988769531</v>
      </c>
      <c r="L4" s="547">
        <f>NAInd!R85</f>
        <v>180.30207824707031</v>
      </c>
      <c r="M4" s="547">
        <f>NAInd!S85</f>
        <v>185.8170166015625</v>
      </c>
      <c r="N4" s="547">
        <f>NAInd!T85</f>
        <v>185.44639587402344</v>
      </c>
      <c r="O4" s="547">
        <f>NAInd!U85</f>
        <v>183.22293090820313</v>
      </c>
      <c r="P4" s="547">
        <f>NAInd!V85</f>
        <v>200.90071105957031</v>
      </c>
      <c r="Q4" s="547">
        <f>NAInd!W85</f>
        <v>212.93571472167969</v>
      </c>
      <c r="R4" s="547">
        <f>NAInd!X85</f>
        <v>219.43003845214844</v>
      </c>
      <c r="S4" s="547">
        <f>NAInd!Y85</f>
        <v>231.9967041015625</v>
      </c>
      <c r="T4" s="547">
        <f>NAInd!Z85</f>
        <v>240.75114440917969</v>
      </c>
      <c r="U4" s="547">
        <f>NAInd!AA85</f>
        <v>257.78488159179688</v>
      </c>
      <c r="V4" s="547">
        <f>NAInd!AB85</f>
        <v>258.77447509765625</v>
      </c>
      <c r="Y4" s="547"/>
    </row>
    <row r="5" spans="1:25" s="369" customFormat="1" ht="12.75" customHeight="1" x14ac:dyDescent="0.25">
      <c r="A5" s="367"/>
      <c r="B5" s="369" t="s">
        <v>0</v>
      </c>
      <c r="C5" s="504">
        <f>GNI!I35</f>
        <v>49995.3359375</v>
      </c>
      <c r="D5" s="504">
        <f>GNI!J35</f>
        <v>50460.66796875</v>
      </c>
      <c r="E5" s="504">
        <f>GNI!K35</f>
        <v>51186.00390625</v>
      </c>
      <c r="F5" s="504">
        <f>GNI!L35</f>
        <v>51479.3359375</v>
      </c>
      <c r="G5" s="504">
        <f>GNI!M35</f>
        <v>51796.671875</v>
      </c>
      <c r="H5" s="504">
        <f>GNI!N35</f>
        <v>52476.40234375</v>
      </c>
      <c r="I5" s="504">
        <f>GNI!O35</f>
        <v>52278.359375</v>
      </c>
      <c r="J5" s="504">
        <f>GNI!P35</f>
        <v>52920.5078125</v>
      </c>
      <c r="K5" s="504">
        <f>GNI!Q35</f>
        <v>53158</v>
      </c>
      <c r="L5" s="504">
        <f>GNI!R35</f>
        <v>52577.2734375</v>
      </c>
      <c r="M5" s="504">
        <f>GNI!S35</f>
        <v>51845.92578125</v>
      </c>
      <c r="N5" s="504">
        <f>GNI!T35</f>
        <v>50963.94921875</v>
      </c>
      <c r="O5" s="504">
        <f>GNI!U35</f>
        <v>49931.3515625</v>
      </c>
      <c r="P5" s="504">
        <f>GNI!V35</f>
        <v>48748.125</v>
      </c>
      <c r="Q5" s="504">
        <f>GNI!W35</f>
        <v>47039.8984375</v>
      </c>
      <c r="R5" s="504">
        <f>GNI!X35</f>
        <v>45417.67578125</v>
      </c>
      <c r="S5" s="504">
        <f>GNI!Y35</f>
        <v>44217.44921875</v>
      </c>
      <c r="T5" s="504">
        <f>GNI!Z35</f>
        <v>44015.2265625</v>
      </c>
      <c r="U5" s="504">
        <f>GNI!AA35</f>
        <v>42500</v>
      </c>
      <c r="V5" s="504">
        <f>GNI!AB35</f>
        <v>41496</v>
      </c>
      <c r="Y5" s="547"/>
    </row>
    <row r="6" spans="1:25" s="369" customFormat="1" ht="12.75" customHeight="1" x14ac:dyDescent="0.25">
      <c r="A6" s="367"/>
      <c r="B6" s="369" t="s">
        <v>851</v>
      </c>
      <c r="C6" s="504">
        <f t="shared" ref="C6:U6" si="0">C4*1000000/C5</f>
        <v>2622.8142394689003</v>
      </c>
      <c r="D6" s="504">
        <f t="shared" si="0"/>
        <v>2631.5913007857062</v>
      </c>
      <c r="E6" s="504">
        <f t="shared" si="0"/>
        <v>2692.4433226146643</v>
      </c>
      <c r="F6" s="504">
        <f t="shared" si="0"/>
        <v>2776.3084598189048</v>
      </c>
      <c r="G6" s="504">
        <f t="shared" si="0"/>
        <v>2897.9604360062349</v>
      </c>
      <c r="H6" s="504">
        <f t="shared" si="0"/>
        <v>2786.1696661795677</v>
      </c>
      <c r="I6" s="504">
        <f t="shared" si="0"/>
        <v>2886.2125964637912</v>
      </c>
      <c r="J6" s="504">
        <f t="shared" si="0"/>
        <v>3035.2980959797455</v>
      </c>
      <c r="K6" s="504">
        <f t="shared" si="0"/>
        <v>3236.4744702151193</v>
      </c>
      <c r="L6" s="504">
        <f t="shared" si="0"/>
        <v>3429.2778316357576</v>
      </c>
      <c r="M6" s="504">
        <f t="shared" si="0"/>
        <v>3584.0235042878326</v>
      </c>
      <c r="N6" s="504">
        <f t="shared" si="0"/>
        <v>3638.7760116085428</v>
      </c>
      <c r="O6" s="504">
        <f t="shared" si="0"/>
        <v>3669.4967224922716</v>
      </c>
      <c r="P6" s="504">
        <f t="shared" si="0"/>
        <v>4121.1987345066154</v>
      </c>
      <c r="Q6" s="504">
        <f t="shared" si="0"/>
        <v>4526.7043891389076</v>
      </c>
      <c r="R6" s="504">
        <f t="shared" si="0"/>
        <v>4831.3797365812543</v>
      </c>
      <c r="S6" s="504">
        <f t="shared" si="0"/>
        <v>5246.7229159656372</v>
      </c>
      <c r="T6" s="504">
        <f t="shared" si="0"/>
        <v>5469.7240753111182</v>
      </c>
      <c r="U6" s="504">
        <f t="shared" si="0"/>
        <v>6065.5266256893383</v>
      </c>
      <c r="V6" s="504">
        <f>V4*1000000/V5</f>
        <v>6236.1305932537171</v>
      </c>
      <c r="Y6" s="547"/>
    </row>
    <row r="7" spans="1:25" s="468" customFormat="1" ht="12.75" customHeight="1" x14ac:dyDescent="0.25">
      <c r="A7" s="510"/>
      <c r="B7" s="468" t="s">
        <v>897</v>
      </c>
      <c r="C7" s="483">
        <f>GNI!I37</f>
        <v>3309.9883252781551</v>
      </c>
      <c r="D7" s="483">
        <f>GNI!J37</f>
        <v>3344.6862180367739</v>
      </c>
      <c r="E7" s="483">
        <f>GNI!K37</f>
        <v>3495.4250370336676</v>
      </c>
      <c r="F7" s="483">
        <f>GNI!L37</f>
        <v>3519.4252225748951</v>
      </c>
      <c r="G7" s="483">
        <f>GNI!M37</f>
        <v>3695.8351594780011</v>
      </c>
      <c r="H7" s="483">
        <f>GNI!N37</f>
        <v>3599.8739160771593</v>
      </c>
      <c r="I7" s="483">
        <f>GNI!O37</f>
        <v>3651.2162045159398</v>
      </c>
      <c r="J7" s="483">
        <f>GNI!P37</f>
        <v>3721.1959961690773</v>
      </c>
      <c r="K7" s="483">
        <f>GNI!Q37</f>
        <v>3916.4863459264425</v>
      </c>
      <c r="L7" s="483">
        <f>GNI!R37</f>
        <v>3971.802928346091</v>
      </c>
      <c r="M7" s="483">
        <f>GNI!S37</f>
        <v>4267.3116204172265</v>
      </c>
      <c r="N7" s="483">
        <f>GNI!T37</f>
        <v>4455.9549806423374</v>
      </c>
      <c r="O7" s="483">
        <f>GNI!U37</f>
        <v>4841.5514736795667</v>
      </c>
      <c r="P7" s="483">
        <f>GNI!V37</f>
        <v>5221.0620004815892</v>
      </c>
      <c r="Q7" s="483">
        <f>GNI!W37</f>
        <v>5535.371236551684</v>
      </c>
      <c r="R7" s="483">
        <f>GNI!X37</f>
        <v>5885.8398716771635</v>
      </c>
      <c r="S7" s="483">
        <f>GNI!Y37</f>
        <v>6370.0650933459438</v>
      </c>
      <c r="T7" s="483">
        <f>GNI!Z37</f>
        <v>6501.0946917517358</v>
      </c>
      <c r="U7" s="483">
        <f>GNI!AA37</f>
        <v>6651.5438304227937</v>
      </c>
      <c r="V7" s="483">
        <f>GNI!AB37</f>
        <v>7146.2775002974686</v>
      </c>
      <c r="Y7" s="547"/>
    </row>
    <row r="8" spans="1:25" s="380" customFormat="1" ht="20.149999999999999" customHeight="1" x14ac:dyDescent="0.25">
      <c r="A8" s="505"/>
      <c r="B8" s="380" t="s">
        <v>852</v>
      </c>
      <c r="C8" s="506">
        <f>GNI!I38</f>
        <v>4129.7947172767517</v>
      </c>
      <c r="D8" s="506">
        <f>GNI!J38</f>
        <v>4149.6323259893552</v>
      </c>
      <c r="E8" s="506">
        <f>GNI!K38</f>
        <v>4475.0230628115878</v>
      </c>
      <c r="F8" s="506">
        <f>GNI!L38</f>
        <v>4442.3330318369553</v>
      </c>
      <c r="G8" s="506">
        <f>GNI!M38</f>
        <v>4797.1671910025589</v>
      </c>
      <c r="H8" s="506">
        <f>GNI!N38</f>
        <v>4604.1975833408451</v>
      </c>
      <c r="I8" s="506">
        <f>GNI!O38</f>
        <v>4680.60706061154</v>
      </c>
      <c r="J8" s="506">
        <f>GNI!P38</f>
        <v>4713.9168854930558</v>
      </c>
      <c r="K8" s="506">
        <f>GNI!Q38</f>
        <v>4880.1108234385001</v>
      </c>
      <c r="L8" s="506">
        <f>GNI!R38</f>
        <v>4961.4746499980465</v>
      </c>
      <c r="M8" s="506">
        <f>GNI!S38</f>
        <v>5360.8158831037608</v>
      </c>
      <c r="N8" s="506">
        <f>GNI!T38</f>
        <v>5432.8930075878543</v>
      </c>
      <c r="O8" s="506">
        <f>GNI!U38</f>
        <v>5928.9116948535438</v>
      </c>
      <c r="P8" s="506">
        <f>GNI!V38</f>
        <v>6302.9417397464003</v>
      </c>
      <c r="Q8" s="506">
        <f>GNI!W38</f>
        <v>6598.7813785737408</v>
      </c>
      <c r="R8" s="506">
        <f>GNI!X38</f>
        <v>7078.6000221468703</v>
      </c>
      <c r="S8" s="506">
        <f>GNI!Y38</f>
        <v>7766.3144816892582</v>
      </c>
      <c r="T8" s="506">
        <f>GNI!Z38</f>
        <v>8323.3053982206802</v>
      </c>
      <c r="U8" s="506">
        <f>GNI!AA38</f>
        <v>8939.1845703125</v>
      </c>
      <c r="V8" s="506">
        <f>GNI!AB38</f>
        <v>9050.149000148358</v>
      </c>
      <c r="Y8" s="547"/>
    </row>
    <row r="9" spans="1:25" ht="21" customHeight="1" x14ac:dyDescent="0.35">
      <c r="A9" s="473" t="s">
        <v>853</v>
      </c>
      <c r="Y9" s="547"/>
    </row>
    <row r="10" spans="1:25" s="474" customFormat="1" ht="13" x14ac:dyDescent="0.3">
      <c r="B10" s="475" t="s">
        <v>987</v>
      </c>
      <c r="C10" s="515">
        <f>NAInd!I27</f>
        <v>168.18675231933594</v>
      </c>
      <c r="D10" s="515">
        <f>NAInd!J27</f>
        <v>167.02243041992188</v>
      </c>
      <c r="E10" s="515">
        <f>NAInd!K27</f>
        <v>170.00326538085938</v>
      </c>
      <c r="F10" s="515">
        <f>NAInd!L27</f>
        <v>170.37661743164063</v>
      </c>
      <c r="G10" s="515">
        <f>NAInd!M27</f>
        <v>176.19715881347656</v>
      </c>
      <c r="H10" s="515">
        <f>NAInd!N27</f>
        <v>162.72463989257813</v>
      </c>
      <c r="I10" s="515">
        <f>NAInd!O27</f>
        <v>168.7425537109375</v>
      </c>
      <c r="J10" s="515">
        <f>NAInd!P27</f>
        <v>177.93356323242188</v>
      </c>
      <c r="K10" s="515">
        <f>NAInd!Q27</f>
        <v>177.552490234375</v>
      </c>
      <c r="L10" s="515">
        <f>NAInd!R27</f>
        <v>175.22856140136719</v>
      </c>
      <c r="M10" s="515">
        <f>NAInd!S27</f>
        <v>181.55509948730469</v>
      </c>
      <c r="N10" s="515">
        <f>NAInd!T27</f>
        <v>179.45347595214844</v>
      </c>
      <c r="O10" s="515">
        <f>NAInd!U27</f>
        <v>183.22293090820313</v>
      </c>
      <c r="P10" s="515">
        <f>NAInd!V27</f>
        <v>187.15176391601563</v>
      </c>
      <c r="Q10" s="515">
        <f>NAInd!W27</f>
        <v>194.13963317871094</v>
      </c>
      <c r="R10" s="515">
        <f>NAInd!X27</f>
        <v>205.12640380859375</v>
      </c>
      <c r="S10" s="515">
        <f>NAInd!Y27</f>
        <v>226.373046875</v>
      </c>
      <c r="T10" s="515">
        <f>NAInd!Z27</f>
        <v>219.93051147460938</v>
      </c>
      <c r="U10" s="515">
        <f>NAInd!AA27</f>
        <v>222.37680053710938</v>
      </c>
      <c r="V10" s="515">
        <f>NAInd!AB27</f>
        <v>220.87458801269531</v>
      </c>
      <c r="Y10" s="547"/>
    </row>
    <row r="11" spans="1:25" s="474" customFormat="1" ht="13" x14ac:dyDescent="0.3">
      <c r="B11" s="476" t="s">
        <v>854</v>
      </c>
      <c r="C11" s="514"/>
      <c r="D11" s="514">
        <f>(D10/C10-1)*100</f>
        <v>-0.69227919759302647</v>
      </c>
      <c r="E11" s="514">
        <f t="shared" ref="E11:V11" si="1">(E10/D10-1)*100</f>
        <v>1.7846914054855834</v>
      </c>
      <c r="F11" s="514">
        <f t="shared" si="1"/>
        <v>0.21961463501587453</v>
      </c>
      <c r="G11" s="514">
        <f t="shared" si="1"/>
        <v>3.4162794575794964</v>
      </c>
      <c r="H11" s="514">
        <f t="shared" si="1"/>
        <v>-7.6462747819676995</v>
      </c>
      <c r="I11" s="514">
        <f t="shared" si="1"/>
        <v>3.6982191648001539</v>
      </c>
      <c r="J11" s="514">
        <f t="shared" si="1"/>
        <v>5.4467645056675673</v>
      </c>
      <c r="K11" s="514">
        <f t="shared" si="1"/>
        <v>-0.21416588929268343</v>
      </c>
      <c r="L11" s="514">
        <f t="shared" si="1"/>
        <v>-1.3088686224226764</v>
      </c>
      <c r="M11" s="514">
        <f t="shared" si="1"/>
        <v>3.6104491387373372</v>
      </c>
      <c r="N11" s="514">
        <f t="shared" si="1"/>
        <v>-1.1575678904591769</v>
      </c>
      <c r="O11" s="514">
        <f t="shared" si="1"/>
        <v>2.1005193329661775</v>
      </c>
      <c r="P11" s="514">
        <f t="shared" si="1"/>
        <v>2.1442911039234902</v>
      </c>
      <c r="Q11" s="514">
        <f t="shared" si="1"/>
        <v>3.7337982375795997</v>
      </c>
      <c r="R11" s="514">
        <f t="shared" si="1"/>
        <v>5.6592105640630219</v>
      </c>
      <c r="S11" s="514">
        <f t="shared" si="1"/>
        <v>10.357829451459487</v>
      </c>
      <c r="T11" s="514">
        <f t="shared" si="1"/>
        <v>-2.845981661389263</v>
      </c>
      <c r="U11" s="514">
        <f t="shared" si="1"/>
        <v>1.1123009018157104</v>
      </c>
      <c r="V11" s="514">
        <f t="shared" si="1"/>
        <v>-0.67552573864978482</v>
      </c>
    </row>
    <row r="12" spans="1:25" s="474" customFormat="1" ht="13" x14ac:dyDescent="0.3">
      <c r="B12" s="373" t="s">
        <v>901</v>
      </c>
      <c r="C12" s="477"/>
      <c r="D12" s="477">
        <f>(NAInd!J28/NAInd!I28-1)*100</f>
        <v>-0.69227919759302647</v>
      </c>
      <c r="E12" s="477">
        <f>(NAInd!K28/NAInd!J28-1)*100</f>
        <v>1.7846914054855834</v>
      </c>
      <c r="F12" s="477">
        <f>(NAInd!L28/NAInd!K28-1)*100</f>
        <v>0.21961463501587453</v>
      </c>
      <c r="G12" s="477">
        <f>(NAInd!M28/NAInd!L28-1)*100</f>
        <v>3.4162794575794964</v>
      </c>
      <c r="H12" s="477">
        <f>(NAInd!N28/NAInd!M28-1)*100</f>
        <v>-7.6462747819676995</v>
      </c>
      <c r="I12" s="477">
        <f>(NAInd!O28/NAInd!N28-1)*100</f>
        <v>3.1319103080345911</v>
      </c>
      <c r="J12" s="477">
        <f>(NAInd!P28/NAInd!O28-1)*100</f>
        <v>3.7165952360538101</v>
      </c>
      <c r="K12" s="477">
        <f>(NAInd!Q28/NAInd!P28-1)*100</f>
        <v>-1.1718684936252721</v>
      </c>
      <c r="L12" s="477">
        <f>(NAInd!R28/NAInd!Q28-1)*100</f>
        <v>-2.4886267734879786</v>
      </c>
      <c r="M12" s="477">
        <f>(NAInd!S28/NAInd!R28-1)*100</f>
        <v>4.0869099222922367</v>
      </c>
      <c r="N12" s="477">
        <f>(NAInd!T28/NAInd!S28-1)*100</f>
        <v>-1.0708154545822413</v>
      </c>
      <c r="O12" s="477">
        <f>(NAInd!U28/NAInd!T28-1)*100</f>
        <v>1.5336411711476927</v>
      </c>
      <c r="P12" s="477">
        <f>(NAInd!V28/NAInd!U28-1)*100</f>
        <v>1.945994322381428</v>
      </c>
      <c r="Q12" s="477">
        <f>(NAInd!W28/NAInd!V28-1)*100</f>
        <v>2.5447440849319936</v>
      </c>
      <c r="R12" s="477">
        <f>(NAInd!X28/NAInd!W28-1)*100</f>
        <v>3.0820090187115845</v>
      </c>
      <c r="S12" s="477">
        <f>(NAInd!Y28/NAInd!X28-1)*100</f>
        <v>2.5101967457613616</v>
      </c>
      <c r="T12" s="477">
        <f>(NAInd!Z28/NAInd!Y28-1)*100</f>
        <v>-2.0793433006044304</v>
      </c>
      <c r="U12" s="477">
        <f>(NAInd!AA28/NAInd!Z28-1)*100</f>
        <v>-1.8653946173097569</v>
      </c>
      <c r="V12" s="477">
        <f>(NAInd!AB28/NAInd!AA28-1)*100</f>
        <v>3.727453855278462</v>
      </c>
    </row>
    <row r="13" spans="1:25" ht="21" customHeight="1" x14ac:dyDescent="0.35">
      <c r="A13" s="473" t="s">
        <v>855</v>
      </c>
    </row>
    <row r="14" spans="1:25" x14ac:dyDescent="0.25">
      <c r="B14" s="380" t="s">
        <v>856</v>
      </c>
      <c r="C14" s="519"/>
      <c r="D14" s="519">
        <f t="array" ref="D14:V14">TRANSPOSE(CpiMaj!B183:B201)*100</f>
        <v>2.014408661352296</v>
      </c>
      <c r="E14" s="519">
        <v>3.4886411344859702</v>
      </c>
      <c r="F14" s="519">
        <v>5.2599622577152561</v>
      </c>
      <c r="G14" s="519">
        <v>2.6273168132554536</v>
      </c>
      <c r="H14" s="519">
        <v>14.668582343913329</v>
      </c>
      <c r="I14" s="519">
        <v>0.4803253244840322</v>
      </c>
      <c r="J14" s="519">
        <v>1.7695546782447336</v>
      </c>
      <c r="K14" s="519">
        <v>5.3517864632062428</v>
      </c>
      <c r="L14" s="519">
        <v>4.3400265425092011</v>
      </c>
      <c r="M14" s="519">
        <v>1.8506586084376053</v>
      </c>
      <c r="N14" s="519">
        <v>1.0981596761643786</v>
      </c>
      <c r="O14" s="519">
        <v>-2.2366179483524262</v>
      </c>
      <c r="P14" s="519">
        <v>-1.5069388890413871</v>
      </c>
      <c r="Q14" s="519">
        <v>5.0048751772768796E-2</v>
      </c>
      <c r="R14" s="519">
        <v>0.80156192713938257</v>
      </c>
      <c r="S14" s="519">
        <v>-0.10950059988573679</v>
      </c>
      <c r="T14" s="519">
        <v>-0.65845459858279165</v>
      </c>
      <c r="U14" s="519">
        <v>2.2468042914052688</v>
      </c>
      <c r="V14" s="519">
        <v>3.2344220916572075</v>
      </c>
    </row>
    <row r="15" spans="1:25" ht="21" customHeight="1" x14ac:dyDescent="0.35">
      <c r="A15" s="473" t="s">
        <v>857</v>
      </c>
    </row>
    <row r="16" spans="1:25" s="474" customFormat="1" ht="13" x14ac:dyDescent="0.3">
      <c r="B16" s="474" t="s">
        <v>369</v>
      </c>
      <c r="C16" s="467">
        <f>EmpInst!I16</f>
        <v>10050.2802734375</v>
      </c>
      <c r="D16" s="467">
        <f>EmpInst!J16</f>
        <v>10218.900390625</v>
      </c>
      <c r="E16" s="467">
        <f>EmpInst!K16</f>
        <v>9835.01953125</v>
      </c>
      <c r="F16" s="467">
        <f>EmpInst!L16</f>
        <v>10214.5400390625</v>
      </c>
      <c r="G16" s="467">
        <f>EmpInst!M16</f>
        <v>10537.2802734375</v>
      </c>
      <c r="H16" s="467">
        <f>EmpInst!N16</f>
        <v>10472.76953125</v>
      </c>
      <c r="I16" s="467">
        <f>EmpInst!O16</f>
        <v>10429.5302734375</v>
      </c>
      <c r="J16" s="467">
        <f>EmpInst!P16</f>
        <v>10970.900390625</v>
      </c>
      <c r="K16" s="467">
        <f>EmpInst!Q16</f>
        <v>10684.26953125</v>
      </c>
      <c r="L16" s="467">
        <f>EmpInst!R16</f>
        <v>10787.51953125</v>
      </c>
      <c r="M16" s="467">
        <f>EmpInst!S16</f>
        <v>10909.3896484375</v>
      </c>
      <c r="N16" s="467">
        <f>EmpInst!T16</f>
        <v>10842.0302734375</v>
      </c>
      <c r="O16" s="467">
        <f>EmpInst!U16</f>
        <v>10742.3798828125</v>
      </c>
      <c r="P16" s="467">
        <f>EmpInst!V16</f>
        <v>11057.3896484375</v>
      </c>
      <c r="Q16" s="467">
        <f>EmpInst!W16</f>
        <v>11280.900390625</v>
      </c>
      <c r="R16" s="467">
        <f>EmpInst!X16</f>
        <v>11412.7802734375</v>
      </c>
      <c r="S16" s="467">
        <f>EmpInst!Y16</f>
        <v>11430.2900390625</v>
      </c>
      <c r="T16" s="467">
        <f>EmpInst!Z16</f>
        <v>11245.8896484375</v>
      </c>
      <c r="U16" s="467">
        <f>EmpInst!AA16</f>
        <v>11373.51953125</v>
      </c>
      <c r="V16" s="467">
        <f>EmpInst!AB16</f>
        <v>11644.1396484375</v>
      </c>
    </row>
    <row r="17" spans="1:22" s="387" customFormat="1" ht="13" x14ac:dyDescent="0.3">
      <c r="B17" s="497" t="s">
        <v>858</v>
      </c>
      <c r="C17" s="386"/>
      <c r="D17" s="498">
        <f t="shared" ref="D17:V17" si="2">(D16/C16-1)*100</f>
        <v>1.677765321959801</v>
      </c>
      <c r="E17" s="498">
        <f t="shared" si="2"/>
        <v>-3.7565769769825619</v>
      </c>
      <c r="F17" s="498">
        <f t="shared" si="2"/>
        <v>3.8588688777546842</v>
      </c>
      <c r="G17" s="498">
        <f t="shared" si="2"/>
        <v>3.1596159312193617</v>
      </c>
      <c r="H17" s="498">
        <f t="shared" si="2"/>
        <v>-0.6122143524085577</v>
      </c>
      <c r="I17" s="498">
        <f t="shared" si="2"/>
        <v>-0.41287319159919456</v>
      </c>
      <c r="J17" s="498">
        <f t="shared" si="2"/>
        <v>5.1907430439728452</v>
      </c>
      <c r="K17" s="498">
        <f t="shared" si="2"/>
        <v>-2.6126466303525664</v>
      </c>
      <c r="L17" s="498">
        <f t="shared" si="2"/>
        <v>0.96637397341958753</v>
      </c>
      <c r="M17" s="498">
        <f t="shared" si="2"/>
        <v>1.1297325287287663</v>
      </c>
      <c r="N17" s="498">
        <f t="shared" si="2"/>
        <v>-0.61744402914096774</v>
      </c>
      <c r="O17" s="498">
        <f t="shared" si="2"/>
        <v>-0.91911190166236167</v>
      </c>
      <c r="P17" s="498">
        <f t="shared" si="2"/>
        <v>2.9324020288000296</v>
      </c>
      <c r="Q17" s="498">
        <f t="shared" si="2"/>
        <v>2.0213698648042566</v>
      </c>
      <c r="R17" s="498">
        <f t="shared" si="2"/>
        <v>1.1690545811582354</v>
      </c>
      <c r="S17" s="498">
        <f t="shared" si="2"/>
        <v>0.15342243700031677</v>
      </c>
      <c r="T17" s="498">
        <f t="shared" si="2"/>
        <v>-1.6132608183591191</v>
      </c>
      <c r="U17" s="498">
        <f t="shared" si="2"/>
        <v>1.1349025004014024</v>
      </c>
      <c r="V17" s="498">
        <f t="shared" si="2"/>
        <v>2.3793876332118824</v>
      </c>
    </row>
    <row r="18" spans="1:22" x14ac:dyDescent="0.25">
      <c r="B18" s="373" t="s">
        <v>859</v>
      </c>
      <c r="C18" s="467">
        <f>EmpInst!I3+EmpInst!I5+EmpInst!I7</f>
        <v>3936.010009765625</v>
      </c>
      <c r="D18" s="467">
        <f>EmpInst!J3+EmpInst!J5+EmpInst!J7</f>
        <v>4134.02001953125</v>
      </c>
      <c r="E18" s="467">
        <f>EmpInst!K3+EmpInst!K5</f>
        <v>3538.889892578125</v>
      </c>
      <c r="F18" s="467">
        <f>EmpInst!L3+EmpInst!L5</f>
        <v>3790.780029296875</v>
      </c>
      <c r="G18" s="467">
        <f>EmpInst!M3+EmpInst!M5</f>
        <v>4038.27001953125</v>
      </c>
      <c r="H18" s="467">
        <f>EmpInst!N3+EmpInst!N5</f>
        <v>4147.77001953125</v>
      </c>
      <c r="I18" s="467">
        <f>EmpInst!O3+EmpInst!O5</f>
        <v>4218.639892578125</v>
      </c>
      <c r="J18" s="467">
        <f>EmpInst!P3+EmpInst!P5</f>
        <v>4812.009765625</v>
      </c>
      <c r="K18" s="467">
        <f>EmpInst!Q3+EmpInst!Q5</f>
        <v>4460.39013671875</v>
      </c>
      <c r="L18" s="467">
        <f>EmpInst!R3+EmpInst!R5</f>
        <v>4436.14013671875</v>
      </c>
      <c r="M18" s="467">
        <f>EmpInst!S3+EmpInst!S5</f>
        <v>4513.89013671875</v>
      </c>
      <c r="N18" s="467">
        <f>EmpInst!T3+EmpInst!T5</f>
        <v>4416.27001953125</v>
      </c>
      <c r="O18" s="467">
        <f>EmpInst!U3+EmpInst!U5</f>
        <v>4144.75</v>
      </c>
      <c r="P18" s="467">
        <f>EmpInst!V3+EmpInst!V5</f>
        <v>4223.760009765625</v>
      </c>
      <c r="Q18" s="467">
        <f>EmpInst!W3+EmpInst!W5</f>
        <v>4275.27001953125</v>
      </c>
      <c r="R18" s="467">
        <f>EmpInst!X3+EmpInst!X5</f>
        <v>4295.77001953125</v>
      </c>
      <c r="S18" s="467">
        <f>EmpInst!Y3+EmpInst!Y5</f>
        <v>4242.89990234375</v>
      </c>
      <c r="T18" s="467">
        <f>EmpInst!Z3+EmpInst!Z5</f>
        <v>3988.260009765625</v>
      </c>
      <c r="U18" s="467">
        <f>EmpInst!AA3+EmpInst!AA5</f>
        <v>3884.010009765625</v>
      </c>
      <c r="V18" s="467">
        <f>EmpInst!AB3+EmpInst!AB5</f>
        <v>3806.760009765625</v>
      </c>
    </row>
    <row r="19" spans="1:22" s="387" customFormat="1" ht="13" x14ac:dyDescent="0.3">
      <c r="B19" s="499" t="s">
        <v>858</v>
      </c>
      <c r="C19" s="386"/>
      <c r="D19" s="498">
        <f t="shared" ref="D19:O19" si="3">(D18/C18-1)*100</f>
        <v>5.0307293242228157</v>
      </c>
      <c r="E19" s="498">
        <f t="shared" si="3"/>
        <v>-14.395917875129349</v>
      </c>
      <c r="F19" s="498">
        <f t="shared" si="3"/>
        <v>7.1177726452304135</v>
      </c>
      <c r="G19" s="498">
        <f t="shared" si="3"/>
        <v>6.5287352028252643</v>
      </c>
      <c r="H19" s="498">
        <f t="shared" si="3"/>
        <v>2.7115571635972557</v>
      </c>
      <c r="I19" s="498">
        <f t="shared" si="3"/>
        <v>1.7086259053216368</v>
      </c>
      <c r="J19" s="498">
        <f t="shared" si="3"/>
        <v>14.065430758638442</v>
      </c>
      <c r="K19" s="498">
        <f t="shared" si="3"/>
        <v>-7.3071262535266417</v>
      </c>
      <c r="L19" s="498">
        <f t="shared" si="3"/>
        <v>-0.54367441539181494</v>
      </c>
      <c r="M19" s="498">
        <f t="shared" si="3"/>
        <v>1.7526497721848111</v>
      </c>
      <c r="N19" s="498">
        <f t="shared" si="3"/>
        <v>-2.1626604598414589</v>
      </c>
      <c r="O19" s="498">
        <f t="shared" si="3"/>
        <v>-6.1481752322759871</v>
      </c>
      <c r="P19" s="498">
        <f t="shared" ref="P19:V19" si="4">(P18/O18-1)*100</f>
        <v>1.90626719984619</v>
      </c>
      <c r="Q19" s="498">
        <f t="shared" si="4"/>
        <v>1.2195297471099265</v>
      </c>
      <c r="R19" s="498">
        <f t="shared" si="4"/>
        <v>0.47950187722289872</v>
      </c>
      <c r="S19" s="498">
        <f t="shared" si="4"/>
        <v>-1.2307483162999788</v>
      </c>
      <c r="T19" s="498">
        <f t="shared" si="4"/>
        <v>-6.0015531461739986</v>
      </c>
      <c r="U19" s="498">
        <f t="shared" si="4"/>
        <v>-2.6139218542606146</v>
      </c>
      <c r="V19" s="498">
        <f t="shared" si="4"/>
        <v>-1.9889238134239928</v>
      </c>
    </row>
    <row r="20" spans="1:22" x14ac:dyDescent="0.25">
      <c r="B20" s="373" t="s">
        <v>860</v>
      </c>
      <c r="C20" s="467">
        <f>EmpInst!I4+EmpInst!I6+SUM(EmpInst!I8:I11)</f>
        <v>4241.8900146484375</v>
      </c>
      <c r="D20" s="467">
        <f>EmpInst!J4+EmpInst!J6+SUM(EmpInst!J8:J11)</f>
        <v>4434.8800048828125</v>
      </c>
      <c r="E20" s="467">
        <f>EmpInst!K4+EmpInst!K6+SUM(EmpInst!K8:K11)</f>
        <v>4602.6300048828125</v>
      </c>
      <c r="F20" s="467">
        <f>EmpInst!L4+EmpInst!L6+SUM(EmpInst!L8:L11)</f>
        <v>4732.3800048828125</v>
      </c>
      <c r="G20" s="467">
        <f>EmpInst!M4+EmpInst!M6+SUM(EmpInst!M8:M11)</f>
        <v>4823.3800048828125</v>
      </c>
      <c r="H20" s="467">
        <f>EmpInst!N4+EmpInst!N6+SUM(EmpInst!N8:N11)</f>
        <v>4739.5</v>
      </c>
      <c r="I20" s="467">
        <f>EmpInst!O4+EmpInst!O6+SUM(EmpInst!O8:O11)</f>
        <v>4687</v>
      </c>
      <c r="J20" s="467">
        <f>EmpInst!P4+EmpInst!P6+SUM(EmpInst!P8:P11)</f>
        <v>4680.75</v>
      </c>
      <c r="K20" s="467">
        <f>EmpInst!Q4+EmpInst!Q6+SUM(EmpInst!Q8:Q11)</f>
        <v>4785.75</v>
      </c>
      <c r="L20" s="467">
        <f>EmpInst!R4+EmpInst!R6+SUM(EmpInst!R8:R11)</f>
        <v>4931.5</v>
      </c>
      <c r="M20" s="467">
        <f>EmpInst!S4+EmpInst!S6+SUM(EmpInst!S8:S11)</f>
        <v>4960</v>
      </c>
      <c r="N20" s="467">
        <f>EmpInst!T4+EmpInst!T6+SUM(EmpInst!T8:T11)</f>
        <v>4971.5</v>
      </c>
      <c r="O20" s="467">
        <f>EmpInst!U4+EmpInst!U6+SUM(EmpInst!U8:U11)</f>
        <v>5103</v>
      </c>
      <c r="P20" s="467">
        <f>EmpInst!V4+EmpInst!V6+SUM(EmpInst!V8:V11)</f>
        <v>5207</v>
      </c>
      <c r="Q20" s="467">
        <f>EmpInst!W4+EmpInst!W6+SUM(EmpInst!W8:W11)</f>
        <v>5337</v>
      </c>
      <c r="R20" s="467">
        <f>EmpInst!X4+EmpInst!X6+SUM(EmpInst!X8:X11)</f>
        <v>5400.75</v>
      </c>
      <c r="S20" s="467">
        <f>EmpInst!Y4+EmpInst!Y6+SUM(EmpInst!Y8:Y11)</f>
        <v>5544.3798828125</v>
      </c>
      <c r="T20" s="467">
        <f>EmpInst!Z4+EmpInst!Z6+SUM(EmpInst!Z8:Z11)</f>
        <v>5639.25</v>
      </c>
      <c r="U20" s="467">
        <f>EmpInst!AA4+EmpInst!AA6+SUM(EmpInst!AA8:AA11)</f>
        <v>5831.1298828125</v>
      </c>
      <c r="V20" s="467">
        <f>EmpInst!AB4+EmpInst!AB6+SUM(EmpInst!AB8:AB11)</f>
        <v>6189</v>
      </c>
    </row>
    <row r="21" spans="1:22" s="387" customFormat="1" ht="13" x14ac:dyDescent="0.3">
      <c r="B21" s="499" t="s">
        <v>858</v>
      </c>
      <c r="C21" s="386"/>
      <c r="D21" s="498">
        <f t="shared" ref="D21:O21" si="5">(D20/C20-1)*100</f>
        <v>4.5496226815859631</v>
      </c>
      <c r="E21" s="498">
        <f t="shared" si="5"/>
        <v>3.7825149680556613</v>
      </c>
      <c r="F21" s="498">
        <f t="shared" si="5"/>
        <v>2.819040415205043</v>
      </c>
      <c r="G21" s="498">
        <f t="shared" si="5"/>
        <v>1.9229225021259344</v>
      </c>
      <c r="H21" s="498">
        <f t="shared" si="5"/>
        <v>-1.7390295767262587</v>
      </c>
      <c r="I21" s="498">
        <f t="shared" si="5"/>
        <v>-1.1077117839434547</v>
      </c>
      <c r="J21" s="498">
        <f t="shared" si="5"/>
        <v>-0.13334755707274937</v>
      </c>
      <c r="K21" s="498">
        <f t="shared" si="5"/>
        <v>2.243230251562256</v>
      </c>
      <c r="L21" s="498">
        <f t="shared" si="5"/>
        <v>3.0454996604502904</v>
      </c>
      <c r="M21" s="498">
        <f t="shared" si="5"/>
        <v>0.57791746932982502</v>
      </c>
      <c r="N21" s="498">
        <f t="shared" si="5"/>
        <v>0.23185483870966639</v>
      </c>
      <c r="O21" s="498">
        <f t="shared" si="5"/>
        <v>2.6450769385497397</v>
      </c>
      <c r="P21" s="498">
        <f t="shared" ref="P21:V21" si="6">(P20/O20-1)*100</f>
        <v>2.03801685283167</v>
      </c>
      <c r="Q21" s="498">
        <f t="shared" si="6"/>
        <v>2.4966391396197496</v>
      </c>
      <c r="R21" s="498">
        <f t="shared" si="6"/>
        <v>1.1944912872400293</v>
      </c>
      <c r="S21" s="498">
        <f t="shared" si="6"/>
        <v>2.6594432775540522</v>
      </c>
      <c r="T21" s="498">
        <f t="shared" si="6"/>
        <v>1.7111042026827228</v>
      </c>
      <c r="U21" s="498">
        <f t="shared" si="6"/>
        <v>3.4025780522675797</v>
      </c>
      <c r="V21" s="498">
        <f t="shared" si="6"/>
        <v>6.137234539095715</v>
      </c>
    </row>
    <row r="22" spans="1:22" s="474" customFormat="1" ht="13" x14ac:dyDescent="0.3">
      <c r="B22" s="474" t="s">
        <v>861</v>
      </c>
      <c r="C22" s="467">
        <f>EmpInst!I52</f>
        <v>8352.2111041873741</v>
      </c>
      <c r="D22" s="467">
        <f>EmpInst!J52</f>
        <v>8666.3426398350039</v>
      </c>
      <c r="E22" s="467">
        <f>EmpInst!K52</f>
        <v>9274.0585400146556</v>
      </c>
      <c r="F22" s="467">
        <f>EmpInst!L52</f>
        <v>9344.7397910205545</v>
      </c>
      <c r="G22" s="467">
        <f>EmpInst!M52</f>
        <v>9267.2632278901874</v>
      </c>
      <c r="H22" s="467">
        <f>EmpInst!N52</f>
        <v>9303.0205939585139</v>
      </c>
      <c r="I22" s="467">
        <f>EmpInst!O52</f>
        <v>9450.7964024551311</v>
      </c>
      <c r="J22" s="467">
        <f>EmpInst!P52</f>
        <v>9110.1221074714522</v>
      </c>
      <c r="K22" s="467">
        <f>EmpInst!Q52</f>
        <v>9566.5743994986788</v>
      </c>
      <c r="L22" s="467">
        <f>EmpInst!R52</f>
        <v>9504.5707115970599</v>
      </c>
      <c r="M22" s="467">
        <f>EmpInst!S52</f>
        <v>9627.4233375689219</v>
      </c>
      <c r="N22" s="467">
        <f>EmpInst!T52</f>
        <v>9800.8792640835782</v>
      </c>
      <c r="O22" s="467">
        <f>EmpInst!U52</f>
        <v>10182.456186921016</v>
      </c>
      <c r="P22" s="467">
        <f>EmpInst!V52</f>
        <v>10545.184229261276</v>
      </c>
      <c r="Q22" s="467">
        <f>EmpInst!W52</f>
        <v>10804.215712363663</v>
      </c>
      <c r="R22" s="467">
        <f>EmpInst!X52</f>
        <v>11145.499147876555</v>
      </c>
      <c r="S22" s="467">
        <f>EmpInst!Y52</f>
        <v>11899.740418674101</v>
      </c>
      <c r="T22" s="467">
        <f>EmpInst!Z52</f>
        <v>12443.618679776318</v>
      </c>
      <c r="U22" s="467">
        <f>EmpInst!AA52</f>
        <v>12673.782748510193</v>
      </c>
      <c r="V22" s="467">
        <f>EmpInst!AB52</f>
        <v>13010.019541918509</v>
      </c>
    </row>
    <row r="23" spans="1:22" s="387" customFormat="1" ht="13" x14ac:dyDescent="0.3">
      <c r="B23" s="497" t="s">
        <v>858</v>
      </c>
      <c r="C23" s="386"/>
      <c r="D23" s="498">
        <f t="shared" ref="D23:O23" si="7">(D22/C22-1)*100</f>
        <v>3.7610583799796427</v>
      </c>
      <c r="E23" s="498">
        <f t="shared" si="7"/>
        <v>7.0123687169518778</v>
      </c>
      <c r="F23" s="498">
        <f t="shared" si="7"/>
        <v>0.76213936650206815</v>
      </c>
      <c r="G23" s="498">
        <f t="shared" si="7"/>
        <v>-0.82909278228180394</v>
      </c>
      <c r="H23" s="498">
        <f t="shared" si="7"/>
        <v>0.38584601720077494</v>
      </c>
      <c r="I23" s="498">
        <f t="shared" si="7"/>
        <v>1.5884712605342965</v>
      </c>
      <c r="J23" s="498">
        <f t="shared" si="7"/>
        <v>-3.6047152057489984</v>
      </c>
      <c r="K23" s="498">
        <f t="shared" si="7"/>
        <v>5.0103861028698793</v>
      </c>
      <c r="L23" s="498">
        <f t="shared" si="7"/>
        <v>-0.6481284241605656</v>
      </c>
      <c r="M23" s="498">
        <f t="shared" si="7"/>
        <v>1.292563648581857</v>
      </c>
      <c r="N23" s="498">
        <f t="shared" si="7"/>
        <v>1.8016858761968235</v>
      </c>
      <c r="O23" s="498">
        <f t="shared" si="7"/>
        <v>3.8932927603319012</v>
      </c>
      <c r="P23" s="498">
        <f t="shared" ref="P23:V23" si="8">(P22/O22-1)*100</f>
        <v>3.5622843416323491</v>
      </c>
      <c r="Q23" s="498">
        <f t="shared" si="8"/>
        <v>2.4563959952791814</v>
      </c>
      <c r="R23" s="498">
        <f t="shared" si="8"/>
        <v>3.1587987929780903</v>
      </c>
      <c r="S23" s="498">
        <f t="shared" si="8"/>
        <v>6.7672273874000766</v>
      </c>
      <c r="T23" s="498">
        <f t="shared" si="8"/>
        <v>4.5705052544567915</v>
      </c>
      <c r="U23" s="498">
        <f t="shared" si="8"/>
        <v>1.8496554310840629</v>
      </c>
      <c r="V23" s="498">
        <f t="shared" si="8"/>
        <v>2.6530105500494061</v>
      </c>
    </row>
    <row r="24" spans="1:22" x14ac:dyDescent="0.25">
      <c r="B24" s="373" t="s">
        <v>1052</v>
      </c>
      <c r="C24" s="467">
        <f>(EmpInst!I21+EmpInst!I23)*1000/SumInd!C18</f>
        <v>4604.5870718563701</v>
      </c>
      <c r="D24" s="467">
        <f>(EmpInst!J21+EmpInst!J23)*1000/SumInd!D18</f>
        <v>4410.7625749234658</v>
      </c>
      <c r="E24" s="467">
        <f>(EmpInst!K21+EmpInst!K23)*1000/SumInd!E18</f>
        <v>5060.0076176452594</v>
      </c>
      <c r="F24" s="467">
        <f>(EmpInst!L21+EmpInst!L23)*1000/SumInd!F18</f>
        <v>5098.0722977696641</v>
      </c>
      <c r="G24" s="467">
        <f>(EmpInst!M21+EmpInst!M23)*1000/SumInd!G18</f>
        <v>5212.8165378676204</v>
      </c>
      <c r="H24" s="467">
        <f>(EmpInst!N21+EmpInst!N23)*1000/SumInd!H18</f>
        <v>5289.5192176048104</v>
      </c>
      <c r="I24" s="467">
        <f>(EmpInst!O21+EmpInst!O23)*1000/SumInd!I18</f>
        <v>5321.1840772001633</v>
      </c>
      <c r="J24" s="467">
        <f>(EmpInst!P21+EmpInst!P23)*1000/SumInd!J18</f>
        <v>4860.9586954677607</v>
      </c>
      <c r="K24" s="467">
        <f>(EmpInst!Q21+EmpInst!Q23)*1000/SumInd!K18</f>
        <v>5340.2054367660476</v>
      </c>
      <c r="L24" s="467">
        <f>(EmpInst!R21+EmpInst!R23)*1000/SumInd!L18</f>
        <v>5251.1463405103786</v>
      </c>
      <c r="M24" s="467">
        <f>(EmpInst!S21+EmpInst!S23)*1000/SumInd!M18</f>
        <v>5304.3183653927599</v>
      </c>
      <c r="N24" s="467">
        <f>(EmpInst!T21+EmpInst!T23)*1000/SumInd!N18</f>
        <v>5578.1077295303976</v>
      </c>
      <c r="O24" s="467">
        <f>(EmpInst!U21+EmpInst!U23)*1000/SumInd!O18</f>
        <v>5819.4315969185418</v>
      </c>
      <c r="P24" s="467">
        <f>(EmpInst!V21+EmpInst!V23)*1000/SumInd!P18</f>
        <v>6018.6018097374063</v>
      </c>
      <c r="Q24" s="467">
        <f>(EmpInst!W21+EmpInst!W23)*1000/SumInd!Q18</f>
        <v>6270.2169647773298</v>
      </c>
      <c r="R24" s="467">
        <f>(EmpInst!X21+EmpInst!X23)*1000/SumInd!R18</f>
        <v>6701.9393168947881</v>
      </c>
      <c r="S24" s="467">
        <f>(EmpInst!Y21+EmpInst!Y23)*1000/SumInd!S18</f>
        <v>7392.3614807319991</v>
      </c>
      <c r="T24" s="467">
        <f>(EmpInst!Z21+EmpInst!Z23)*1000/SumInd!T18</f>
        <v>7764.4964196369065</v>
      </c>
      <c r="U24" s="467">
        <f>(EmpInst!AA21+EmpInst!AA23)*1000/SumInd!U18</f>
        <v>7877.2222223968274</v>
      </c>
      <c r="V24" s="467">
        <f>(EmpInst!AB21+EmpInst!AB23)*1000/SumInd!V18</f>
        <v>8587.9514168648766</v>
      </c>
    </row>
    <row r="25" spans="1:22" s="387" customFormat="1" ht="13" x14ac:dyDescent="0.3">
      <c r="B25" s="499" t="s">
        <v>858</v>
      </c>
      <c r="C25" s="386"/>
      <c r="D25" s="498">
        <f t="shared" ref="D25:O25" si="9">(D24/C24-1)*100</f>
        <v>-4.2093784721235146</v>
      </c>
      <c r="E25" s="498">
        <f t="shared" si="9"/>
        <v>14.719564512788574</v>
      </c>
      <c r="F25" s="498">
        <f t="shared" si="9"/>
        <v>0.75226527311273994</v>
      </c>
      <c r="G25" s="498">
        <f t="shared" si="9"/>
        <v>2.2507377964834818</v>
      </c>
      <c r="H25" s="498">
        <f t="shared" si="9"/>
        <v>1.4714248848006983</v>
      </c>
      <c r="I25" s="498">
        <f t="shared" si="9"/>
        <v>0.59863398340560536</v>
      </c>
      <c r="J25" s="498">
        <f t="shared" si="9"/>
        <v>-8.648928040365</v>
      </c>
      <c r="K25" s="498">
        <f t="shared" si="9"/>
        <v>9.8590992296462954</v>
      </c>
      <c r="L25" s="498">
        <f t="shared" si="9"/>
        <v>-1.6677091791734822</v>
      </c>
      <c r="M25" s="498">
        <f t="shared" si="9"/>
        <v>1.0125793766626145</v>
      </c>
      <c r="N25" s="498">
        <f t="shared" si="9"/>
        <v>5.1616314345672709</v>
      </c>
      <c r="O25" s="498">
        <f t="shared" si="9"/>
        <v>4.3262675998632982</v>
      </c>
      <c r="P25" s="498">
        <f t="shared" ref="P25:V25" si="10">(P24/O24-1)*100</f>
        <v>3.4225028596319929</v>
      </c>
      <c r="Q25" s="498">
        <f t="shared" si="10"/>
        <v>4.1806247197287538</v>
      </c>
      <c r="R25" s="498">
        <f t="shared" si="10"/>
        <v>6.8852857013184776</v>
      </c>
      <c r="S25" s="498">
        <f t="shared" si="10"/>
        <v>10.301826548872794</v>
      </c>
      <c r="T25" s="498">
        <f t="shared" si="10"/>
        <v>5.034046831650052</v>
      </c>
      <c r="U25" s="498">
        <f t="shared" si="10"/>
        <v>1.4518108666368823</v>
      </c>
      <c r="V25" s="498">
        <f t="shared" si="10"/>
        <v>9.0225865717902032</v>
      </c>
    </row>
    <row r="26" spans="1:22" x14ac:dyDescent="0.25">
      <c r="B26" s="373" t="s">
        <v>860</v>
      </c>
      <c r="C26" s="467">
        <f>(EmpInst!I22+EmpInst!I24+EmpInst!I25+EmpInst!I26)*1000/SumInd!C20</f>
        <v>7130.6019949085403</v>
      </c>
      <c r="D26" s="467">
        <f>(EmpInst!J22+EmpInst!J24+EmpInst!J25+EmpInst!J26)*1000/SumInd!D20</f>
        <v>7968.2924037153653</v>
      </c>
      <c r="E26" s="467">
        <f>(EmpInst!K22+EmpInst!K24+EmpInst!K25+EmpInst!K26)*1000/SumInd!E20</f>
        <v>7964.6246314621676</v>
      </c>
      <c r="F26" s="467">
        <f>(EmpInst!L22+EmpInst!L24+EmpInst!L25+EmpInst!L26)*1000/SumInd!F20</f>
        <v>8403.0573604177316</v>
      </c>
      <c r="G26" s="467">
        <f>(EmpInst!M22+EmpInst!M24+EmpInst!M25+EmpInst!M26)*1000/SumInd!G20</f>
        <v>8328.2594691501145</v>
      </c>
      <c r="H26" s="467">
        <f>(EmpInst!N22+EmpInst!N24+EmpInst!N25+EmpInst!N26)*1000/SumInd!H20</f>
        <v>8688.251861176268</v>
      </c>
      <c r="I26" s="467">
        <f>(EmpInst!O22+EmpInst!O24+EmpInst!O25+EmpInst!O26)*1000/SumInd!I20</f>
        <v>8999.6076143955361</v>
      </c>
      <c r="J26" s="467">
        <f>(EmpInst!P22+EmpInst!P24+EmpInst!P25+EmpInst!P26)*1000/SumInd!J20</f>
        <v>9240.2605259386019</v>
      </c>
      <c r="K26" s="467">
        <f>(EmpInst!Q22+EmpInst!Q24+EmpInst!Q25+EmpInst!Q26)*1000/SumInd!K20</f>
        <v>9221.1732388613818</v>
      </c>
      <c r="L26" s="467">
        <f>(EmpInst!R22+EmpInst!R24+EmpInst!R25+EmpInst!R26)*1000/SumInd!L20</f>
        <v>8986.957437499208</v>
      </c>
      <c r="M26" s="467">
        <f>(EmpInst!S22+EmpInst!S24+EmpInst!S25+EmpInst!S26)*1000/SumInd!M20</f>
        <v>9246.522251252205</v>
      </c>
      <c r="N26" s="467">
        <f>(EmpInst!T22+EmpInst!T24+EmpInst!T25+EmpInst!T26)*1000/SumInd!N20</f>
        <v>9229.7578620009044</v>
      </c>
      <c r="O26" s="467">
        <f>(EmpInst!U22+EmpInst!U24+EmpInst!U25+EmpInst!U26)*1000/SumInd!O20</f>
        <v>9380.7993804196067</v>
      </c>
      <c r="P26" s="467">
        <f>(EmpInst!V22+EmpInst!V24+EmpInst!V25+EmpInst!V26)*1000/SumInd!P20</f>
        <v>9771.5399009333887</v>
      </c>
      <c r="Q26" s="467">
        <f>(EmpInst!W22+EmpInst!W24+EmpInst!W25+EmpInst!W26)*1000/SumInd!Q20</f>
        <v>9867.1818962475991</v>
      </c>
      <c r="R26" s="467">
        <f>(EmpInst!X22+EmpInst!X24+EmpInst!X25+EmpInst!X26)*1000/SumInd!R20</f>
        <v>10273.504787565675</v>
      </c>
      <c r="S26" s="467">
        <f>(EmpInst!Y22+EmpInst!Y24+EmpInst!Y25+EmpInst!Y26)*1000/SumInd!S20</f>
        <v>10681.735974544888</v>
      </c>
      <c r="T26" s="467">
        <f>(EmpInst!Z22+EmpInst!Z24+EmpInst!Z25+EmpInst!Z26)*1000/SumInd!T20</f>
        <v>10929.951414749301</v>
      </c>
      <c r="U26" s="467">
        <f>(EmpInst!AA22+EmpInst!AA24+EmpInst!AA25+EmpInst!AA26)*1000/SumInd!U20</f>
        <v>11256.782612249013</v>
      </c>
      <c r="V26" s="467">
        <f>(EmpInst!AB22+EmpInst!AB24+EmpInst!AB25+EmpInst!AB26)*1000/SumInd!V20</f>
        <v>11216.070350527398</v>
      </c>
    </row>
    <row r="27" spans="1:22" s="387" customFormat="1" ht="13" x14ac:dyDescent="0.3">
      <c r="B27" s="499" t="s">
        <v>858</v>
      </c>
      <c r="C27" s="386"/>
      <c r="D27" s="498">
        <f t="shared" ref="D27:O27" si="11">(D26/C26-1)*100</f>
        <v>11.747821704323979</v>
      </c>
      <c r="E27" s="498">
        <f t="shared" si="11"/>
        <v>-4.6029589118590231E-2</v>
      </c>
      <c r="F27" s="498">
        <f t="shared" si="11"/>
        <v>5.5047506849682515</v>
      </c>
      <c r="G27" s="498">
        <f t="shared" si="11"/>
        <v>-0.89012710564073672</v>
      </c>
      <c r="H27" s="498">
        <f t="shared" si="11"/>
        <v>4.3225405423504393</v>
      </c>
      <c r="I27" s="498">
        <f t="shared" si="11"/>
        <v>3.5836409693712046</v>
      </c>
      <c r="J27" s="498">
        <f t="shared" si="11"/>
        <v>2.6740378231393525</v>
      </c>
      <c r="K27" s="498">
        <f t="shared" si="11"/>
        <v>-0.20656654672928099</v>
      </c>
      <c r="L27" s="498">
        <f t="shared" si="11"/>
        <v>-2.53997832266184</v>
      </c>
      <c r="M27" s="498">
        <f t="shared" si="11"/>
        <v>2.8882390459526341</v>
      </c>
      <c r="N27" s="498">
        <f t="shared" si="11"/>
        <v>-0.18130480623707035</v>
      </c>
      <c r="O27" s="498">
        <f t="shared" si="11"/>
        <v>1.6364624151251395</v>
      </c>
      <c r="P27" s="498">
        <f t="shared" ref="P27:V27" si="12">(P26/O26-1)*100</f>
        <v>4.1653222147503666</v>
      </c>
      <c r="Q27" s="498">
        <f t="shared" si="12"/>
        <v>0.97878119809011732</v>
      </c>
      <c r="R27" s="498">
        <f t="shared" si="12"/>
        <v>4.1179223773365026</v>
      </c>
      <c r="S27" s="498">
        <f t="shared" si="12"/>
        <v>3.973631155292856</v>
      </c>
      <c r="T27" s="498">
        <f t="shared" si="12"/>
        <v>2.3237368981589013</v>
      </c>
      <c r="U27" s="498">
        <f t="shared" si="12"/>
        <v>2.9902346780670275</v>
      </c>
      <c r="V27" s="498">
        <f t="shared" si="12"/>
        <v>-0.36166872119671734</v>
      </c>
    </row>
    <row r="28" spans="1:22" s="474" customFormat="1" ht="13" x14ac:dyDescent="0.3">
      <c r="B28" s="474" t="s">
        <v>862</v>
      </c>
      <c r="C28" s="467">
        <f>EmpInst!I70</f>
        <v>8520.4587680845543</v>
      </c>
      <c r="D28" s="467">
        <f>EmpInst!J70</f>
        <v>8666.3426398350039</v>
      </c>
      <c r="E28" s="467">
        <f>EmpInst!K70</f>
        <v>8961.4265279247356</v>
      </c>
      <c r="F28" s="467">
        <f>EmpInst!L70</f>
        <v>8578.4992637429514</v>
      </c>
      <c r="G28" s="467">
        <f>EmpInst!M70</f>
        <v>8289.5819648091383</v>
      </c>
      <c r="H28" s="467">
        <f>EmpInst!N70</f>
        <v>7257.0592716538131</v>
      </c>
      <c r="I28" s="467">
        <f>EmpInst!O70</f>
        <v>7337.0936536444078</v>
      </c>
      <c r="J28" s="467">
        <f>EmpInst!P70</f>
        <v>6949.6347364516423</v>
      </c>
      <c r="K28" s="467">
        <f>EmpInst!Q70</f>
        <v>6927.113924200783</v>
      </c>
      <c r="L28" s="467">
        <f>EmpInst!R70</f>
        <v>6595.9512930353412</v>
      </c>
      <c r="M28" s="467">
        <f>EmpInst!S70</f>
        <v>6559.8085010063851</v>
      </c>
      <c r="N28" s="467">
        <f>EmpInst!T70</f>
        <v>6605.4571771290384</v>
      </c>
      <c r="O28" s="467">
        <f>EmpInst!U70</f>
        <v>7019.6292509270579</v>
      </c>
      <c r="P28" s="467">
        <f>EmpInst!V70</f>
        <v>7380.9142721066592</v>
      </c>
      <c r="Q28" s="467">
        <f>EmpInst!W70</f>
        <v>7558.4358519042535</v>
      </c>
      <c r="R28" s="467">
        <f>EmpInst!X70</f>
        <v>7735.1892999417341</v>
      </c>
      <c r="S28" s="467">
        <f>EmpInst!Y70</f>
        <v>8267.7003301729274</v>
      </c>
      <c r="T28" s="467">
        <f>EmpInst!Z70</f>
        <v>8702.8805252136572</v>
      </c>
      <c r="U28" s="467">
        <f>EmpInst!AA70</f>
        <v>8669.0766415025391</v>
      </c>
      <c r="V28" s="467">
        <f>EmpInst!AB70</f>
        <v>8620.2527985213947</v>
      </c>
    </row>
    <row r="29" spans="1:22" s="503" customFormat="1" ht="20.149999999999999" customHeight="1" x14ac:dyDescent="0.25">
      <c r="A29" s="500"/>
      <c r="B29" s="501" t="s">
        <v>858</v>
      </c>
      <c r="C29" s="502"/>
      <c r="D29" s="502">
        <f t="shared" ref="D29:O29" si="13">(D28/C28-1)*100</f>
        <v>1.7121598228594603</v>
      </c>
      <c r="E29" s="502">
        <f t="shared" si="13"/>
        <v>3.4049413963091357</v>
      </c>
      <c r="F29" s="502">
        <f t="shared" si="13"/>
        <v>-4.2730614706100951</v>
      </c>
      <c r="G29" s="502">
        <f t="shared" si="13"/>
        <v>-3.3679235732399393</v>
      </c>
      <c r="H29" s="502">
        <f t="shared" si="13"/>
        <v>-12.455666613088356</v>
      </c>
      <c r="I29" s="502">
        <f t="shared" si="13"/>
        <v>1.1028486745755295</v>
      </c>
      <c r="J29" s="502">
        <f t="shared" si="13"/>
        <v>-5.2808228364416561</v>
      </c>
      <c r="K29" s="502">
        <f t="shared" si="13"/>
        <v>-0.32405749517647742</v>
      </c>
      <c r="L29" s="502">
        <f t="shared" si="13"/>
        <v>-4.7806725107909838</v>
      </c>
      <c r="M29" s="502">
        <f t="shared" si="13"/>
        <v>-0.54795419831433767</v>
      </c>
      <c r="N29" s="502">
        <f t="shared" si="13"/>
        <v>0.69588427948239495</v>
      </c>
      <c r="O29" s="502">
        <f t="shared" si="13"/>
        <v>6.2701500091782103</v>
      </c>
      <c r="P29" s="502">
        <f t="shared" ref="P29:V29" si="14">(P28/O28-1)*100</f>
        <v>5.1467820915454654</v>
      </c>
      <c r="Q29" s="502">
        <f t="shared" si="14"/>
        <v>2.40514349920673</v>
      </c>
      <c r="R29" s="502">
        <f t="shared" si="14"/>
        <v>2.3384924010825481</v>
      </c>
      <c r="S29" s="502">
        <f t="shared" si="14"/>
        <v>6.8842663001822624</v>
      </c>
      <c r="T29" s="502">
        <f t="shared" si="14"/>
        <v>5.2636183903828959</v>
      </c>
      <c r="U29" s="502">
        <f t="shared" si="14"/>
        <v>-0.38842178303128971</v>
      </c>
      <c r="V29" s="502">
        <f t="shared" si="14"/>
        <v>-0.56319542438239001</v>
      </c>
    </row>
    <row r="30" spans="1:22" ht="21" customHeight="1" x14ac:dyDescent="0.35">
      <c r="A30" s="473" t="s">
        <v>863</v>
      </c>
    </row>
    <row r="31" spans="1:22" ht="13" x14ac:dyDescent="0.3">
      <c r="B31" s="479" t="s">
        <v>588</v>
      </c>
      <c r="C31" s="374"/>
      <c r="D31" s="374">
        <f>GFSsum!B3</f>
        <v>70.357391357421875</v>
      </c>
      <c r="E31" s="374">
        <f>GFSsum!C3</f>
        <v>86.981986999511719</v>
      </c>
      <c r="F31" s="374">
        <f>GFSsum!D3</f>
        <v>87.917877197265625</v>
      </c>
      <c r="G31" s="374">
        <f>GFSsum!E3</f>
        <v>101.58885192871094</v>
      </c>
      <c r="H31" s="374">
        <f>GFSsum!F3</f>
        <v>99.647743225097656</v>
      </c>
      <c r="I31" s="374">
        <f>GFSsum!G3</f>
        <v>97.651176452636719</v>
      </c>
      <c r="J31" s="374">
        <f>GFSsum!H3</f>
        <v>101.03765106201172</v>
      </c>
      <c r="K31" s="374">
        <f>GFSsum!I3</f>
        <v>100.02046966552734</v>
      </c>
      <c r="L31" s="374">
        <f>GFSsum!J3</f>
        <v>94.781761169433594</v>
      </c>
      <c r="M31" s="374">
        <f>GFSsum!K3</f>
        <v>102.08296966552734</v>
      </c>
      <c r="N31" s="374">
        <f>GFSsum!L3</f>
        <v>97.475677490234375</v>
      </c>
      <c r="O31" s="374">
        <f>GFSsum!M3</f>
        <v>108.56008148193359</v>
      </c>
      <c r="P31" s="374">
        <f>GFSsum!N3</f>
        <v>122.36499786376953</v>
      </c>
      <c r="Q31" s="374">
        <f>GFSsum!O3</f>
        <v>145.48992919921875</v>
      </c>
      <c r="R31" s="374">
        <f>GFSsum!P3</f>
        <v>138.62042236328125</v>
      </c>
      <c r="S31" s="374">
        <f>GFSsum!Q3</f>
        <v>148.37080383300781</v>
      </c>
      <c r="T31" s="374">
        <f>GFSsum!R3</f>
        <v>170.07820129394531</v>
      </c>
      <c r="U31" s="374">
        <f>GFSsum!S3</f>
        <v>181.15992736816406</v>
      </c>
      <c r="V31" s="374">
        <f>GFSsum!T3</f>
        <v>173.35899353027344</v>
      </c>
    </row>
    <row r="32" spans="1:22" x14ac:dyDescent="0.25">
      <c r="B32" s="480" t="s">
        <v>864</v>
      </c>
      <c r="C32" s="374"/>
      <c r="D32" s="374">
        <f>GFSsum!B4</f>
        <v>22.008501052856445</v>
      </c>
      <c r="E32" s="374">
        <f>GFSsum!C4</f>
        <v>24.385793685913086</v>
      </c>
      <c r="F32" s="374">
        <f>GFSsum!D4</f>
        <v>25.31147575378418</v>
      </c>
      <c r="G32" s="374">
        <f>GFSsum!E4</f>
        <v>27.253904342651367</v>
      </c>
      <c r="H32" s="374">
        <f>GFSsum!F4</f>
        <v>26.341434478759766</v>
      </c>
      <c r="I32" s="374">
        <f>GFSsum!G4</f>
        <v>24.573772430419922</v>
      </c>
      <c r="J32" s="374">
        <f>GFSsum!H4</f>
        <v>25.550003051757813</v>
      </c>
      <c r="K32" s="374">
        <f>GFSsum!I4</f>
        <v>25.606649398803711</v>
      </c>
      <c r="L32" s="374">
        <f>GFSsum!J4</f>
        <v>25.609918594360352</v>
      </c>
      <c r="M32" s="374">
        <f>GFSsum!K4</f>
        <v>26.732952117919922</v>
      </c>
      <c r="N32" s="374">
        <f>GFSsum!L4</f>
        <v>24.743558883666992</v>
      </c>
      <c r="O32" s="374">
        <f>GFSsum!M4</f>
        <v>25.886114120483398</v>
      </c>
      <c r="P32" s="374">
        <f>GFSsum!N4</f>
        <v>28.904138565063477</v>
      </c>
      <c r="Q32" s="374">
        <f>GFSsum!O4</f>
        <v>30.36370849609375</v>
      </c>
      <c r="R32" s="374">
        <f>GFSsum!P4</f>
        <v>32.138999938964844</v>
      </c>
      <c r="S32" s="374">
        <f>GFSsum!Q4</f>
        <v>34.894508361816406</v>
      </c>
      <c r="T32" s="374">
        <f>GFSsum!R4</f>
        <v>33.537101745605469</v>
      </c>
      <c r="U32" s="374">
        <f>GFSsum!S4</f>
        <v>35.441928863525391</v>
      </c>
      <c r="V32" s="374">
        <f>GFSsum!T4</f>
        <v>35.922000885009766</v>
      </c>
    </row>
    <row r="33" spans="2:22" x14ac:dyDescent="0.25">
      <c r="B33" s="480" t="s">
        <v>615</v>
      </c>
      <c r="C33" s="374"/>
      <c r="D33" s="374">
        <f>GFSsum!B6</f>
        <v>43.834510803222656</v>
      </c>
      <c r="E33" s="374">
        <f>GFSsum!C6</f>
        <v>56.575592041015625</v>
      </c>
      <c r="F33" s="374">
        <f>GFSsum!D6</f>
        <v>58.097305297851563</v>
      </c>
      <c r="G33" s="374">
        <f>GFSsum!E6</f>
        <v>69.632904052734375</v>
      </c>
      <c r="H33" s="374">
        <f>GFSsum!F6</f>
        <v>67.80419921875</v>
      </c>
      <c r="I33" s="374">
        <f>GFSsum!G6</f>
        <v>66.905624389648438</v>
      </c>
      <c r="J33" s="374">
        <f>GFSsum!H6</f>
        <v>68.18621826171875</v>
      </c>
      <c r="K33" s="374">
        <f>GFSsum!I6</f>
        <v>65.471435546875</v>
      </c>
      <c r="L33" s="374">
        <f>GFSsum!J6</f>
        <v>59.192348480224609</v>
      </c>
      <c r="M33" s="374">
        <f>GFSsum!K6</f>
        <v>61.301952362060547</v>
      </c>
      <c r="N33" s="374">
        <f>GFSsum!L6</f>
        <v>53.852783203125</v>
      </c>
      <c r="O33" s="374">
        <f>GFSsum!M6</f>
        <v>58.749137878417969</v>
      </c>
      <c r="P33" s="374">
        <f>GFSsum!N6</f>
        <v>59.077079772949219</v>
      </c>
      <c r="Q33" s="374">
        <f>GFSsum!O6</f>
        <v>65.266883850097656</v>
      </c>
      <c r="R33" s="374">
        <f>GFSsum!P6</f>
        <v>67.310745239257813</v>
      </c>
      <c r="S33" s="374">
        <f>GFSsum!Q6</f>
        <v>71.930198669433594</v>
      </c>
      <c r="T33" s="374">
        <f>GFSsum!R6</f>
        <v>88.905654907226563</v>
      </c>
      <c r="U33" s="374">
        <f>GFSsum!S6</f>
        <v>102.319091796875</v>
      </c>
      <c r="V33" s="374">
        <f>GFSsum!T6</f>
        <v>91.537002563476563</v>
      </c>
    </row>
    <row r="34" spans="2:22" x14ac:dyDescent="0.25">
      <c r="B34" s="480" t="s">
        <v>865</v>
      </c>
      <c r="C34" s="374"/>
      <c r="D34" s="374">
        <f>GFSsum!B7</f>
        <v>4.5143799781799316</v>
      </c>
      <c r="E34" s="374">
        <f>GFSsum!C7</f>
        <v>6.0205988883972168</v>
      </c>
      <c r="F34" s="374">
        <f>GFSsum!D7</f>
        <v>4.5090951919555664</v>
      </c>
      <c r="G34" s="374">
        <f>GFSsum!E7</f>
        <v>4.7020440101623535</v>
      </c>
      <c r="H34" s="374">
        <f>GFSsum!F7</f>
        <v>5.5021119117736816</v>
      </c>
      <c r="I34" s="374">
        <f>GFSsum!G7</f>
        <v>6.1717767715454102</v>
      </c>
      <c r="J34" s="374">
        <f>GFSsum!H7</f>
        <v>7.3014311790466309</v>
      </c>
      <c r="K34" s="374">
        <f>GFSsum!I7</f>
        <v>8.9423847198486328</v>
      </c>
      <c r="L34" s="374">
        <f>GFSsum!J7</f>
        <v>9.9794921875</v>
      </c>
      <c r="M34" s="374">
        <f>GFSsum!K7</f>
        <v>14.048065185546875</v>
      </c>
      <c r="N34" s="374">
        <f>GFSsum!L7</f>
        <v>18.879337310791016</v>
      </c>
      <c r="O34" s="374">
        <f>GFSsum!M7</f>
        <v>23.924827575683594</v>
      </c>
      <c r="P34" s="374">
        <f>GFSsum!N7</f>
        <v>34.383777618408203</v>
      </c>
      <c r="Q34" s="374">
        <f>GFSsum!O7</f>
        <v>49.859340667724609</v>
      </c>
      <c r="R34" s="374">
        <f>GFSsum!P7</f>
        <v>39.170677185058594</v>
      </c>
      <c r="S34" s="374">
        <f>GFSsum!Q7</f>
        <v>41.546089172363281</v>
      </c>
      <c r="T34" s="374">
        <f>GFSsum!R7</f>
        <v>47.635448455810547</v>
      </c>
      <c r="U34" s="374">
        <f>GFSsum!S7</f>
        <v>43.398906707763672</v>
      </c>
      <c r="V34" s="374">
        <f>GFSsum!T7</f>
        <v>45.900001525878906</v>
      </c>
    </row>
    <row r="35" spans="2:22" ht="13" x14ac:dyDescent="0.3">
      <c r="B35" s="479" t="s">
        <v>593</v>
      </c>
      <c r="C35" s="374"/>
      <c r="D35" s="374">
        <f>GFSsum!B8</f>
        <v>-66.169097900390625</v>
      </c>
      <c r="E35" s="374">
        <f>GFSsum!C8</f>
        <v>-106.1917724609375</v>
      </c>
      <c r="F35" s="374">
        <f>GFSsum!D8</f>
        <v>-72.704879760742188</v>
      </c>
      <c r="G35" s="374">
        <f>GFSsum!E8</f>
        <v>-81.887519836425781</v>
      </c>
      <c r="H35" s="374">
        <f>GFSsum!F8</f>
        <v>-80.389923095703125</v>
      </c>
      <c r="I35" s="374">
        <f>GFSsum!G8</f>
        <v>-79.135177612304688</v>
      </c>
      <c r="J35" s="374">
        <f>GFSsum!H8</f>
        <v>-78.894088745117188</v>
      </c>
      <c r="K35" s="374">
        <f>GFSsum!I8</f>
        <v>-83.239700317382813</v>
      </c>
      <c r="L35" s="374">
        <f>GFSsum!J8</f>
        <v>-88.859779357910156</v>
      </c>
      <c r="M35" s="374">
        <f>GFSsum!K8</f>
        <v>-95.343132019042969</v>
      </c>
      <c r="N35" s="374">
        <f>GFSsum!L8</f>
        <v>-86.102989196777344</v>
      </c>
      <c r="O35" s="374">
        <f>GFSsum!M8</f>
        <v>-96.429840087890625</v>
      </c>
      <c r="P35" s="374">
        <f>GFSsum!N8</f>
        <v>-108.36428070068359</v>
      </c>
      <c r="Q35" s="374">
        <f>GFSsum!O8</f>
        <v>-123.21045684814453</v>
      </c>
      <c r="R35" s="374">
        <f>GFSsum!P8</f>
        <v>-122.92886352539063</v>
      </c>
      <c r="S35" s="374">
        <f>GFSsum!Q8</f>
        <v>-146.49005126953125</v>
      </c>
      <c r="T35" s="374">
        <f>GFSsum!R8</f>
        <v>-149.656005859375</v>
      </c>
      <c r="U35" s="374">
        <f>GFSsum!S8</f>
        <v>-163.10006713867188</v>
      </c>
      <c r="V35" s="374">
        <f>GFSsum!T8</f>
        <v>-155.14999389648438</v>
      </c>
    </row>
    <row r="36" spans="2:22" x14ac:dyDescent="0.25">
      <c r="B36" s="480" t="s">
        <v>616</v>
      </c>
      <c r="C36" s="374"/>
      <c r="D36" s="374">
        <f>GFSsum!B9</f>
        <v>-31.873954772949219</v>
      </c>
      <c r="E36" s="374">
        <f>GFSsum!C9</f>
        <v>-34.873771667480469</v>
      </c>
      <c r="F36" s="374">
        <f>GFSsum!D9</f>
        <v>-36.260303497314453</v>
      </c>
      <c r="G36" s="374">
        <f>GFSsum!E9</f>
        <v>-35.868812561035156</v>
      </c>
      <c r="H36" s="374">
        <f>GFSsum!F9</f>
        <v>-36.651210784912109</v>
      </c>
      <c r="I36" s="374">
        <f>GFSsum!G9</f>
        <v>-36.984348297119141</v>
      </c>
      <c r="J36" s="374">
        <f>GFSsum!H9</f>
        <v>-37.620994567871094</v>
      </c>
      <c r="K36" s="374">
        <f>GFSsum!I9</f>
        <v>-37.716632843017578</v>
      </c>
      <c r="L36" s="374">
        <f>GFSsum!J9</f>
        <v>-38.583614349365234</v>
      </c>
      <c r="M36" s="374">
        <f>GFSsum!K9</f>
        <v>-40.465877532958984</v>
      </c>
      <c r="N36" s="374">
        <f>GFSsum!L9</f>
        <v>-40.2579345703125</v>
      </c>
      <c r="O36" s="374">
        <f>GFSsum!M9</f>
        <v>-41.374916076660156</v>
      </c>
      <c r="P36" s="374">
        <f>GFSsum!N9</f>
        <v>-42.376518249511719</v>
      </c>
      <c r="Q36" s="374">
        <f>GFSsum!O9</f>
        <v>-45.869960784912109</v>
      </c>
      <c r="R36" s="374">
        <f>GFSsum!P9</f>
        <v>-48.173286437988281</v>
      </c>
      <c r="S36" s="374">
        <f>GFSsum!Q9</f>
        <v>-50.831695556640625</v>
      </c>
      <c r="T36" s="374">
        <f>GFSsum!R9</f>
        <v>-52.653606414794922</v>
      </c>
      <c r="U36" s="374">
        <f>GFSsum!S9</f>
        <v>-57.569095611572266</v>
      </c>
      <c r="V36" s="374">
        <f>GFSsum!T9</f>
        <v>-58.728000640869141</v>
      </c>
    </row>
    <row r="37" spans="2:22" x14ac:dyDescent="0.25">
      <c r="B37" s="480" t="s">
        <v>617</v>
      </c>
      <c r="C37" s="374"/>
      <c r="D37" s="374">
        <f>GFSsum!B10</f>
        <v>-20.211492538452148</v>
      </c>
      <c r="E37" s="374">
        <f>GFSsum!C10</f>
        <v>-18.700727462768555</v>
      </c>
      <c r="F37" s="374">
        <f>GFSsum!D10</f>
        <v>-21.068208694458008</v>
      </c>
      <c r="G37" s="374">
        <f>GFSsum!E10</f>
        <v>-25.011316299438477</v>
      </c>
      <c r="H37" s="374">
        <f>GFSsum!F10</f>
        <v>-25.000947952270508</v>
      </c>
      <c r="I37" s="374">
        <f>GFSsum!G10</f>
        <v>-24.34455680847168</v>
      </c>
      <c r="J37" s="374">
        <f>GFSsum!H10</f>
        <v>-24.279102325439453</v>
      </c>
      <c r="K37" s="374">
        <f>GFSsum!I10</f>
        <v>-26.80876350402832</v>
      </c>
      <c r="L37" s="374">
        <f>GFSsum!J10</f>
        <v>-28.096141815185547</v>
      </c>
      <c r="M37" s="374">
        <f>GFSsum!K10</f>
        <v>-28.490234375</v>
      </c>
      <c r="N37" s="374">
        <f>GFSsum!L10</f>
        <v>-25.327117919921875</v>
      </c>
      <c r="O37" s="374">
        <f>GFSsum!M10</f>
        <v>-26.264564514160156</v>
      </c>
      <c r="P37" s="374">
        <f>GFSsum!N10</f>
        <v>-31.961061477661133</v>
      </c>
      <c r="Q37" s="374">
        <f>GFSsum!O10</f>
        <v>-32.155918121337891</v>
      </c>
      <c r="R37" s="374">
        <f>GFSsum!P10</f>
        <v>-36.655021667480469</v>
      </c>
      <c r="S37" s="374">
        <f>GFSsum!Q10</f>
        <v>-49.989826202392578</v>
      </c>
      <c r="T37" s="374">
        <f>GFSsum!R10</f>
        <v>-43.523857116699219</v>
      </c>
      <c r="U37" s="374">
        <f>GFSsum!S10</f>
        <v>-56.477485656738281</v>
      </c>
      <c r="V37" s="374">
        <f>GFSsum!T10</f>
        <v>-44.485000610351563</v>
      </c>
    </row>
    <row r="38" spans="2:22" x14ac:dyDescent="0.25">
      <c r="B38" s="480" t="s">
        <v>866</v>
      </c>
      <c r="C38" s="374"/>
      <c r="D38" s="374">
        <f>SUM(GFSsum!B11:B16)</f>
        <v>-14.083649814128876</v>
      </c>
      <c r="E38" s="374">
        <f>SUM(GFSsum!C11:C16)</f>
        <v>-52.617270648479462</v>
      </c>
      <c r="F38" s="374">
        <f>SUM(GFSsum!D11:D16)</f>
        <v>-15.376365602016449</v>
      </c>
      <c r="G38" s="374">
        <f>SUM(GFSsum!E11:E16)</f>
        <v>-21.007391035556793</v>
      </c>
      <c r="H38" s="374">
        <f>SUM(GFSsum!F11:F16)</f>
        <v>-18.737770557403564</v>
      </c>
      <c r="I38" s="374">
        <f>SUM(GFSsum!G11:G16)</f>
        <v>-17.806270569562912</v>
      </c>
      <c r="J38" s="374">
        <f>SUM(GFSsum!H11:H16)</f>
        <v>-16.993991076946259</v>
      </c>
      <c r="K38" s="374">
        <f>SUM(GFSsum!I11:I16)</f>
        <v>-18.714306235313416</v>
      </c>
      <c r="L38" s="374">
        <f>SUM(GFSsum!J11:J16)</f>
        <v>-22.18002188205719</v>
      </c>
      <c r="M38" s="374">
        <f>SUM(GFSsum!K11:K16)</f>
        <v>-26.387017607688904</v>
      </c>
      <c r="N38" s="374">
        <f>SUM(GFSsum!L11:L16)</f>
        <v>-20.51794022321701</v>
      </c>
      <c r="O38" s="374">
        <f>SUM(GFSsum!M11:M16)</f>
        <v>-28.79036021232605</v>
      </c>
      <c r="P38" s="374">
        <f>SUM(GFSsum!N11:N16)</f>
        <v>-34.026699244976044</v>
      </c>
      <c r="Q38" s="374">
        <f>SUM(GFSsum!O11:O16)</f>
        <v>-45.184575319290161</v>
      </c>
      <c r="R38" s="374">
        <f>SUM(GFSsum!P11:P16)</f>
        <v>-38.100551903247833</v>
      </c>
      <c r="S38" s="374">
        <f>SUM(GFSsum!Q11:Q16)</f>
        <v>-45.668533563613892</v>
      </c>
      <c r="T38" s="374">
        <f>SUM(GFSsum!R11:R16)</f>
        <v>-53.478537499904633</v>
      </c>
      <c r="U38" s="374">
        <f>SUM(GFSsum!S11:S16)</f>
        <v>-49.05348813533783</v>
      </c>
      <c r="V38" s="374">
        <f>SUM(GFSsum!T11:T16)</f>
        <v>-51.9369997382164</v>
      </c>
    </row>
    <row r="39" spans="2:22" ht="13" x14ac:dyDescent="0.25">
      <c r="B39" s="468" t="s">
        <v>601</v>
      </c>
      <c r="C39" s="374"/>
      <c r="D39" s="374">
        <f>GFSsum!B17</f>
        <v>-5.1337871551513672</v>
      </c>
      <c r="E39" s="374">
        <f>GFSsum!C17</f>
        <v>19.752180099487305</v>
      </c>
      <c r="F39" s="374">
        <f>GFSsum!D17</f>
        <v>-14.935573577880859</v>
      </c>
      <c r="G39" s="374">
        <f>GFSsum!E17</f>
        <v>-19.701328277587891</v>
      </c>
      <c r="H39" s="374">
        <f>GFSsum!F17</f>
        <v>-19.257818222045898</v>
      </c>
      <c r="I39" s="374">
        <f>GFSsum!G17</f>
        <v>-17.589786529541016</v>
      </c>
      <c r="J39" s="374">
        <f>GFSsum!H17</f>
        <v>-22.143562316894531</v>
      </c>
      <c r="K39" s="374">
        <f>GFSsum!I17</f>
        <v>-16.780771255493164</v>
      </c>
      <c r="L39" s="374">
        <f>GFSsum!J17</f>
        <v>-5.9219799041748047</v>
      </c>
      <c r="M39" s="374">
        <f>GFSsum!K17</f>
        <v>-6.739840030670166</v>
      </c>
      <c r="N39" s="374">
        <f>GFSsum!L17</f>
        <v>-11.372686386108398</v>
      </c>
      <c r="O39" s="374">
        <f>GFSsum!M17</f>
        <v>-12.13023853302002</v>
      </c>
      <c r="P39" s="374">
        <f>GFSsum!N17</f>
        <v>-14.006246566772461</v>
      </c>
      <c r="Q39" s="374">
        <f>GFSsum!O17</f>
        <v>-22.279478073120117</v>
      </c>
      <c r="R39" s="374">
        <f>GFSsum!P17</f>
        <v>-15.691564559936523</v>
      </c>
      <c r="S39" s="374">
        <f>GFSsum!Q17</f>
        <v>-1.8807439804077148</v>
      </c>
      <c r="T39" s="374">
        <f>GFSsum!R17</f>
        <v>-20.422201156616211</v>
      </c>
      <c r="U39" s="374">
        <f>GFSsum!S17</f>
        <v>-18.059856414794922</v>
      </c>
      <c r="V39" s="374">
        <f>GFSsum!T17</f>
        <v>-17.518472671508789</v>
      </c>
    </row>
    <row r="40" spans="2:22" x14ac:dyDescent="0.25">
      <c r="B40" s="373" t="s">
        <v>867</v>
      </c>
      <c r="C40" s="374"/>
      <c r="D40" s="374">
        <f>GFSsum!B18</f>
        <v>-6.3119778633117676</v>
      </c>
      <c r="E40" s="374">
        <f>GFSsum!C18</f>
        <v>-11.52974796295166</v>
      </c>
      <c r="F40" s="374">
        <f>GFSsum!D18</f>
        <v>-14.876083374023438</v>
      </c>
      <c r="G40" s="374">
        <f>GFSsum!E18</f>
        <v>-19.301633834838867</v>
      </c>
      <c r="H40" s="374">
        <f>GFSsum!F18</f>
        <v>-13.855918884277344</v>
      </c>
      <c r="I40" s="374">
        <f>GFSsum!G18</f>
        <v>-16.229141235351563</v>
      </c>
      <c r="J40" s="374">
        <f>GFSsum!H18</f>
        <v>-16.485790252685547</v>
      </c>
      <c r="K40" s="374">
        <f>GFSsum!I18</f>
        <v>-13.105093002319336</v>
      </c>
      <c r="L40" s="374">
        <f>GFSsum!J18</f>
        <v>-7.2995672225952148</v>
      </c>
      <c r="M40" s="374">
        <f>GFSsum!K18</f>
        <v>-7.1698780059814453</v>
      </c>
      <c r="N40" s="374">
        <f>GFSsum!L18</f>
        <v>-5.428380012512207</v>
      </c>
      <c r="O40" s="374">
        <f>GFSsum!M18</f>
        <v>-6.9648089408874512</v>
      </c>
      <c r="P40" s="374">
        <f>GFSsum!N18</f>
        <v>-6.1782817840576172</v>
      </c>
      <c r="Q40" s="374">
        <f>GFSsum!O18</f>
        <v>-12.927940368652344</v>
      </c>
      <c r="R40" s="374">
        <f>GFSsum!P18</f>
        <v>-10.075290679931641</v>
      </c>
      <c r="S40" s="374">
        <f>GFSsum!Q18</f>
        <v>-6.0825028419494629</v>
      </c>
      <c r="T40" s="374">
        <f>GFSsum!R18</f>
        <v>-14.294181823730469</v>
      </c>
      <c r="U40" s="374">
        <f>GFSsum!S18</f>
        <v>-17.590925216674805</v>
      </c>
      <c r="V40" s="374">
        <f>GFSsum!T18</f>
        <v>-16.482000350952148</v>
      </c>
    </row>
    <row r="41" spans="2:22" x14ac:dyDescent="0.25">
      <c r="B41" s="373" t="s">
        <v>868</v>
      </c>
      <c r="C41" s="374"/>
      <c r="D41" s="374">
        <f>GFSsum!B19</f>
        <v>8.5109348297119141</v>
      </c>
      <c r="E41" s="374">
        <f>GFSsum!C19</f>
        <v>26.006811141967773</v>
      </c>
      <c r="F41" s="374">
        <f>GFSsum!D19</f>
        <v>-2.2412910461425781</v>
      </c>
      <c r="G41" s="374">
        <f>GFSsum!E19</f>
        <v>-4.9553232192993164</v>
      </c>
      <c r="H41" s="374">
        <f>GFSsum!F19</f>
        <v>-7.7920432090759277</v>
      </c>
      <c r="I41" s="374">
        <f>GFSsum!G19</f>
        <v>-4.0265979766845703</v>
      </c>
      <c r="J41" s="374">
        <f>GFSsum!H19</f>
        <v>-6.278353214263916</v>
      </c>
      <c r="K41" s="374">
        <f>GFSsum!I19</f>
        <v>11.189211845397949</v>
      </c>
      <c r="L41" s="374">
        <f>GFSsum!J19</f>
        <v>5.8819351196289063</v>
      </c>
      <c r="M41" s="374">
        <f>GFSsum!K19</f>
        <v>-0.36808100342750549</v>
      </c>
      <c r="N41" s="374">
        <f>GFSsum!L19</f>
        <v>-2.1036050319671631</v>
      </c>
      <c r="O41" s="374">
        <f>GFSsum!M19</f>
        <v>-2.2757480144500732</v>
      </c>
      <c r="P41" s="374">
        <f>GFSsum!N19</f>
        <v>-5.8394198417663574</v>
      </c>
      <c r="Q41" s="374">
        <f>GFSsum!O19</f>
        <v>-10.026396751403809</v>
      </c>
      <c r="R41" s="374">
        <f>GFSsum!P19</f>
        <v>-3.877999959513545E-3</v>
      </c>
      <c r="S41" s="374">
        <f>GFSsum!Q19</f>
        <v>-2.1442270278930664</v>
      </c>
      <c r="T41" s="374">
        <f>GFSsum!R19</f>
        <v>-8.3882179260253906</v>
      </c>
      <c r="U41" s="374">
        <f>GFSsum!S19</f>
        <v>-0.49959799647331238</v>
      </c>
      <c r="V41" s="374">
        <f>GFSsum!T19</f>
        <v>2.9999999329447746E-2</v>
      </c>
    </row>
    <row r="42" spans="2:22" x14ac:dyDescent="0.25">
      <c r="B42" s="481" t="s">
        <v>869</v>
      </c>
      <c r="C42" s="482"/>
      <c r="D42" s="482">
        <f>GFSsum!B20</f>
        <v>-7.3327441215515137</v>
      </c>
      <c r="E42" s="482">
        <f>GFSsum!C20</f>
        <v>5.2751169204711914</v>
      </c>
      <c r="F42" s="482">
        <f>GFSsum!D20</f>
        <v>2.1817998886108398</v>
      </c>
      <c r="G42" s="482">
        <f>GFSsum!E20</f>
        <v>4.5556268692016602</v>
      </c>
      <c r="H42" s="482">
        <f>GFSsum!F20</f>
        <v>2.3901429176330566</v>
      </c>
      <c r="I42" s="482">
        <f>GFSsum!G20</f>
        <v>2.6659529209136963</v>
      </c>
      <c r="J42" s="482">
        <f>GFSsum!H20</f>
        <v>0.62058097124099731</v>
      </c>
      <c r="K42" s="482">
        <f>GFSsum!I20</f>
        <v>-14.864890098571777</v>
      </c>
      <c r="L42" s="482">
        <f>GFSsum!J20</f>
        <v>-4.5043478012084961</v>
      </c>
      <c r="M42" s="482">
        <f>GFSsum!K20</f>
        <v>0.79811900854110718</v>
      </c>
      <c r="N42" s="482">
        <f>GFSsum!L20</f>
        <v>-3.8407011032104492</v>
      </c>
      <c r="O42" s="482">
        <f>GFSsum!M20</f>
        <v>-2.8896820545196533</v>
      </c>
      <c r="P42" s="482">
        <f>GFSsum!N20</f>
        <v>-1.9885449409484863</v>
      </c>
      <c r="Q42" s="482">
        <f>GFSsum!O20</f>
        <v>0.67485898733139038</v>
      </c>
      <c r="R42" s="482">
        <f>GFSsum!P20</f>
        <v>-5.6123957633972168</v>
      </c>
      <c r="S42" s="482">
        <f>GFSsum!Q20</f>
        <v>6.3459858894348145</v>
      </c>
      <c r="T42" s="482">
        <f>GFSsum!R20</f>
        <v>2.2601990699768066</v>
      </c>
      <c r="U42" s="482">
        <f>GFSsum!S20</f>
        <v>3.0666999518871307E-2</v>
      </c>
      <c r="V42" s="482">
        <f>GFSsum!T20</f>
        <v>-1.0664730072021484</v>
      </c>
    </row>
    <row r="43" spans="2:22" s="369" customFormat="1" ht="20.149999999999999" customHeight="1" x14ac:dyDescent="0.25">
      <c r="B43" s="483" t="s">
        <v>608</v>
      </c>
      <c r="C43" s="484"/>
      <c r="D43" s="484">
        <f>GFSsum!B24</f>
        <v>-2.123682975769043</v>
      </c>
      <c r="E43" s="484">
        <f>GFSsum!C24</f>
        <v>-30.739530563354492</v>
      </c>
      <c r="F43" s="484">
        <f>GFSsum!D24</f>
        <v>0.33691498637199402</v>
      </c>
      <c r="G43" s="484">
        <f>GFSsum!E24</f>
        <v>0.3996959924697876</v>
      </c>
      <c r="H43" s="484">
        <f>GFSsum!F24</f>
        <v>5.4018998146057129</v>
      </c>
      <c r="I43" s="484">
        <f>GFSsum!G24</f>
        <v>2.2868568897247314</v>
      </c>
      <c r="J43" s="484">
        <f>GFSsum!H24</f>
        <v>5.6577720642089844</v>
      </c>
      <c r="K43" s="484">
        <f>GFSsum!I24</f>
        <v>3.675678014755249</v>
      </c>
      <c r="L43" s="484">
        <f>GFSsum!J24</f>
        <v>-1.3775869607925415</v>
      </c>
      <c r="M43" s="484">
        <f>GFSsum!K24</f>
        <v>-0.43003800511360168</v>
      </c>
      <c r="N43" s="484">
        <f>GFSsum!L24</f>
        <v>5.9443058967590332</v>
      </c>
      <c r="O43" s="484">
        <f>GFSsum!M24</f>
        <v>5.1654300689697266</v>
      </c>
      <c r="P43" s="484">
        <f>GFSsum!N24</f>
        <v>7.8224320411682129</v>
      </c>
      <c r="Q43" s="484">
        <f>GFSsum!O24</f>
        <v>9.3515377044677734</v>
      </c>
      <c r="R43" s="484">
        <f>GFSsum!P24</f>
        <v>5.6162738800048828</v>
      </c>
      <c r="S43" s="484">
        <f>GFSsum!Q24</f>
        <v>-4.201758861541748</v>
      </c>
      <c r="T43" s="484">
        <f>GFSsum!R24</f>
        <v>6.128018856048584</v>
      </c>
      <c r="U43" s="484">
        <f>GFSsum!S24</f>
        <v>0.46893098950386047</v>
      </c>
      <c r="V43" s="484">
        <f>GFSsum!T24</f>
        <v>1.7269999980926514</v>
      </c>
    </row>
    <row r="44" spans="2:22" ht="13" x14ac:dyDescent="0.3">
      <c r="B44" s="485" t="s">
        <v>613</v>
      </c>
    </row>
    <row r="45" spans="2:22" s="474" customFormat="1" ht="13" x14ac:dyDescent="0.3">
      <c r="B45" s="733" t="s">
        <v>588</v>
      </c>
      <c r="C45" s="374"/>
      <c r="D45" s="386">
        <f>D31/D$4*100</f>
        <v>52.98321303851575</v>
      </c>
      <c r="E45" s="386">
        <f>E31/E$4*100</f>
        <v>63.11484630371713</v>
      </c>
      <c r="F45" s="386">
        <f t="shared" ref="F45:U45" si="15">F31/F$4*100</f>
        <v>61.514364383119968</v>
      </c>
      <c r="G45" s="386">
        <f t="shared" si="15"/>
        <v>67.678658960186283</v>
      </c>
      <c r="H45" s="386">
        <f t="shared" si="15"/>
        <v>68.154706927583661</v>
      </c>
      <c r="I45" s="386">
        <f t="shared" si="15"/>
        <v>64.718316589127056</v>
      </c>
      <c r="J45" s="386">
        <f t="shared" si="15"/>
        <v>62.90104907221572</v>
      </c>
      <c r="K45" s="386">
        <f t="shared" si="15"/>
        <v>58.136391408721636</v>
      </c>
      <c r="L45" s="386">
        <f t="shared" si="15"/>
        <v>52.568313183585659</v>
      </c>
      <c r="M45" s="386">
        <f t="shared" si="15"/>
        <v>54.937363397895034</v>
      </c>
      <c r="N45" s="386">
        <f t="shared" si="15"/>
        <v>52.562724139675964</v>
      </c>
      <c r="O45" s="386">
        <f t="shared" si="15"/>
        <v>59.250270118385714</v>
      </c>
      <c r="P45" s="386">
        <f t="shared" si="15"/>
        <v>60.908195505334142</v>
      </c>
      <c r="Q45" s="386">
        <f t="shared" si="15"/>
        <v>68.325752394042112</v>
      </c>
      <c r="R45" s="386">
        <f t="shared" si="15"/>
        <v>63.172947214111929</v>
      </c>
      <c r="S45" s="386">
        <f t="shared" si="15"/>
        <v>63.95384124425091</v>
      </c>
      <c r="T45" s="386">
        <f t="shared" si="15"/>
        <v>70.644815297276878</v>
      </c>
      <c r="U45" s="386">
        <f t="shared" si="15"/>
        <v>70.275621382262187</v>
      </c>
      <c r="V45" s="386">
        <f>V31/V$4*100</f>
        <v>66.99230805698717</v>
      </c>
    </row>
    <row r="46" spans="2:22" ht="13" x14ac:dyDescent="0.3">
      <c r="B46" s="480" t="s">
        <v>864</v>
      </c>
      <c r="C46" s="374"/>
      <c r="D46" s="386">
        <f t="shared" ref="D46:U46" si="16">D32/D$4*100</f>
        <v>16.573682984039223</v>
      </c>
      <c r="E46" s="386">
        <f t="shared" si="16"/>
        <v>17.694532782853077</v>
      </c>
      <c r="F46" s="386">
        <f t="shared" si="16"/>
        <v>17.709928767948139</v>
      </c>
      <c r="G46" s="386">
        <f t="shared" si="16"/>
        <v>18.156595554738708</v>
      </c>
      <c r="H46" s="386">
        <f t="shared" si="16"/>
        <v>18.016391428921494</v>
      </c>
      <c r="I46" s="386">
        <f t="shared" si="16"/>
        <v>16.286267526049212</v>
      </c>
      <c r="J46" s="386">
        <f t="shared" si="16"/>
        <v>15.906169421610075</v>
      </c>
      <c r="K46" s="386">
        <f t="shared" si="16"/>
        <v>14.88373527031978</v>
      </c>
      <c r="L46" s="386">
        <f t="shared" si="16"/>
        <v>14.203895397848241</v>
      </c>
      <c r="M46" s="386">
        <f t="shared" si="16"/>
        <v>14.386708282612224</v>
      </c>
      <c r="N46" s="386">
        <f t="shared" si="16"/>
        <v>13.342701413553309</v>
      </c>
      <c r="O46" s="386">
        <f t="shared" si="16"/>
        <v>14.128206547166657</v>
      </c>
      <c r="P46" s="386">
        <f t="shared" si="16"/>
        <v>14.387275392217468</v>
      </c>
      <c r="Q46" s="386">
        <f t="shared" si="16"/>
        <v>14.25956586746428</v>
      </c>
      <c r="R46" s="386">
        <f t="shared" si="16"/>
        <v>14.646581737701997</v>
      </c>
      <c r="S46" s="386">
        <f t="shared" si="16"/>
        <v>15.04095004148871</v>
      </c>
      <c r="T46" s="386">
        <f t="shared" si="16"/>
        <v>13.930194113057235</v>
      </c>
      <c r="U46" s="386">
        <f t="shared" si="16"/>
        <v>13.748645244311803</v>
      </c>
      <c r="V46" s="386">
        <f>V32/V$4*100</f>
        <v>13.881585837031851</v>
      </c>
    </row>
    <row r="47" spans="2:22" ht="13" x14ac:dyDescent="0.3">
      <c r="B47" s="480" t="s">
        <v>615</v>
      </c>
      <c r="C47" s="374"/>
      <c r="D47" s="386">
        <f t="shared" ref="D47:U47" si="17">D33/D$4*100</f>
        <v>33.009939389705224</v>
      </c>
      <c r="E47" s="386">
        <f t="shared" si="17"/>
        <v>41.051715641199927</v>
      </c>
      <c r="F47" s="386">
        <f t="shared" si="17"/>
        <v>40.649512041227467</v>
      </c>
      <c r="G47" s="386">
        <f t="shared" si="17"/>
        <v>46.389554329243239</v>
      </c>
      <c r="H47" s="386">
        <f t="shared" si="17"/>
        <v>46.375112738624438</v>
      </c>
      <c r="I47" s="386">
        <f t="shared" si="17"/>
        <v>44.341702149821586</v>
      </c>
      <c r="J47" s="386">
        <f t="shared" si="17"/>
        <v>42.449370267889783</v>
      </c>
      <c r="K47" s="386">
        <f t="shared" si="17"/>
        <v>38.054940311441776</v>
      </c>
      <c r="L47" s="386">
        <f t="shared" si="17"/>
        <v>32.82954309551139</v>
      </c>
      <c r="M47" s="386">
        <f t="shared" si="17"/>
        <v>32.990494349345326</v>
      </c>
      <c r="N47" s="386">
        <f t="shared" si="17"/>
        <v>29.039541560952209</v>
      </c>
      <c r="O47" s="386">
        <f t="shared" si="17"/>
        <v>32.06429325587635</v>
      </c>
      <c r="P47" s="386">
        <f t="shared" si="17"/>
        <v>29.406107853661062</v>
      </c>
      <c r="Q47" s="386">
        <f t="shared" si="17"/>
        <v>30.650980243218267</v>
      </c>
      <c r="R47" s="386">
        <f t="shared" si="17"/>
        <v>30.67526475138289</v>
      </c>
      <c r="S47" s="386">
        <f t="shared" si="17"/>
        <v>31.004836447135176</v>
      </c>
      <c r="T47" s="386">
        <f t="shared" si="17"/>
        <v>36.928445397593983</v>
      </c>
      <c r="U47" s="386">
        <f t="shared" si="17"/>
        <v>39.691657309406366</v>
      </c>
      <c r="V47" s="386">
        <f>V33/V$4*100</f>
        <v>35.373273399137354</v>
      </c>
    </row>
    <row r="48" spans="2:22" ht="13" x14ac:dyDescent="0.3">
      <c r="B48" s="480" t="s">
        <v>865</v>
      </c>
      <c r="C48" s="374"/>
      <c r="D48" s="386">
        <f t="shared" ref="D48:U48" si="18">D34/D$4*100</f>
        <v>3.3995910238574538</v>
      </c>
      <c r="E48" s="386">
        <f t="shared" si="18"/>
        <v>4.368596149679286</v>
      </c>
      <c r="F48" s="386">
        <f t="shared" si="18"/>
        <v>3.1549229066776845</v>
      </c>
      <c r="G48" s="386">
        <f t="shared" si="18"/>
        <v>3.1325093938740269</v>
      </c>
      <c r="H48" s="386">
        <f t="shared" si="18"/>
        <v>3.7632043907167447</v>
      </c>
      <c r="I48" s="386">
        <f t="shared" si="18"/>
        <v>4.0903450171133215</v>
      </c>
      <c r="J48" s="386">
        <f t="shared" si="18"/>
        <v>4.5455102732816215</v>
      </c>
      <c r="K48" s="386">
        <f t="shared" si="18"/>
        <v>5.1977158269600761</v>
      </c>
      <c r="L48" s="386">
        <f t="shared" si="18"/>
        <v>5.5348736323632224</v>
      </c>
      <c r="M48" s="386">
        <f t="shared" si="18"/>
        <v>7.5601607659374874</v>
      </c>
      <c r="N48" s="386">
        <f t="shared" si="18"/>
        <v>10.180482193687947</v>
      </c>
      <c r="O48" s="386">
        <f t="shared" si="18"/>
        <v>13.057769274343842</v>
      </c>
      <c r="P48" s="386">
        <f t="shared" si="18"/>
        <v>17.114811310056965</v>
      </c>
      <c r="Q48" s="386">
        <f t="shared" si="18"/>
        <v>23.415208074837935</v>
      </c>
      <c r="R48" s="386">
        <f t="shared" si="18"/>
        <v>17.851100725027045</v>
      </c>
      <c r="S48" s="386">
        <f t="shared" si="18"/>
        <v>17.908051467048178</v>
      </c>
      <c r="T48" s="386">
        <f t="shared" si="18"/>
        <v>19.786177371123738</v>
      </c>
      <c r="U48" s="386">
        <f t="shared" si="18"/>
        <v>16.835318828544015</v>
      </c>
      <c r="V48" s="386">
        <f>V34/V$4*100</f>
        <v>17.737453243237059</v>
      </c>
    </row>
    <row r="49" spans="1:22" ht="13" x14ac:dyDescent="0.3">
      <c r="B49" s="939" t="s">
        <v>870</v>
      </c>
      <c r="C49" s="374"/>
      <c r="D49" s="386">
        <f>D46+D48</f>
        <v>19.973274007896677</v>
      </c>
      <c r="E49" s="386">
        <f t="shared" ref="E49:U49" si="19">E46+E48</f>
        <v>22.063128932532365</v>
      </c>
      <c r="F49" s="386">
        <f t="shared" si="19"/>
        <v>20.864851674625822</v>
      </c>
      <c r="G49" s="386">
        <f t="shared" si="19"/>
        <v>21.289104948612735</v>
      </c>
      <c r="H49" s="386">
        <f t="shared" si="19"/>
        <v>21.779595819638239</v>
      </c>
      <c r="I49" s="386">
        <f t="shared" si="19"/>
        <v>20.376612543162533</v>
      </c>
      <c r="J49" s="386">
        <f t="shared" si="19"/>
        <v>20.451679694891695</v>
      </c>
      <c r="K49" s="386">
        <f t="shared" si="19"/>
        <v>20.081451097279857</v>
      </c>
      <c r="L49" s="386">
        <f t="shared" si="19"/>
        <v>19.738769030211465</v>
      </c>
      <c r="M49" s="386">
        <f t="shared" si="19"/>
        <v>21.946869048549711</v>
      </c>
      <c r="N49" s="386">
        <f t="shared" si="19"/>
        <v>23.523183607241258</v>
      </c>
      <c r="O49" s="386">
        <f t="shared" si="19"/>
        <v>27.1859758215105</v>
      </c>
      <c r="P49" s="386">
        <f t="shared" si="19"/>
        <v>31.502086702274433</v>
      </c>
      <c r="Q49" s="386">
        <f t="shared" si="19"/>
        <v>37.674773942302217</v>
      </c>
      <c r="R49" s="386">
        <f t="shared" si="19"/>
        <v>32.497682462729045</v>
      </c>
      <c r="S49" s="386">
        <f t="shared" si="19"/>
        <v>32.949001508536888</v>
      </c>
      <c r="T49" s="386">
        <f t="shared" si="19"/>
        <v>33.716371484180975</v>
      </c>
      <c r="U49" s="386">
        <f t="shared" si="19"/>
        <v>30.583964072855817</v>
      </c>
      <c r="V49" s="386">
        <f>V46+V48</f>
        <v>31.619039080268912</v>
      </c>
    </row>
    <row r="50" spans="1:22" s="474" customFormat="1" ht="13" x14ac:dyDescent="0.3">
      <c r="B50" s="733" t="s">
        <v>593</v>
      </c>
      <c r="C50" s="374"/>
      <c r="D50" s="386">
        <f>D35/D$4*100</f>
        <v>-49.829184155119698</v>
      </c>
      <c r="E50" s="386">
        <f t="shared" ref="E50:U50" si="20">E35/E$4*100</f>
        <v>-77.053624880160484</v>
      </c>
      <c r="F50" s="386">
        <f t="shared" si="20"/>
        <v>-50.870137093941537</v>
      </c>
      <c r="G50" s="386">
        <f t="shared" si="20"/>
        <v>-54.553599365351872</v>
      </c>
      <c r="H50" s="386">
        <f t="shared" si="20"/>
        <v>-54.983198527055912</v>
      </c>
      <c r="I50" s="386">
        <f t="shared" si="20"/>
        <v>-52.446838472386347</v>
      </c>
      <c r="J50" s="386">
        <f t="shared" si="20"/>
        <v>-49.115561332860139</v>
      </c>
      <c r="K50" s="386">
        <f t="shared" si="20"/>
        <v>-48.38265421646922</v>
      </c>
      <c r="L50" s="386">
        <f t="shared" si="20"/>
        <v>-49.283835340014463</v>
      </c>
      <c r="M50" s="386">
        <f t="shared" si="20"/>
        <v>-51.310226459766142</v>
      </c>
      <c r="N50" s="386">
        <f t="shared" si="20"/>
        <v>-46.430122726822049</v>
      </c>
      <c r="O50" s="386">
        <f t="shared" si="20"/>
        <v>-52.629787991003774</v>
      </c>
      <c r="P50" s="386">
        <f t="shared" si="20"/>
        <v>-53.939222080977025</v>
      </c>
      <c r="Q50" s="386">
        <f t="shared" si="20"/>
        <v>-57.86274839295433</v>
      </c>
      <c r="R50" s="386">
        <f t="shared" si="20"/>
        <v>-56.021893990688966</v>
      </c>
      <c r="S50" s="386">
        <f t="shared" si="20"/>
        <v>-63.143160518953522</v>
      </c>
      <c r="T50" s="386">
        <f t="shared" si="20"/>
        <v>-62.162116083244968</v>
      </c>
      <c r="U50" s="386">
        <f t="shared" si="20"/>
        <v>-63.269834185598718</v>
      </c>
      <c r="V50" s="386">
        <f>V35/V$4*100</f>
        <v>-59.955679105496749</v>
      </c>
    </row>
    <row r="51" spans="1:22" ht="13" x14ac:dyDescent="0.3">
      <c r="B51" s="734" t="s">
        <v>616</v>
      </c>
      <c r="C51" s="374"/>
      <c r="D51" s="386">
        <f>D36/D$4*100</f>
        <v>-24.002944161701606</v>
      </c>
      <c r="E51" s="386">
        <f t="shared" ref="E51:U51" si="21">E36/E$4*100</f>
        <v>-25.304696003740535</v>
      </c>
      <c r="F51" s="386">
        <f t="shared" si="21"/>
        <v>-25.370602579172523</v>
      </c>
      <c r="G51" s="386">
        <f t="shared" si="21"/>
        <v>-23.895861470396945</v>
      </c>
      <c r="H51" s="386">
        <f t="shared" si="21"/>
        <v>-25.067828419797415</v>
      </c>
      <c r="I51" s="386">
        <f t="shared" si="21"/>
        <v>-24.511376604832179</v>
      </c>
      <c r="J51" s="386">
        <f t="shared" si="21"/>
        <v>-23.420972286923476</v>
      </c>
      <c r="K51" s="386">
        <f t="shared" si="21"/>
        <v>-21.922601812541238</v>
      </c>
      <c r="L51" s="386">
        <f t="shared" si="21"/>
        <v>-21.399428517120917</v>
      </c>
      <c r="M51" s="386">
        <f t="shared" si="21"/>
        <v>-21.777272218145555</v>
      </c>
      <c r="N51" s="386">
        <f t="shared" si="21"/>
        <v>-21.708663778863801</v>
      </c>
      <c r="O51" s="386">
        <f t="shared" si="21"/>
        <v>-22.581734650555003</v>
      </c>
      <c r="P51" s="386">
        <f t="shared" si="21"/>
        <v>-21.093264441929424</v>
      </c>
      <c r="Q51" s="386">
        <f t="shared" si="21"/>
        <v>-21.541694330078457</v>
      </c>
      <c r="R51" s="386">
        <f t="shared" si="21"/>
        <v>-21.953824908294646</v>
      </c>
      <c r="S51" s="386">
        <f t="shared" si="21"/>
        <v>-21.910524872968775</v>
      </c>
      <c r="T51" s="386">
        <f t="shared" si="21"/>
        <v>-21.870552908070525</v>
      </c>
      <c r="U51" s="386">
        <f t="shared" si="21"/>
        <v>-22.332223385672826</v>
      </c>
      <c r="V51" s="386">
        <f>V36/V$4*100</f>
        <v>-22.694665159191757</v>
      </c>
    </row>
    <row r="52" spans="1:22" ht="13" x14ac:dyDescent="0.3">
      <c r="B52" s="734" t="s">
        <v>617</v>
      </c>
      <c r="C52" s="374"/>
      <c r="D52" s="386">
        <f>D37/D$4*100</f>
        <v>-15.220430921764377</v>
      </c>
      <c r="E52" s="386">
        <f t="shared" ref="E52:U52" si="22">E37/E$4*100</f>
        <v>-13.56940189911924</v>
      </c>
      <c r="F52" s="386">
        <f t="shared" si="22"/>
        <v>-14.741000440929817</v>
      </c>
      <c r="G52" s="386">
        <f t="shared" si="22"/>
        <v>-16.662579740175669</v>
      </c>
      <c r="H52" s="386">
        <f t="shared" si="22"/>
        <v>-17.099557154542868</v>
      </c>
      <c r="I52" s="386">
        <f t="shared" si="22"/>
        <v>-16.13435487402279</v>
      </c>
      <c r="J52" s="386">
        <f t="shared" si="22"/>
        <v>-15.114969427233701</v>
      </c>
      <c r="K52" s="386">
        <f t="shared" si="22"/>
        <v>-15.582458005505757</v>
      </c>
      <c r="L52" s="386">
        <f t="shared" si="22"/>
        <v>-15.582816398092225</v>
      </c>
      <c r="M52" s="386">
        <f t="shared" si="22"/>
        <v>-15.332414057691008</v>
      </c>
      <c r="N52" s="386">
        <f t="shared" si="22"/>
        <v>-13.657379427922113</v>
      </c>
      <c r="O52" s="386">
        <f t="shared" si="22"/>
        <v>-14.334758419140789</v>
      </c>
      <c r="P52" s="386">
        <f t="shared" si="22"/>
        <v>-15.908884199112745</v>
      </c>
      <c r="Q52" s="386">
        <f t="shared" si="22"/>
        <v>-15.101232859582851</v>
      </c>
      <c r="R52" s="386">
        <f t="shared" si="22"/>
        <v>-16.70465079714868</v>
      </c>
      <c r="S52" s="386">
        <f t="shared" si="22"/>
        <v>-21.547644996072123</v>
      </c>
      <c r="T52" s="386">
        <f t="shared" si="22"/>
        <v>-18.078359387869096</v>
      </c>
      <c r="U52" s="386">
        <f t="shared" si="22"/>
        <v>-21.908765676247278</v>
      </c>
      <c r="V52" s="386">
        <f>V37/V$4*100</f>
        <v>-17.190644708510693</v>
      </c>
    </row>
    <row r="53" spans="1:22" s="474" customFormat="1" ht="13" x14ac:dyDescent="0.3">
      <c r="B53" s="733" t="s">
        <v>618</v>
      </c>
      <c r="C53" s="374"/>
      <c r="D53" s="386">
        <f>D40/D$4*100</f>
        <v>-4.7532869166128418</v>
      </c>
      <c r="E53" s="386">
        <f t="shared" ref="E53:U53" si="23">E40/E$4*100</f>
        <v>-8.3660801012326242</v>
      </c>
      <c r="F53" s="386">
        <f t="shared" si="23"/>
        <v>-10.408495318990836</v>
      </c>
      <c r="G53" s="386">
        <f t="shared" si="23"/>
        <v>-12.858779963367855</v>
      </c>
      <c r="H53" s="386">
        <f t="shared" si="23"/>
        <v>-9.4768437317950998</v>
      </c>
      <c r="I53" s="386">
        <f t="shared" si="23"/>
        <v>-10.755863253204861</v>
      </c>
      <c r="J53" s="386">
        <f t="shared" si="23"/>
        <v>-10.263238414380675</v>
      </c>
      <c r="K53" s="386">
        <f t="shared" si="23"/>
        <v>-7.6172689328324896</v>
      </c>
      <c r="L53" s="386">
        <f t="shared" si="23"/>
        <v>-4.0485208454405726</v>
      </c>
      <c r="M53" s="386">
        <f t="shared" si="23"/>
        <v>-3.8585691112216227</v>
      </c>
      <c r="N53" s="386">
        <f t="shared" si="23"/>
        <v>-2.9271962859821707</v>
      </c>
      <c r="O53" s="386">
        <f t="shared" si="23"/>
        <v>-3.8012758044880877</v>
      </c>
      <c r="P53" s="386">
        <f t="shared" si="23"/>
        <v>-3.0752911482855114</v>
      </c>
      <c r="Q53" s="386">
        <f t="shared" si="23"/>
        <v>-6.0712879403767337</v>
      </c>
      <c r="R53" s="386">
        <f t="shared" si="23"/>
        <v>-4.5915731278189513</v>
      </c>
      <c r="S53" s="386">
        <f t="shared" si="23"/>
        <v>-2.6218057129323231</v>
      </c>
      <c r="T53" s="386">
        <f t="shared" si="23"/>
        <v>-5.9373266361035997</v>
      </c>
      <c r="U53" s="386">
        <f t="shared" si="23"/>
        <v>-6.8238777650778166</v>
      </c>
      <c r="V53" s="386">
        <f>V40/V$4*100</f>
        <v>-6.3692527420767346</v>
      </c>
    </row>
    <row r="54" spans="1:22" s="469" customFormat="1" ht="20.149999999999999" customHeight="1" x14ac:dyDescent="0.25">
      <c r="A54" s="375"/>
      <c r="B54" s="735" t="s">
        <v>608</v>
      </c>
      <c r="C54" s="484"/>
      <c r="D54" s="736">
        <f>D43/D$4*100</f>
        <v>-1.5992569559583423</v>
      </c>
      <c r="E54" s="736">
        <f t="shared" ref="E54:U54" si="24">E43/E$4*100</f>
        <v>-22.304856601694155</v>
      </c>
      <c r="F54" s="736">
        <f t="shared" si="24"/>
        <v>0.23573261660218203</v>
      </c>
      <c r="G54" s="736">
        <f t="shared" si="24"/>
        <v>0.26627812253551852</v>
      </c>
      <c r="H54" s="736">
        <f t="shared" si="24"/>
        <v>3.6946636903252359</v>
      </c>
      <c r="I54" s="736">
        <f t="shared" si="24"/>
        <v>1.5156143895001211</v>
      </c>
      <c r="J54" s="736">
        <f t="shared" si="24"/>
        <v>3.522249324974903</v>
      </c>
      <c r="K54" s="736">
        <f t="shared" si="24"/>
        <v>2.136469229477072</v>
      </c>
      <c r="L54" s="736">
        <f t="shared" si="24"/>
        <v>-0.76404386138290425</v>
      </c>
      <c r="M54" s="736">
        <f t="shared" si="24"/>
        <v>-0.23143090604866895</v>
      </c>
      <c r="N54" s="736">
        <f t="shared" si="24"/>
        <v>3.2054038412248733</v>
      </c>
      <c r="O54" s="736">
        <f t="shared" si="24"/>
        <v>2.8192050216452813</v>
      </c>
      <c r="P54" s="736">
        <f t="shared" si="24"/>
        <v>3.8936806146239746</v>
      </c>
      <c r="Q54" s="736">
        <f t="shared" si="24"/>
        <v>4.3917187479286035</v>
      </c>
      <c r="R54" s="736">
        <f t="shared" si="24"/>
        <v>2.559482703289794</v>
      </c>
      <c r="S54" s="736">
        <f t="shared" si="24"/>
        <v>-1.8111286872861436</v>
      </c>
      <c r="T54" s="736">
        <f t="shared" si="24"/>
        <v>2.5453747566131719</v>
      </c>
      <c r="U54" s="736">
        <f t="shared" si="24"/>
        <v>0.18190787086048515</v>
      </c>
      <c r="V54" s="736">
        <f>V43/V$4*100</f>
        <v>0.6673764858148844</v>
      </c>
    </row>
    <row r="55" spans="1:22" s="469" customFormat="1" ht="20.149999999999999" customHeight="1" x14ac:dyDescent="0.25">
      <c r="B55" s="545"/>
      <c r="C55" s="546"/>
      <c r="D55" s="546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6"/>
      <c r="S55" s="546"/>
      <c r="T55" s="546"/>
    </row>
    <row r="56" spans="1:22" s="369" customFormat="1" ht="25.4" customHeight="1" x14ac:dyDescent="0.25">
      <c r="A56" s="367" t="s">
        <v>3031</v>
      </c>
    </row>
    <row r="57" spans="1:22" s="369" customFormat="1" ht="25.4" customHeight="1" x14ac:dyDescent="0.25">
      <c r="A57" s="470"/>
      <c r="B57" s="471"/>
      <c r="C57" s="472"/>
      <c r="D57" s="472" t="str">
        <f t="shared" ref="D57:O57" si="25">D2</f>
        <v>FY2004</v>
      </c>
      <c r="E57" s="472" t="str">
        <f t="shared" si="25"/>
        <v>FY2005</v>
      </c>
      <c r="F57" s="472" t="str">
        <f t="shared" si="25"/>
        <v>FY2006</v>
      </c>
      <c r="G57" s="472" t="str">
        <f t="shared" si="25"/>
        <v>FY2007</v>
      </c>
      <c r="H57" s="472" t="str">
        <f t="shared" si="25"/>
        <v>FY2008</v>
      </c>
      <c r="I57" s="472" t="str">
        <f t="shared" si="25"/>
        <v>FY2009</v>
      </c>
      <c r="J57" s="472" t="str">
        <f t="shared" si="25"/>
        <v>FY2010</v>
      </c>
      <c r="K57" s="472" t="str">
        <f t="shared" si="25"/>
        <v>FY2011</v>
      </c>
      <c r="L57" s="472" t="str">
        <f t="shared" si="25"/>
        <v>FY2012</v>
      </c>
      <c r="M57" s="472" t="str">
        <f t="shared" si="25"/>
        <v>FY2013</v>
      </c>
      <c r="N57" s="472" t="str">
        <f t="shared" si="25"/>
        <v>FY2014</v>
      </c>
      <c r="O57" s="472" t="str">
        <f t="shared" si="25"/>
        <v>FY2015</v>
      </c>
      <c r="P57" s="472" t="str">
        <f t="shared" ref="P57:U57" si="26">P2</f>
        <v>FY2016</v>
      </c>
      <c r="Q57" s="472" t="str">
        <f t="shared" si="26"/>
        <v>FY2017</v>
      </c>
      <c r="R57" s="472" t="str">
        <f t="shared" si="26"/>
        <v>FY2018</v>
      </c>
      <c r="S57" s="472" t="str">
        <f t="shared" si="26"/>
        <v>FY2019</v>
      </c>
      <c r="T57" s="472" t="str">
        <f t="shared" si="26"/>
        <v>FY2020</v>
      </c>
      <c r="U57" s="472" t="str">
        <f t="shared" si="26"/>
        <v>FY2021</v>
      </c>
      <c r="V57" s="472" t="str">
        <f>V2</f>
        <v>FY2022</v>
      </c>
    </row>
    <row r="58" spans="1:22" ht="21" customHeight="1" x14ac:dyDescent="0.35">
      <c r="A58" s="473" t="s">
        <v>871</v>
      </c>
      <c r="C58" s="486"/>
      <c r="D58" s="486"/>
      <c r="E58" s="486"/>
      <c r="F58" s="486"/>
      <c r="G58" s="486"/>
      <c r="H58" s="486"/>
    </row>
    <row r="59" spans="1:22" ht="18.75" customHeight="1" x14ac:dyDescent="0.25">
      <c r="B59" s="487" t="s">
        <v>418</v>
      </c>
      <c r="C59" s="374"/>
      <c r="D59" s="374">
        <f>'M&amp;Ba'!N3</f>
        <v>94.282511333333332</v>
      </c>
      <c r="E59" s="374">
        <f>'M&amp;Ba'!O3</f>
        <v>95.584828000000016</v>
      </c>
      <c r="F59" s="374">
        <f>'M&amp;Ba'!P3</f>
        <v>98.322333333333319</v>
      </c>
      <c r="G59" s="374">
        <f>'M&amp;Ba'!Q3</f>
        <v>109.3</v>
      </c>
      <c r="H59" s="374">
        <f>'M&amp;Ba'!R3</f>
        <v>113.9</v>
      </c>
      <c r="I59" s="374">
        <f>'M&amp;Ba'!S3</f>
        <v>122</v>
      </c>
      <c r="J59" s="374">
        <f>'M&amp;Ba'!T3</f>
        <v>133.60000000000002</v>
      </c>
      <c r="K59" s="374">
        <f>'M&amp;Ba'!U3</f>
        <v>132</v>
      </c>
      <c r="L59" s="374">
        <f>'M&amp;Ba'!V3</f>
        <v>118.9</v>
      </c>
      <c r="M59" s="374">
        <f>'M&amp;Ba'!W3</f>
        <v>110.84751307000001</v>
      </c>
      <c r="N59" s="374">
        <f>'M&amp;Ba'!X3</f>
        <v>156.875</v>
      </c>
      <c r="O59" s="374">
        <f>'M&amp;Ba'!Y3</f>
        <v>189.4110107421875</v>
      </c>
      <c r="P59" s="374">
        <f>'M&amp;Ba'!Z3</f>
        <v>220.40353393554688</v>
      </c>
      <c r="Q59" s="374">
        <f>'M&amp;Ba'!AA3</f>
        <v>261.75698852539063</v>
      </c>
      <c r="R59" s="374">
        <f>'M&amp;Ba'!AB3</f>
        <v>256.97454833984375</v>
      </c>
      <c r="S59" s="374">
        <f>'M&amp;Ba'!AC3</f>
        <v>245.93960571289063</v>
      </c>
      <c r="T59" s="374">
        <f>'M&amp;Ba'!AD3</f>
        <v>293.7679443359375</v>
      </c>
      <c r="U59" s="374">
        <f>'M&amp;Ba'!AE3</f>
        <v>324.75311279296875</v>
      </c>
      <c r="V59" s="374">
        <f>'M&amp;Ba'!AF3</f>
        <v>353.00381469726563</v>
      </c>
    </row>
    <row r="60" spans="1:22" x14ac:dyDescent="0.25">
      <c r="B60" s="488" t="s">
        <v>197</v>
      </c>
      <c r="C60" s="374"/>
      <c r="D60" s="374">
        <f>'M&amp;Ba'!N4</f>
        <v>50.975266666666663</v>
      </c>
      <c r="E60" s="374">
        <f>'M&amp;Ba'!O4</f>
        <v>53.592800000000004</v>
      </c>
      <c r="F60" s="374">
        <f>'M&amp;Ba'!P4</f>
        <v>57.575333333333333</v>
      </c>
      <c r="G60" s="374">
        <f>'M&amp;Ba'!Q4</f>
        <v>60.744399999999985</v>
      </c>
      <c r="H60" s="374">
        <f>'M&amp;Ba'!R4</f>
        <v>57.1</v>
      </c>
      <c r="I60" s="374">
        <f>'M&amp;Ba'!S4</f>
        <v>63.6</v>
      </c>
      <c r="J60" s="374">
        <f>'M&amp;Ba'!T4</f>
        <v>71.8</v>
      </c>
      <c r="K60" s="374">
        <f>'M&amp;Ba'!U4</f>
        <v>71.900000000000006</v>
      </c>
      <c r="L60" s="374">
        <f>'M&amp;Ba'!V4</f>
        <v>62.1</v>
      </c>
      <c r="M60" s="374">
        <f>'M&amp;Ba'!W4</f>
        <v>52.453456969999998</v>
      </c>
      <c r="N60" s="374">
        <f>'M&amp;Ba'!X4</f>
        <v>64.675003051757813</v>
      </c>
      <c r="O60" s="374">
        <f>'M&amp;Ba'!Y4</f>
        <v>87.566696166992188</v>
      </c>
      <c r="P60" s="374">
        <f>'M&amp;Ba'!Z4</f>
        <v>115.35943603515625</v>
      </c>
      <c r="Q60" s="374">
        <f>'M&amp;Ba'!AA4</f>
        <v>135.68699645996094</v>
      </c>
      <c r="R60" s="374">
        <f>'M&amp;Ba'!AB4</f>
        <v>129.21272277832031</v>
      </c>
      <c r="S60" s="374">
        <f>'M&amp;Ba'!AC4</f>
        <v>113.55736541748047</v>
      </c>
      <c r="T60" s="374">
        <f>'M&amp;Ba'!AD4</f>
        <v>155.29664611816406</v>
      </c>
      <c r="U60" s="374">
        <f>'M&amp;Ba'!AE4</f>
        <v>193.16465759277344</v>
      </c>
      <c r="V60" s="374">
        <f>'M&amp;Ba'!AF4</f>
        <v>221.11274719238281</v>
      </c>
    </row>
    <row r="61" spans="1:22" x14ac:dyDescent="0.25">
      <c r="B61" s="488" t="s">
        <v>872</v>
      </c>
      <c r="C61" s="374"/>
      <c r="D61" s="374">
        <f>'M&amp;Ba'!N7</f>
        <v>43.414999999999999</v>
      </c>
      <c r="E61" s="374">
        <f>'M&amp;Ba'!O7</f>
        <v>43.574933333333334</v>
      </c>
      <c r="F61" s="374">
        <f>'M&amp;Ba'!P7</f>
        <v>43.216866666666668</v>
      </c>
      <c r="G61" s="374">
        <f>'M&amp;Ba'!Q7</f>
        <v>49.895933333333332</v>
      </c>
      <c r="H61" s="374">
        <f>'M&amp;Ba'!R7</f>
        <v>58.2</v>
      </c>
      <c r="I61" s="374">
        <f>'M&amp;Ba'!S7</f>
        <v>62</v>
      </c>
      <c r="J61" s="374">
        <f>'M&amp;Ba'!T7</f>
        <v>63.3</v>
      </c>
      <c r="K61" s="374">
        <f>'M&amp;Ba'!U7</f>
        <v>60.2</v>
      </c>
      <c r="L61" s="374">
        <f>'M&amp;Ba'!V7</f>
        <v>59.4</v>
      </c>
      <c r="M61" s="374">
        <f>'M&amp;Ba'!W7</f>
        <v>60.003259860000007</v>
      </c>
      <c r="N61" s="374">
        <f>'M&amp;Ba'!X7</f>
        <v>79.433998107910156</v>
      </c>
      <c r="O61" s="374">
        <f>'M&amp;Ba'!Y7</f>
        <v>89.632743835449219</v>
      </c>
      <c r="P61" s="374">
        <f>'M&amp;Ba'!Z7</f>
        <v>101.14628601074219</v>
      </c>
      <c r="Q61" s="374">
        <f>'M&amp;Ba'!AA7</f>
        <v>119.65000152587891</v>
      </c>
      <c r="R61" s="374">
        <f>'M&amp;Ba'!AB7</f>
        <v>120.55664825439453</v>
      </c>
      <c r="S61" s="374">
        <f>'M&amp;Ba'!AC7</f>
        <v>126.83453369140625</v>
      </c>
      <c r="T61" s="374">
        <f>'M&amp;Ba'!AD7</f>
        <v>130.22039794921875</v>
      </c>
      <c r="U61" s="374">
        <f>'M&amp;Ba'!AE7</f>
        <v>122.31685638427734</v>
      </c>
      <c r="V61" s="374">
        <f>'M&amp;Ba'!AF7</f>
        <v>124.20435333251953</v>
      </c>
    </row>
    <row r="62" spans="1:22" s="387" customFormat="1" ht="13" x14ac:dyDescent="0.3">
      <c r="B62" s="489" t="s">
        <v>243</v>
      </c>
      <c r="C62" s="374"/>
      <c r="D62" s="374">
        <f>'M&amp;Ba'!N9</f>
        <v>4.8801333333333332</v>
      </c>
      <c r="E62" s="374">
        <f>'M&amp;Ba'!O9</f>
        <v>5.3993333333333329</v>
      </c>
      <c r="F62" s="374">
        <f>'M&amp;Ba'!P9</f>
        <v>7.9986666666666659</v>
      </c>
      <c r="G62" s="374">
        <f>'M&amp;Ba'!Q9</f>
        <v>11.417533333333333</v>
      </c>
      <c r="H62" s="374">
        <f>'M&amp;Ba'!R9</f>
        <v>14.3</v>
      </c>
      <c r="I62" s="374">
        <f>'M&amp;Ba'!S9</f>
        <v>15.9</v>
      </c>
      <c r="J62" s="374">
        <f>'M&amp;Ba'!T9</f>
        <v>14.7</v>
      </c>
      <c r="K62" s="374">
        <f>'M&amp;Ba'!U9</f>
        <v>11.2</v>
      </c>
      <c r="L62" s="374">
        <f>'M&amp;Ba'!V9</f>
        <v>12.5</v>
      </c>
      <c r="M62" s="374">
        <f>'M&amp;Ba'!W9</f>
        <v>20.757613210000002</v>
      </c>
      <c r="N62" s="374">
        <f>'M&amp;Ba'!X9</f>
        <v>22.068000793457031</v>
      </c>
      <c r="O62" s="374">
        <f>'M&amp;Ba'!Y9</f>
        <v>27.023038864135742</v>
      </c>
      <c r="P62" s="374">
        <f>'M&amp;Ba'!Z9</f>
        <v>35.120315551757813</v>
      </c>
      <c r="Q62" s="374">
        <f>'M&amp;Ba'!AA9</f>
        <v>44.672000885009766</v>
      </c>
      <c r="R62" s="374">
        <f>'M&amp;Ba'!AB9</f>
        <v>43.695709228515625</v>
      </c>
      <c r="S62" s="374">
        <f>'M&amp;Ba'!AC9</f>
        <v>51.451728820800781</v>
      </c>
      <c r="T62" s="374">
        <f>'M&amp;Ba'!AD9</f>
        <v>54.490386962890625</v>
      </c>
      <c r="U62" s="374">
        <f>'M&amp;Ba'!AE9</f>
        <v>49.754142761230469</v>
      </c>
      <c r="V62" s="374">
        <f>'M&amp;Ba'!AF9</f>
        <v>48.216114044189453</v>
      </c>
    </row>
    <row r="63" spans="1:22" s="387" customFormat="1" ht="13" x14ac:dyDescent="0.3">
      <c r="B63" s="489" t="s">
        <v>242</v>
      </c>
      <c r="C63" s="374"/>
      <c r="D63" s="374">
        <f>'M&amp;Ba'!N8</f>
        <v>38.534866666666659</v>
      </c>
      <c r="E63" s="374">
        <f>'M&amp;Ba'!O8</f>
        <v>38.175599999999996</v>
      </c>
      <c r="F63" s="374">
        <f>'M&amp;Ba'!P8</f>
        <v>35.218200000000003</v>
      </c>
      <c r="G63" s="374">
        <f>'M&amp;Ba'!Q8</f>
        <v>38.478400000000001</v>
      </c>
      <c r="H63" s="374">
        <f>'M&amp;Ba'!R8</f>
        <v>43.9</v>
      </c>
      <c r="I63" s="374">
        <f>'M&amp;Ba'!S8</f>
        <v>46.1</v>
      </c>
      <c r="J63" s="374">
        <f>'M&amp;Ba'!T8</f>
        <v>48.6</v>
      </c>
      <c r="K63" s="374">
        <f>'M&amp;Ba'!U8</f>
        <v>49</v>
      </c>
      <c r="L63" s="374">
        <f>'M&amp;Ba'!V8</f>
        <v>46.9</v>
      </c>
      <c r="M63" s="374">
        <f>'M&amp;Ba'!W8</f>
        <v>39.245646650000005</v>
      </c>
      <c r="N63" s="374">
        <f>'M&amp;Ba'!X8</f>
        <v>57.366001129150391</v>
      </c>
      <c r="O63" s="374">
        <f>'M&amp;Ba'!Y8</f>
        <v>62.609703063964844</v>
      </c>
      <c r="P63" s="374">
        <f>'M&amp;Ba'!Z8</f>
        <v>66.025970458984375</v>
      </c>
      <c r="Q63" s="374">
        <f>'M&amp;Ba'!AA8</f>
        <v>74.977996826171875</v>
      </c>
      <c r="R63" s="374">
        <f>'M&amp;Ba'!AB8</f>
        <v>76.860939025878906</v>
      </c>
      <c r="S63" s="374">
        <f>'M&amp;Ba'!AC8</f>
        <v>75.382804870605469</v>
      </c>
      <c r="T63" s="374">
        <f>'M&amp;Ba'!AD8</f>
        <v>75.730010986328125</v>
      </c>
      <c r="U63" s="374">
        <f>'M&amp;Ba'!AE8</f>
        <v>72.562713623046875</v>
      </c>
      <c r="V63" s="374">
        <f>'M&amp;Ba'!AF8</f>
        <v>75.988235473632813</v>
      </c>
    </row>
    <row r="64" spans="1:22" x14ac:dyDescent="0.25">
      <c r="B64" s="490" t="s">
        <v>4</v>
      </c>
      <c r="C64" s="374"/>
      <c r="D64" s="374">
        <f>'M&amp;Ba'!N5+'M&amp;Ba'!N6+'M&amp;Ba'!N10</f>
        <v>-0.10775533333332921</v>
      </c>
      <c r="E64" s="374">
        <f>'M&amp;Ba'!O5+'M&amp;Ba'!O6+'M&amp;Ba'!O10</f>
        <v>-1.5829053333333252</v>
      </c>
      <c r="F64" s="374">
        <f>'M&amp;Ba'!P5+'M&amp;Ba'!P6+'M&amp;Ba'!P10</f>
        <v>-2.469866666666686</v>
      </c>
      <c r="G64" s="374">
        <f>'M&amp;Ba'!Q5+'M&amp;Ba'!Q6+'M&amp;Ba'!Q10</f>
        <v>-1.3439133333333317</v>
      </c>
      <c r="H64" s="374">
        <f>'M&amp;Ba'!R5+'M&amp;Ba'!R6+'M&amp;Ba'!R10</f>
        <v>-1.4</v>
      </c>
      <c r="I64" s="374">
        <f>'M&amp;Ba'!S5+'M&amp;Ba'!S6+'M&amp;Ba'!S10</f>
        <v>-3.5999999999999996</v>
      </c>
      <c r="J64" s="374">
        <f>'M&amp;Ba'!T5+'M&amp;Ba'!T6+'M&amp;Ba'!T10</f>
        <v>-1.5</v>
      </c>
      <c r="K64" s="374">
        <f>'M&amp;Ba'!U5+'M&amp;Ba'!U6+'M&amp;Ba'!U10</f>
        <v>-9.9999999999999645E-2</v>
      </c>
      <c r="L64" s="374">
        <f>'M&amp;Ba'!V5+'M&amp;Ba'!V6+'M&amp;Ba'!V10</f>
        <v>-2.6</v>
      </c>
      <c r="M64" s="374">
        <f>'M&amp;Ba'!W5+'M&amp;Ba'!W6+'M&amp;Ba'!W10</f>
        <v>-1.6092037600000002</v>
      </c>
      <c r="N64" s="374">
        <f>'M&amp;Ba'!X5+'M&amp;Ba'!X6+'M&amp;Ba'!X10</f>
        <v>12.766000479459763</v>
      </c>
      <c r="O64" s="374">
        <f>'M&amp;Ba'!Y5+'M&amp;Ba'!Y6+'M&amp;Ba'!Y10</f>
        <v>12.211565971374512</v>
      </c>
      <c r="P64" s="374">
        <f>'M&amp;Ba'!Z5+'M&amp;Ba'!Z6+'M&amp;Ba'!Z10</f>
        <v>3.8978148698806763</v>
      </c>
      <c r="Q64" s="374">
        <f>'M&amp;Ba'!AA5+'M&amp;Ba'!AA6+'M&amp;Ba'!AA10</f>
        <v>6.4199998378753662</v>
      </c>
      <c r="R64" s="374">
        <f>'M&amp;Ba'!AB5+'M&amp;Ba'!AB6+'M&amp;Ba'!AB10</f>
        <v>7.2051853537559509</v>
      </c>
      <c r="S64" s="374">
        <f>'M&amp;Ba'!AC5+'M&amp;Ba'!AC6+'M&amp;Ba'!AC10</f>
        <v>5.5477055311203003</v>
      </c>
      <c r="T64" s="374">
        <f>'M&amp;Ba'!AD5+'M&amp;Ba'!AD6+'M&amp;Ba'!AD10</f>
        <v>8.2508889734745026</v>
      </c>
      <c r="U64" s="374">
        <f>'M&amp;Ba'!AE5+'M&amp;Ba'!AE6+'M&amp;Ba'!AE10</f>
        <v>9.2715904079377651</v>
      </c>
      <c r="V64" s="374">
        <f>'M&amp;Ba'!AF5+'M&amp;Ba'!AF6+'M&amp;Ba'!AF10</f>
        <v>7.686712208786048</v>
      </c>
    </row>
    <row r="65" spans="1:22" ht="12.75" customHeight="1" x14ac:dyDescent="0.25">
      <c r="B65" s="487" t="s">
        <v>419</v>
      </c>
      <c r="C65" s="374"/>
      <c r="D65" s="374">
        <f>'M&amp;Ba'!N11</f>
        <v>94.282511333333332</v>
      </c>
      <c r="E65" s="374">
        <f>'M&amp;Ba'!O11</f>
        <v>95.584828000000016</v>
      </c>
      <c r="F65" s="374">
        <f>'M&amp;Ba'!P11</f>
        <v>98.322333333333319</v>
      </c>
      <c r="G65" s="374">
        <f>'M&amp;Ba'!Q11</f>
        <v>108.78108666666665</v>
      </c>
      <c r="H65" s="374">
        <f>'M&amp;Ba'!R11</f>
        <v>113.9</v>
      </c>
      <c r="I65" s="374">
        <f>'M&amp;Ba'!S11</f>
        <v>122.00000000000001</v>
      </c>
      <c r="J65" s="374">
        <f>'M&amp;Ba'!T11</f>
        <v>133.6</v>
      </c>
      <c r="K65" s="374">
        <f>'M&amp;Ba'!U11</f>
        <v>132.00000000000003</v>
      </c>
      <c r="L65" s="374">
        <f>'M&amp;Ba'!V11</f>
        <v>118.90000000000002</v>
      </c>
      <c r="M65" s="374">
        <f>'M&amp;Ba'!W11</f>
        <v>110.84751307000001</v>
      </c>
      <c r="N65" s="374">
        <f>'M&amp;Ba'!X11</f>
        <v>156.875</v>
      </c>
      <c r="O65" s="374">
        <f>'M&amp;Ba'!Y11</f>
        <v>189.4110107421875</v>
      </c>
      <c r="P65" s="374">
        <f>'M&amp;Ba'!Z11</f>
        <v>220.40353393554688</v>
      </c>
      <c r="Q65" s="374">
        <f>'M&amp;Ba'!AA11</f>
        <v>261.75698852539063</v>
      </c>
      <c r="R65" s="374">
        <f>'M&amp;Ba'!AB11</f>
        <v>256.97454833984375</v>
      </c>
      <c r="S65" s="374">
        <f>'M&amp;Ba'!AC11</f>
        <v>245.93960571289063</v>
      </c>
      <c r="T65" s="374">
        <f>'M&amp;Ba'!AD11</f>
        <v>293.7679443359375</v>
      </c>
      <c r="U65" s="374">
        <f>'M&amp;Ba'!AE11</f>
        <v>324.75311279296875</v>
      </c>
      <c r="V65" s="374">
        <f>'M&amp;Ba'!AF11</f>
        <v>353.00381469726563</v>
      </c>
    </row>
    <row r="66" spans="1:22" ht="12.75" customHeight="1" x14ac:dyDescent="0.25">
      <c r="B66" s="490" t="s">
        <v>203</v>
      </c>
      <c r="C66" s="374"/>
      <c r="D66" s="374">
        <f>'M&amp;Ba'!N12</f>
        <v>74.860284666666658</v>
      </c>
      <c r="E66" s="374">
        <f>'M&amp;Ba'!O12</f>
        <v>74.276728000000006</v>
      </c>
      <c r="F66" s="374">
        <f>'M&amp;Ba'!P12</f>
        <v>75.497399999999985</v>
      </c>
      <c r="G66" s="374">
        <f>'M&amp;Ba'!Q12</f>
        <v>85.517753333333317</v>
      </c>
      <c r="H66" s="374">
        <f>'M&amp;Ba'!R12</f>
        <v>89</v>
      </c>
      <c r="I66" s="374">
        <f>'M&amp;Ba'!S12</f>
        <v>93.3</v>
      </c>
      <c r="J66" s="374">
        <f>'M&amp;Ba'!T12</f>
        <v>102.1</v>
      </c>
      <c r="K66" s="374">
        <f>'M&amp;Ba'!U12</f>
        <v>98.2</v>
      </c>
      <c r="L66" s="374">
        <f>'M&amp;Ba'!V12</f>
        <v>85.000000000000014</v>
      </c>
      <c r="M66" s="374">
        <f>'M&amp;Ba'!W12</f>
        <v>90.755601040000002</v>
      </c>
      <c r="N66" s="374">
        <f>'M&amp;Ba'!X12</f>
        <v>118.88500213623047</v>
      </c>
      <c r="O66" s="374">
        <f>'M&amp;Ba'!Y12</f>
        <v>152.94467163085938</v>
      </c>
      <c r="P66" s="374">
        <f>'M&amp;Ba'!Z12</f>
        <v>183.33877563476563</v>
      </c>
      <c r="Q66" s="374">
        <f>'M&amp;Ba'!AA12</f>
        <v>227.20799255371094</v>
      </c>
      <c r="R66" s="374">
        <f>'M&amp;Ba'!AB12</f>
        <v>219.68112182617188</v>
      </c>
      <c r="S66" s="374">
        <f>'M&amp;Ba'!AC12</f>
        <v>208.89527893066406</v>
      </c>
      <c r="T66" s="374">
        <f>'M&amp;Ba'!AD12</f>
        <v>254.412353515625</v>
      </c>
      <c r="U66" s="374">
        <f>'M&amp;Ba'!AE12</f>
        <v>284.08834838867188</v>
      </c>
      <c r="V66" s="374">
        <f>'M&amp;Ba'!AF12</f>
        <v>310.37606811523438</v>
      </c>
    </row>
    <row r="67" spans="1:22" ht="12.75" customHeight="1" x14ac:dyDescent="0.25">
      <c r="B67" s="490" t="s">
        <v>4</v>
      </c>
      <c r="C67" s="374"/>
      <c r="D67" s="374">
        <f>'M&amp;Ba'!N17+'M&amp;Ba'!N19</f>
        <v>4.6284933333333331</v>
      </c>
      <c r="E67" s="374">
        <f>'M&amp;Ba'!O17+'M&amp;Ba'!O19</f>
        <v>4.3238333333333339</v>
      </c>
      <c r="F67" s="374">
        <f>'M&amp;Ba'!P17+'M&amp;Ba'!P19</f>
        <v>4.2507999999999999</v>
      </c>
      <c r="G67" s="374">
        <f>'M&amp;Ba'!Q17+'M&amp;Ba'!Q19</f>
        <v>2.8660000000000001</v>
      </c>
      <c r="H67" s="374">
        <f>'M&amp;Ba'!R17+'M&amp;Ba'!R19</f>
        <v>2.4000000000000004</v>
      </c>
      <c r="I67" s="374">
        <f>'M&amp;Ba'!S17+'M&amp;Ba'!S19</f>
        <v>3.0999999999999996</v>
      </c>
      <c r="J67" s="374">
        <f>'M&amp;Ba'!T17+'M&amp;Ba'!T19</f>
        <v>4.0999999999999996</v>
      </c>
      <c r="K67" s="374">
        <f>'M&amp;Ba'!U17+'M&amp;Ba'!U19</f>
        <v>4.7</v>
      </c>
      <c r="L67" s="374">
        <f>'M&amp;Ba'!V17+'M&amp;Ba'!V19</f>
        <v>4.2</v>
      </c>
      <c r="M67" s="374">
        <f>'M&amp;Ba'!W17+'M&amp;Ba'!W19</f>
        <v>3.9254419199999995</v>
      </c>
      <c r="N67" s="374">
        <f>'M&amp;Ba'!X17+'M&amp;Ba'!X19</f>
        <v>5.2829999327659607</v>
      </c>
      <c r="O67" s="374">
        <f>'M&amp;Ba'!Y17+'M&amp;Ba'!Y19</f>
        <v>6.0182040333747864</v>
      </c>
      <c r="P67" s="374">
        <f>'M&amp;Ba'!Z17+'M&amp;Ba'!Z19</f>
        <v>6.6041321754455566</v>
      </c>
      <c r="Q67" s="374">
        <f>'M&amp;Ba'!AA17+'M&amp;Ba'!AA19</f>
        <v>5.4439997673034668</v>
      </c>
      <c r="R67" s="374">
        <f>'M&amp;Ba'!AB17+'M&amp;Ba'!AB19</f>
        <v>6.961763858795166</v>
      </c>
      <c r="S67" s="374">
        <f>'M&amp;Ba'!AC17+'M&amp;Ba'!AC19</f>
        <v>5.5728229284286499</v>
      </c>
      <c r="T67" s="374">
        <f>'M&amp;Ba'!AD17+'M&amp;Ba'!AD19</f>
        <v>7.0460290908813477</v>
      </c>
      <c r="U67" s="374">
        <f>'M&amp;Ba'!AE17+'M&amp;Ba'!AE19</f>
        <v>7.2806640863418579</v>
      </c>
      <c r="V67" s="374">
        <f>'M&amp;Ba'!AF17+'M&amp;Ba'!AF19</f>
        <v>7.8467428684234619</v>
      </c>
    </row>
    <row r="68" spans="1:22" ht="12.75" customHeight="1" x14ac:dyDescent="0.25">
      <c r="B68" s="487" t="s">
        <v>873</v>
      </c>
      <c r="C68" s="374"/>
      <c r="D68" s="374">
        <f>'M&amp;Ba'!N18</f>
        <v>14.793733333333334</v>
      </c>
      <c r="E68" s="374">
        <f>'M&amp;Ba'!O18</f>
        <v>16.984266666666667</v>
      </c>
      <c r="F68" s="374">
        <f>'M&amp;Ba'!P18</f>
        <v>18.574133333333332</v>
      </c>
      <c r="G68" s="374">
        <f>'M&amp;Ba'!Q18</f>
        <v>20.397333333333332</v>
      </c>
      <c r="H68" s="374">
        <f>'M&amp;Ba'!R18</f>
        <v>22.5</v>
      </c>
      <c r="I68" s="374">
        <f>'M&amp;Ba'!S18</f>
        <v>25.6</v>
      </c>
      <c r="J68" s="374">
        <f>'M&amp;Ba'!T18</f>
        <v>27.4</v>
      </c>
      <c r="K68" s="374">
        <f>'M&amp;Ba'!U18</f>
        <v>29.1</v>
      </c>
      <c r="L68" s="374">
        <f>'M&amp;Ba'!V18</f>
        <v>29.7</v>
      </c>
      <c r="M68" s="374">
        <f>'M&amp;Ba'!W18</f>
        <v>16.166470109999999</v>
      </c>
      <c r="N68" s="374">
        <f>'M&amp;Ba'!X18</f>
        <v>32.707000732421875</v>
      </c>
      <c r="O68" s="374">
        <f>'M&amp;Ba'!Y18</f>
        <v>30.448125839233398</v>
      </c>
      <c r="P68" s="374">
        <f>'M&amp;Ba'!Z18</f>
        <v>30.460622787475586</v>
      </c>
      <c r="Q68" s="374">
        <f>'M&amp;Ba'!AA18</f>
        <v>29.104999542236328</v>
      </c>
      <c r="R68" s="374">
        <f>'M&amp;Ba'!AB18</f>
        <v>30.331666946411133</v>
      </c>
      <c r="S68" s="374">
        <f>'M&amp;Ba'!AC18</f>
        <v>31.471504211425781</v>
      </c>
      <c r="T68" s="374">
        <f>'M&amp;Ba'!AD18</f>
        <v>32.309547424316406</v>
      </c>
      <c r="U68" s="374">
        <f>'M&amp;Ba'!AE18</f>
        <v>33.384075164794922</v>
      </c>
      <c r="V68" s="374">
        <f>'M&amp;Ba'!AF18</f>
        <v>34.781013488769531</v>
      </c>
    </row>
    <row r="69" spans="1:22" s="380" customFormat="1" ht="20.149999999999999" customHeight="1" x14ac:dyDescent="0.25">
      <c r="B69" s="491" t="s">
        <v>874</v>
      </c>
      <c r="C69" s="492"/>
      <c r="D69" s="492">
        <f>D61/D66*100</f>
        <v>57.994703324086572</v>
      </c>
      <c r="E69" s="492">
        <f t="shared" ref="E69:P69" si="27">E61/E66*100</f>
        <v>58.665660842428778</v>
      </c>
      <c r="F69" s="492">
        <f t="shared" si="27"/>
        <v>57.242854279308531</v>
      </c>
      <c r="G69" s="492">
        <f t="shared" si="27"/>
        <v>58.345701785274542</v>
      </c>
      <c r="H69" s="492">
        <f t="shared" si="27"/>
        <v>65.393258426966298</v>
      </c>
      <c r="I69" s="492">
        <f t="shared" si="27"/>
        <v>66.452304394426591</v>
      </c>
      <c r="J69" s="492">
        <f t="shared" si="27"/>
        <v>61.998041136141033</v>
      </c>
      <c r="K69" s="492">
        <f t="shared" si="27"/>
        <v>61.30346232179226</v>
      </c>
      <c r="L69" s="492">
        <f t="shared" si="27"/>
        <v>69.882352941176464</v>
      </c>
      <c r="M69" s="492">
        <f t="shared" si="27"/>
        <v>66.115214016988247</v>
      </c>
      <c r="N69" s="492">
        <f t="shared" si="27"/>
        <v>66.815827632224483</v>
      </c>
      <c r="O69" s="492">
        <f t="shared" si="27"/>
        <v>58.604685524307065</v>
      </c>
      <c r="P69" s="492">
        <f t="shared" si="27"/>
        <v>55.169063751270251</v>
      </c>
      <c r="Q69" s="492">
        <f t="shared" ref="Q69:V69" si="28">Q61/Q66*100</f>
        <v>52.661000249625545</v>
      </c>
      <c r="R69" s="492">
        <f t="shared" si="28"/>
        <v>54.878019218141084</v>
      </c>
      <c r="S69" s="492">
        <f t="shared" si="28"/>
        <v>60.7168023809216</v>
      </c>
      <c r="T69" s="492">
        <f t="shared" si="28"/>
        <v>51.18477784185945</v>
      </c>
      <c r="U69" s="492">
        <f t="shared" si="28"/>
        <v>43.055921539214651</v>
      </c>
      <c r="V69" s="492">
        <f t="shared" si="28"/>
        <v>40.017374434425065</v>
      </c>
    </row>
    <row r="70" spans="1:22" ht="21" customHeight="1" x14ac:dyDescent="0.35">
      <c r="A70" s="493" t="s">
        <v>875</v>
      </c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</row>
    <row r="71" spans="1:22" ht="16.5" customHeight="1" x14ac:dyDescent="0.25">
      <c r="B71" s="368" t="s">
        <v>876</v>
      </c>
      <c r="C71" s="374"/>
      <c r="D71" s="374">
        <f>BOPsum!L5</f>
        <v>-46.019432067871094</v>
      </c>
      <c r="E71" s="374">
        <f>BOPsum!M5</f>
        <v>-51.714668273925781</v>
      </c>
      <c r="F71" s="374">
        <f>BOPsum!N5</f>
        <v>-57.298225402832031</v>
      </c>
      <c r="G71" s="374">
        <f>BOPsum!O5</f>
        <v>-60.2596435546875</v>
      </c>
      <c r="H71" s="374">
        <f>BOPsum!P5</f>
        <v>-59.302715301513672</v>
      </c>
      <c r="I71" s="374">
        <f>BOPsum!Q5</f>
        <v>-64.38836669921875</v>
      </c>
      <c r="J71" s="374">
        <f>BOPsum!R5</f>
        <v>-82.957023620605469</v>
      </c>
      <c r="K71" s="374">
        <f>BOPsum!S5</f>
        <v>-50.932964324951172</v>
      </c>
      <c r="L71" s="374">
        <f>BOPsum!T5</f>
        <v>-47.753486633300781</v>
      </c>
      <c r="M71" s="374">
        <f>BOPsum!U5</f>
        <v>-68.027168273925781</v>
      </c>
      <c r="N71" s="374">
        <f>BOPsum!V5</f>
        <v>-58.032161712646484</v>
      </c>
      <c r="O71" s="374">
        <f>BOPsum!W5</f>
        <v>-53.933055877685547</v>
      </c>
      <c r="P71" s="374">
        <f>BOPsum!X5</f>
        <v>-49.585762023925781</v>
      </c>
      <c r="Q71" s="374">
        <f>BOPsum!Y5</f>
        <v>-53.340324401855469</v>
      </c>
      <c r="R71" s="374">
        <f>BOPsum!Z5</f>
        <v>-62.965385437011719</v>
      </c>
      <c r="S71" s="374">
        <f>BOPsum!AA5</f>
        <v>-138.59774780273438</v>
      </c>
      <c r="T71" s="374">
        <f>BOPsum!AB5</f>
        <v>-56.230644226074219</v>
      </c>
      <c r="U71" s="374">
        <f>BOPsum!AC5</f>
        <v>-33.735340118408203</v>
      </c>
      <c r="V71" s="374">
        <f>BOPsum!AD5</f>
        <v>-32.528953552246094</v>
      </c>
    </row>
    <row r="72" spans="1:22" x14ac:dyDescent="0.25">
      <c r="B72" s="368" t="s">
        <v>877</v>
      </c>
      <c r="C72" s="374"/>
      <c r="D72" s="374">
        <f>BOPsum!L11</f>
        <v>-25.873231887817383</v>
      </c>
      <c r="E72" s="374">
        <f>BOPsum!M11</f>
        <v>-30.900295257568359</v>
      </c>
      <c r="F72" s="374">
        <f>BOPsum!N11</f>
        <v>-32.626556396484375</v>
      </c>
      <c r="G72" s="374">
        <f>BOPsum!O11</f>
        <v>-34.677001953125</v>
      </c>
      <c r="H72" s="374">
        <f>BOPsum!P11</f>
        <v>-34.620502471923828</v>
      </c>
      <c r="I72" s="374">
        <f>BOPsum!Q11</f>
        <v>-47.304721832275391</v>
      </c>
      <c r="J72" s="374">
        <f>BOPsum!R11</f>
        <v>-35.023048400878906</v>
      </c>
      <c r="K72" s="374">
        <f>BOPsum!S11</f>
        <v>-37.478271484375</v>
      </c>
      <c r="L72" s="374">
        <f>BOPsum!T11</f>
        <v>-40.138595581054688</v>
      </c>
      <c r="M72" s="374">
        <f>BOPsum!U11</f>
        <v>-40.823623657226563</v>
      </c>
      <c r="N72" s="374">
        <f>BOPsum!V11</f>
        <v>-34.287330627441406</v>
      </c>
      <c r="O72" s="374">
        <f>BOPsum!W11</f>
        <v>-37.911575317382813</v>
      </c>
      <c r="P72" s="374">
        <f>BOPsum!X11</f>
        <v>-36.708602905273438</v>
      </c>
      <c r="Q72" s="374">
        <f>BOPsum!Y11</f>
        <v>-46.039421081542969</v>
      </c>
      <c r="R72" s="374">
        <f>BOPsum!Z11</f>
        <v>-43.552833557128906</v>
      </c>
      <c r="S72" s="374">
        <f>BOPsum!AA11</f>
        <v>-45.370361328125</v>
      </c>
      <c r="T72" s="374">
        <f>BOPsum!AB11</f>
        <v>-33.2847900390625</v>
      </c>
      <c r="U72" s="374">
        <f>BOPsum!AC11</f>
        <v>-30.351320266723633</v>
      </c>
      <c r="V72" s="374">
        <f>BOPsum!AD11</f>
        <v>-38.918994903564453</v>
      </c>
    </row>
    <row r="73" spans="1:22" x14ac:dyDescent="0.25">
      <c r="B73" s="368" t="s">
        <v>878</v>
      </c>
      <c r="C73" s="374"/>
      <c r="D73" s="374">
        <f>BOPsum!L22</f>
        <v>35.983245849609375</v>
      </c>
      <c r="E73" s="374">
        <f>BOPsum!M22</f>
        <v>41.101432800292969</v>
      </c>
      <c r="F73" s="374">
        <f>BOPsum!N22</f>
        <v>38.255165100097656</v>
      </c>
      <c r="G73" s="374">
        <f>BOPsum!O22</f>
        <v>41.327255249023438</v>
      </c>
      <c r="H73" s="374">
        <f>BOPsum!P22</f>
        <v>42.700271606445313</v>
      </c>
      <c r="I73" s="374">
        <f>BOPsum!Q22</f>
        <v>39.993137359619141</v>
      </c>
      <c r="J73" s="374">
        <f>BOPsum!R22</f>
        <v>36.298072814941406</v>
      </c>
      <c r="K73" s="374">
        <f>BOPsum!S22</f>
        <v>36.148078918457031</v>
      </c>
      <c r="L73" s="374">
        <f>BOPsum!T22</f>
        <v>28.52448844909668</v>
      </c>
      <c r="M73" s="374">
        <f>BOPsum!U22</f>
        <v>35.425701141357422</v>
      </c>
      <c r="N73" s="374">
        <f>BOPsum!V22</f>
        <v>41.64666748046875</v>
      </c>
      <c r="O73" s="374">
        <f>BOPsum!W22</f>
        <v>58.522281646728516</v>
      </c>
      <c r="P73" s="374">
        <f>BOPsum!X22</f>
        <v>53.616279602050781</v>
      </c>
      <c r="Q73" s="374">
        <f>BOPsum!Y22</f>
        <v>47.447574615478516</v>
      </c>
      <c r="R73" s="374">
        <f>BOPsum!Z22</f>
        <v>47.891128540039063</v>
      </c>
      <c r="S73" s="374">
        <f>BOPsum!AA22</f>
        <v>49.671321868896484</v>
      </c>
      <c r="T73" s="374">
        <f>BOPsum!AB22</f>
        <v>45.396003723144531</v>
      </c>
      <c r="U73" s="374">
        <f>BOPsum!AC22</f>
        <v>24.905746459960938</v>
      </c>
      <c r="V73" s="374">
        <f>BOPsum!AD22</f>
        <v>37.767459869384766</v>
      </c>
    </row>
    <row r="74" spans="1:22" x14ac:dyDescent="0.25">
      <c r="B74" s="368" t="s">
        <v>879</v>
      </c>
      <c r="C74" s="374"/>
      <c r="D74" s="374">
        <f>BOPsum!L31</f>
        <v>40.618118286132813</v>
      </c>
      <c r="E74" s="374">
        <f>BOPsum!M31</f>
        <v>50.141696929931641</v>
      </c>
      <c r="F74" s="374">
        <f>BOPsum!N31</f>
        <v>47.510673522949219</v>
      </c>
      <c r="G74" s="374">
        <f>BOPsum!O31</f>
        <v>57.045326232910156</v>
      </c>
      <c r="H74" s="374">
        <f>BOPsum!P31</f>
        <v>52.703292846679688</v>
      </c>
      <c r="I74" s="374">
        <f>BOPsum!Q31</f>
        <v>53.814868927001953</v>
      </c>
      <c r="J74" s="374">
        <f>BOPsum!R31</f>
        <v>52.535285949707031</v>
      </c>
      <c r="K74" s="374">
        <f>BOPsum!S31</f>
        <v>51.224357604980469</v>
      </c>
      <c r="L74" s="374">
        <f>BOPsum!T31</f>
        <v>52.034244537353516</v>
      </c>
      <c r="M74" s="374">
        <f>BOPsum!U31</f>
        <v>56.693733215332031</v>
      </c>
      <c r="N74" s="374">
        <f>BOPsum!V31</f>
        <v>49.788616180419922</v>
      </c>
      <c r="O74" s="374">
        <f>BOPsum!W31</f>
        <v>54.293346405029297</v>
      </c>
      <c r="P74" s="374">
        <f>BOPsum!X31</f>
        <v>52.739597320556641</v>
      </c>
      <c r="Q74" s="374">
        <f>BOPsum!Y31</f>
        <v>50.022720336914063</v>
      </c>
      <c r="R74" s="374">
        <f>BOPsum!Z31</f>
        <v>54.172409057617188</v>
      </c>
      <c r="S74" s="374">
        <f>BOPsum!AA31</f>
        <v>61.738597869873047</v>
      </c>
      <c r="T74" s="374">
        <f>BOPsum!AB31</f>
        <v>80.205032348632813</v>
      </c>
      <c r="U74" s="374">
        <f>BOPsum!AC31</f>
        <v>97.224716186523438</v>
      </c>
      <c r="V74" s="374">
        <f>BOPsum!AD31</f>
        <v>79.0030517578125</v>
      </c>
    </row>
    <row r="75" spans="1:22" x14ac:dyDescent="0.25">
      <c r="B75" s="368" t="s">
        <v>880</v>
      </c>
      <c r="C75" s="374"/>
      <c r="D75" s="374">
        <f>BOPsum!L3</f>
        <v>4.7087016105651855</v>
      </c>
      <c r="E75" s="374">
        <f>BOPsum!M3</f>
        <v>8.6281633377075195</v>
      </c>
      <c r="F75" s="374">
        <f>BOPsum!N3</f>
        <v>-4.1589450836181641</v>
      </c>
      <c r="G75" s="374">
        <f>BOPsum!O3</f>
        <v>3.4359338283538818</v>
      </c>
      <c r="H75" s="374">
        <f>BOPsum!P3</f>
        <v>1.4803431034088135</v>
      </c>
      <c r="I75" s="374">
        <f>BOPsum!Q3</f>
        <v>-17.885086059570313</v>
      </c>
      <c r="J75" s="374">
        <f>BOPsum!R3</f>
        <v>-29.146711349487305</v>
      </c>
      <c r="K75" s="374">
        <f>BOPsum!S3</f>
        <v>-1.0388020277023315</v>
      </c>
      <c r="L75" s="374">
        <f>BOPsum!T3</f>
        <v>-7.3333516120910645</v>
      </c>
      <c r="M75" s="374">
        <f>BOPsum!U3</f>
        <v>-16.731353759765625</v>
      </c>
      <c r="N75" s="374">
        <f>BOPsum!V3</f>
        <v>-0.88421148061752319</v>
      </c>
      <c r="O75" s="374">
        <f>BOPsum!W3</f>
        <v>20.970998764038086</v>
      </c>
      <c r="P75" s="374">
        <f>BOPsum!X3</f>
        <v>20.061511993408203</v>
      </c>
      <c r="Q75" s="374">
        <f>BOPsum!Y3</f>
        <v>-1.9094489812850952</v>
      </c>
      <c r="R75" s="374">
        <f>BOPsum!Z3</f>
        <v>-4.4546818733215332</v>
      </c>
      <c r="S75" s="374">
        <f>BOPsum!AA3</f>
        <v>-72.558197021484375</v>
      </c>
      <c r="T75" s="374">
        <f>BOPsum!AB3</f>
        <v>36.085601806640625</v>
      </c>
      <c r="U75" s="374">
        <f>BOPsum!AC3</f>
        <v>58.043804168701172</v>
      </c>
      <c r="V75" s="374">
        <f>BOPsum!AD3</f>
        <v>45.322559356689453</v>
      </c>
    </row>
    <row r="76" spans="1:22" x14ac:dyDescent="0.25">
      <c r="B76" s="368" t="s">
        <v>881</v>
      </c>
      <c r="C76" s="374"/>
      <c r="D76" s="374">
        <f>BOPsum!L39</f>
        <v>-17.641452789306641</v>
      </c>
      <c r="E76" s="374">
        <f>BOPsum!M39</f>
        <v>12.252640724182129</v>
      </c>
      <c r="F76" s="374">
        <f>BOPsum!N39</f>
        <v>29.280477523803711</v>
      </c>
      <c r="G76" s="374">
        <f>BOPsum!O39</f>
        <v>31.901918411254883</v>
      </c>
      <c r="H76" s="374">
        <f>BOPsum!P39</f>
        <v>32.005435943603516</v>
      </c>
      <c r="I76" s="374">
        <f>BOPsum!Q39</f>
        <v>29.923856735229492</v>
      </c>
      <c r="J76" s="374">
        <f>BOPsum!R39</f>
        <v>26.572830200195313</v>
      </c>
      <c r="K76" s="374">
        <f>BOPsum!S39</f>
        <v>21.941591262817383</v>
      </c>
      <c r="L76" s="374">
        <f>BOPsum!T39</f>
        <v>15.982879638671875</v>
      </c>
      <c r="M76" s="374">
        <f>BOPsum!U39</f>
        <v>23.310195922851563</v>
      </c>
      <c r="N76" s="374">
        <f>BOPsum!V39</f>
        <v>16.993137359619141</v>
      </c>
      <c r="O76" s="374">
        <f>BOPsum!W39</f>
        <v>15.065942764282227</v>
      </c>
      <c r="P76" s="374">
        <f>BOPsum!X39</f>
        <v>16.131990432739258</v>
      </c>
      <c r="Q76" s="374">
        <f>BOPsum!Y39</f>
        <v>20.06536865234375</v>
      </c>
      <c r="R76" s="374">
        <f>BOPsum!Z39</f>
        <v>16.459487915039063</v>
      </c>
      <c r="S76" s="374">
        <f>BOPsum!AA39</f>
        <v>12.704596519470215</v>
      </c>
      <c r="T76" s="374">
        <f>BOPsum!AB39</f>
        <v>14.497669219970703</v>
      </c>
      <c r="U76" s="374">
        <f>BOPsum!AC39</f>
        <v>10.96978759765625</v>
      </c>
      <c r="V76" s="374">
        <f>BOPsum!AD39</f>
        <v>13.413999557495117</v>
      </c>
    </row>
    <row r="77" spans="1:22" x14ac:dyDescent="0.25">
      <c r="B77" s="368" t="s">
        <v>416</v>
      </c>
      <c r="C77" s="374"/>
      <c r="D77" s="374">
        <f>BOPsum!L45</f>
        <v>48.794406890869141</v>
      </c>
      <c r="E77" s="374">
        <f>BOPsum!M45</f>
        <v>1.161394476890564</v>
      </c>
      <c r="F77" s="374">
        <f>BOPsum!N45</f>
        <v>27.092605590820313</v>
      </c>
      <c r="G77" s="374">
        <f>BOPsum!O45</f>
        <v>-0.36880537867546082</v>
      </c>
      <c r="H77" s="374">
        <f>BOPsum!P45</f>
        <v>21.81401252746582</v>
      </c>
      <c r="I77" s="374">
        <f>BOPsum!Q45</f>
        <v>31.091392517089844</v>
      </c>
      <c r="J77" s="374">
        <f>BOPsum!R45</f>
        <v>35.185100555419922</v>
      </c>
      <c r="K77" s="374">
        <f>BOPsum!S45</f>
        <v>21.343006134033203</v>
      </c>
      <c r="L77" s="374">
        <f>BOPsum!T45</f>
        <v>17.188840866088867</v>
      </c>
      <c r="M77" s="374">
        <f>BOPsum!U45</f>
        <v>28.998954772949219</v>
      </c>
      <c r="N77" s="374">
        <f>BOPsum!V45</f>
        <v>6.790346622467041</v>
      </c>
      <c r="O77" s="374">
        <f>BOPsum!W45</f>
        <v>-3.5372376441955566</v>
      </c>
      <c r="P77" s="374">
        <f>BOPsum!X45</f>
        <v>-8.8178558349609375</v>
      </c>
      <c r="Q77" s="374">
        <f>BOPsum!Y45</f>
        <v>-10.748990058898926</v>
      </c>
      <c r="R77" s="374">
        <f>BOPsum!Z45</f>
        <v>20.893095016479492</v>
      </c>
      <c r="S77" s="374">
        <f>BOPsum!AA45</f>
        <v>90.925399780273438</v>
      </c>
      <c r="T77" s="374">
        <f>BOPsum!AB45</f>
        <v>-27.541461944580078</v>
      </c>
      <c r="U77" s="374">
        <f>BOPsum!AC45</f>
        <v>-32.887046813964844</v>
      </c>
      <c r="V77" s="374">
        <f>BOPsum!AD45</f>
        <v>-15.955436706542969</v>
      </c>
    </row>
    <row r="78" spans="1:22" ht="21" customHeight="1" x14ac:dyDescent="0.35">
      <c r="A78" s="473" t="s">
        <v>882</v>
      </c>
    </row>
    <row r="79" spans="1:22" x14ac:dyDescent="0.25">
      <c r="B79" s="368" t="s">
        <v>883</v>
      </c>
      <c r="C79" s="374"/>
      <c r="D79" s="495">
        <f>IIP!L3</f>
        <v>277.88470458984375</v>
      </c>
      <c r="E79" s="495">
        <f>IIP!M3</f>
        <v>274.02792358398438</v>
      </c>
      <c r="F79" s="495">
        <f>IIP!N3</f>
        <v>263.66867065429688</v>
      </c>
      <c r="G79" s="495">
        <f>IIP!O3</f>
        <v>294.27548217773438</v>
      </c>
      <c r="H79" s="495">
        <f>IIP!P3</f>
        <v>247.17269897460938</v>
      </c>
      <c r="I79" s="495">
        <f>IIP!Q3</f>
        <v>223.62820434570313</v>
      </c>
      <c r="J79" s="495">
        <f>IIP!R3</f>
        <v>244.40420532226563</v>
      </c>
      <c r="K79" s="495">
        <f>IIP!S3</f>
        <v>222.56320190429688</v>
      </c>
      <c r="L79" s="495">
        <f>IIP!T3</f>
        <v>233.78178405761719</v>
      </c>
      <c r="M79" s="495">
        <f>IIP!U3</f>
        <v>229.53329467773438</v>
      </c>
      <c r="N79" s="495">
        <f>IIP!V3</f>
        <v>237.20451354980469</v>
      </c>
      <c r="O79" s="495">
        <f>IIP!W3</f>
        <v>237.62922668457031</v>
      </c>
      <c r="P79" s="495">
        <f>IIP!X3</f>
        <v>260.63790893554688</v>
      </c>
      <c r="Q79" s="495">
        <f>IIP!Y3</f>
        <v>269.18142700195313</v>
      </c>
      <c r="R79" s="495">
        <f>IIP!Z3</f>
        <v>247.08786010742188</v>
      </c>
      <c r="S79" s="495">
        <f>IIP!AA3</f>
        <v>216.3436279296875</v>
      </c>
      <c r="T79" s="495">
        <f>IIP!AB3</f>
        <v>245.77732849121094</v>
      </c>
      <c r="U79" s="495">
        <f>IIP!AC3</f>
        <v>286.97900390625</v>
      </c>
      <c r="V79" s="495">
        <f>IIP!AD3</f>
        <v>299.59063720703125</v>
      </c>
    </row>
    <row r="80" spans="1:22" x14ac:dyDescent="0.25">
      <c r="B80" s="368" t="s">
        <v>515</v>
      </c>
      <c r="C80" s="495"/>
      <c r="D80" s="495" t="str">
        <f>IIP!L4</f>
        <v xml:space="preserve">n.a. </v>
      </c>
      <c r="E80" s="495" t="str">
        <f>IIP!M4</f>
        <v xml:space="preserve">n.a. </v>
      </c>
      <c r="F80" s="495" t="str">
        <f>IIP!N4</f>
        <v xml:space="preserve">n.a. </v>
      </c>
      <c r="G80" s="495" t="str">
        <f>IIP!O4</f>
        <v xml:space="preserve">n.a. </v>
      </c>
      <c r="H80" s="495" t="str">
        <f>IIP!P4</f>
        <v xml:space="preserve">n.a. </v>
      </c>
      <c r="I80" s="495" t="str">
        <f>IIP!Q4</f>
        <v xml:space="preserve">n.a. </v>
      </c>
      <c r="J80" s="495" t="str">
        <f>IIP!R4</f>
        <v xml:space="preserve">n.a. </v>
      </c>
      <c r="K80" s="495" t="str">
        <f>IIP!S4</f>
        <v xml:space="preserve">n.a. </v>
      </c>
      <c r="L80" s="495" t="str">
        <f>IIP!T4</f>
        <v xml:space="preserve">n.a. </v>
      </c>
      <c r="M80" s="495" t="str">
        <f>IIP!U4</f>
        <v xml:space="preserve">n.a. </v>
      </c>
      <c r="N80" s="495" t="str">
        <f>IIP!V4</f>
        <v xml:space="preserve">n.a. </v>
      </c>
      <c r="O80" s="495" t="str">
        <f>IIP!W4</f>
        <v xml:space="preserve">n.a. </v>
      </c>
      <c r="P80" s="495" t="str">
        <f>IIP!X4</f>
        <v xml:space="preserve">n.a. </v>
      </c>
      <c r="Q80" s="495" t="str">
        <f>IIP!Y4</f>
        <v xml:space="preserve">n.a. </v>
      </c>
      <c r="R80" s="495" t="str">
        <f>IIP!Z4</f>
        <v xml:space="preserve">n.a. </v>
      </c>
      <c r="S80" s="495" t="str">
        <f>IIP!AA4</f>
        <v xml:space="preserve">n.a. </v>
      </c>
      <c r="T80" s="495" t="str">
        <f>IIP!AB4</f>
        <v xml:space="preserve">n.a. </v>
      </c>
      <c r="U80" s="495" t="str">
        <f>IIP!AC4</f>
        <v xml:space="preserve">n.a. </v>
      </c>
      <c r="V80" s="495" t="str">
        <f>IIP!AD4</f>
        <v xml:space="preserve">n.a. </v>
      </c>
    </row>
    <row r="81" spans="1:22" x14ac:dyDescent="0.25">
      <c r="B81" s="368" t="s">
        <v>516</v>
      </c>
      <c r="C81" s="374"/>
      <c r="D81" s="495">
        <f>IIP!L5</f>
        <v>321.51373291015625</v>
      </c>
      <c r="E81" s="495">
        <f>IIP!M5</f>
        <v>312.36715698242188</v>
      </c>
      <c r="F81" s="495">
        <f>IIP!N5</f>
        <v>309.35162353515625</v>
      </c>
      <c r="G81" s="495">
        <f>IIP!O5</f>
        <v>335.5799560546875</v>
      </c>
      <c r="H81" s="495">
        <f>IIP!P5</f>
        <v>287.60427856445313</v>
      </c>
      <c r="I81" s="495">
        <f>IIP!Q5</f>
        <v>268.43582153320313</v>
      </c>
      <c r="J81" s="495">
        <f>IIP!R5</f>
        <v>276.46987915039063</v>
      </c>
      <c r="K81" s="495">
        <f>IIP!S5</f>
        <v>252.08219909667969</v>
      </c>
      <c r="L81" s="495">
        <f>IIP!T5</f>
        <v>268.7823486328125</v>
      </c>
      <c r="M81" s="495">
        <f>IIP!U5</f>
        <v>275.74453735351563</v>
      </c>
      <c r="N81" s="495">
        <f>IIP!V5</f>
        <v>267.82797241210938</v>
      </c>
      <c r="O81" s="495">
        <f>IIP!W5</f>
        <v>239.6810302734375</v>
      </c>
      <c r="P81" s="495">
        <f>IIP!X5</f>
        <v>229.39642333984375</v>
      </c>
      <c r="Q81" s="495">
        <f>IIP!Y5</f>
        <v>211.99649047851563</v>
      </c>
      <c r="R81" s="495">
        <f>IIP!Z5</f>
        <v>191.00161743164063</v>
      </c>
      <c r="S81" s="495">
        <f>IIP!AA5</f>
        <v>169.86172485351563</v>
      </c>
      <c r="T81" s="495">
        <f>IIP!AB5</f>
        <v>153.26119995117188</v>
      </c>
      <c r="U81" s="495">
        <f>IIP!AC5</f>
        <v>150.6463623046875</v>
      </c>
      <c r="V81" s="495">
        <f>IIP!AD5</f>
        <v>129.58851623535156</v>
      </c>
    </row>
    <row r="82" spans="1:22" x14ac:dyDescent="0.25">
      <c r="B82" s="368" t="s">
        <v>521</v>
      </c>
      <c r="C82" s="374"/>
      <c r="D82" s="495">
        <f>IIP!L15</f>
        <v>-43.629043579101563</v>
      </c>
      <c r="E82" s="495">
        <f>IIP!M15</f>
        <v>-38.339252471923828</v>
      </c>
      <c r="F82" s="495">
        <f>IIP!N15</f>
        <v>-45.682945251464844</v>
      </c>
      <c r="G82" s="495">
        <f>IIP!O15</f>
        <v>-41.304485321044922</v>
      </c>
      <c r="H82" s="495">
        <f>IIP!P15</f>
        <v>-40.431598663330078</v>
      </c>
      <c r="I82" s="495">
        <f>IIP!Q15</f>
        <v>-44.807605743408203</v>
      </c>
      <c r="J82" s="495">
        <f>IIP!R15</f>
        <v>-32.065666198730469</v>
      </c>
      <c r="K82" s="495">
        <f>IIP!S15</f>
        <v>-29.519002914428711</v>
      </c>
      <c r="L82" s="495">
        <f>IIP!T15</f>
        <v>-35.000564575195313</v>
      </c>
      <c r="M82" s="495">
        <f>IIP!U15</f>
        <v>-46.211235046386719</v>
      </c>
      <c r="N82" s="495">
        <f>IIP!V15</f>
        <v>-30.623462677001953</v>
      </c>
      <c r="O82" s="495">
        <f>IIP!W15</f>
        <v>-2.051793098449707</v>
      </c>
      <c r="P82" s="495">
        <f>IIP!X15</f>
        <v>31.241498947143555</v>
      </c>
      <c r="Q82" s="495">
        <f>IIP!Y15</f>
        <v>57.184932708740234</v>
      </c>
      <c r="R82" s="495">
        <f>IIP!Z15</f>
        <v>56.08624267578125</v>
      </c>
      <c r="S82" s="495">
        <f>IIP!AA15</f>
        <v>46.481910705566406</v>
      </c>
      <c r="T82" s="495">
        <f>IIP!AB15</f>
        <v>92.516120910644531</v>
      </c>
      <c r="U82" s="495">
        <f>IIP!AC15</f>
        <v>136.3326416015625</v>
      </c>
      <c r="V82" s="495">
        <f>IIP!AD15</f>
        <v>170.00212097167969</v>
      </c>
    </row>
    <row r="83" spans="1:22" x14ac:dyDescent="0.25">
      <c r="B83" s="368" t="s">
        <v>884</v>
      </c>
      <c r="C83" s="374"/>
      <c r="D83" s="495">
        <f>GFSsum!B38+GFSsum!B39</f>
        <v>32.257846832275391</v>
      </c>
      <c r="E83" s="495">
        <f>GFSsum!C38+GFSsum!C39</f>
        <v>49.003906965255737</v>
      </c>
      <c r="F83" s="495">
        <f>GFSsum!D38+GFSsum!D39</f>
        <v>66.163857460021973</v>
      </c>
      <c r="G83" s="495">
        <f>GFSsum!E38+GFSsum!E39</f>
        <v>88.825184345245361</v>
      </c>
      <c r="H83" s="495">
        <f>GFSsum!F38+GFSsum!F39</f>
        <v>79.431158542633057</v>
      </c>
      <c r="I83" s="495">
        <f>GFSsum!G38+GFSsum!G39</f>
        <v>96.632968425750732</v>
      </c>
      <c r="J83" s="495">
        <f>GFSsum!H38+GFSsum!H39</f>
        <v>119.64645195007324</v>
      </c>
      <c r="K83" s="495">
        <f>GFSsum!I38+GFSsum!I39</f>
        <v>132.72491455078125</v>
      </c>
      <c r="L83" s="495">
        <f>GFSsum!J38+GFSsum!J39</f>
        <v>174.95357513427734</v>
      </c>
      <c r="M83" s="495">
        <f>GFSsum!K38+GFSsum!K39</f>
        <v>217.52593231201172</v>
      </c>
      <c r="N83" s="495">
        <f>GFSsum!L38+GFSsum!L39</f>
        <v>252.24837875366211</v>
      </c>
      <c r="O83" s="495">
        <f>GFSsum!M38+GFSsum!M39</f>
        <v>259.1242790222168</v>
      </c>
      <c r="P83" s="495">
        <f>GFSsum!N38+GFSsum!N39</f>
        <v>307.75014686584473</v>
      </c>
      <c r="Q83" s="495">
        <f>GFSsum!O38+GFSsum!O39</f>
        <v>372.1238374710083</v>
      </c>
      <c r="R83" s="495">
        <f>GFSsum!P38+GFSsum!P39</f>
        <v>418.39032077789307</v>
      </c>
      <c r="S83" s="495">
        <f>GFSsum!Q38+GFSsum!Q39</f>
        <v>450.35927581787109</v>
      </c>
      <c r="T83" s="495">
        <f>GFSsum!R38+GFSsum!R39</f>
        <v>527.3038387298584</v>
      </c>
      <c r="U83" s="495">
        <f>GFSsum!S38+GFSsum!S39</f>
        <v>681.72490119934082</v>
      </c>
      <c r="V83" s="495">
        <f>GFSsum!T38+GFSsum!T39</f>
        <v>578.13744068145752</v>
      </c>
    </row>
    <row r="84" spans="1:22" ht="21" customHeight="1" x14ac:dyDescent="0.35">
      <c r="A84" s="473" t="s">
        <v>885</v>
      </c>
      <c r="D84" s="516"/>
      <c r="E84" s="516"/>
      <c r="F84" s="516"/>
      <c r="G84" s="516"/>
      <c r="H84" s="516"/>
      <c r="I84" s="516"/>
      <c r="J84" s="516"/>
      <c r="K84" s="516"/>
      <c r="L84" s="516"/>
      <c r="M84" s="516"/>
      <c r="N84" s="516"/>
      <c r="O84" s="516"/>
      <c r="P84" s="516"/>
      <c r="Q84" s="516"/>
      <c r="R84" s="516"/>
      <c r="S84" s="516"/>
      <c r="T84" s="516"/>
      <c r="U84" s="516"/>
      <c r="V84" s="516"/>
    </row>
    <row r="85" spans="1:22" x14ac:dyDescent="0.25">
      <c r="B85" s="368" t="s">
        <v>886</v>
      </c>
      <c r="C85" s="374"/>
      <c r="D85" s="495">
        <f>ExtD_Hist!L9</f>
        <v>94.204307556152344</v>
      </c>
      <c r="E85" s="495">
        <f>ExtD_Hist!M9</f>
        <v>91.436050415039063</v>
      </c>
      <c r="F85" s="495">
        <f>ExtD_Hist!N9</f>
        <v>99.332267761230469</v>
      </c>
      <c r="G85" s="495">
        <f>ExtD_Hist!O9</f>
        <v>98.120140075683594</v>
      </c>
      <c r="H85" s="495">
        <f>ExtD_Hist!P9</f>
        <v>93.882240295410156</v>
      </c>
      <c r="I85" s="495">
        <f>ExtD_Hist!Q9</f>
        <v>105.47569274902344</v>
      </c>
      <c r="J85" s="495">
        <f>ExtD_Hist!R9</f>
        <v>102.76213073730469</v>
      </c>
      <c r="K85" s="495">
        <f>ExtD_Hist!S9</f>
        <v>100.32637023925781</v>
      </c>
      <c r="L85" s="495">
        <f>ExtD_Hist!T9</f>
        <v>96.019737243652344</v>
      </c>
      <c r="M85" s="495">
        <f>ExtD_Hist!U9</f>
        <v>97.598167419433594</v>
      </c>
      <c r="N85" s="495">
        <f>ExtD_Hist!V9</f>
        <v>94.646347045898438</v>
      </c>
      <c r="O85" s="495">
        <f>ExtD_Hist!W9</f>
        <v>88.980583190917969</v>
      </c>
      <c r="P85" s="495">
        <f>ExtD_Hist!X9</f>
        <v>83.494346618652344</v>
      </c>
      <c r="Q85" s="495">
        <f>ExtD_Hist!Y9</f>
        <v>77.892784118652344</v>
      </c>
      <c r="R85" s="495">
        <f>ExtD_Hist!Z9</f>
        <v>72.53656005859375</v>
      </c>
      <c r="S85" s="495">
        <f>ExtD_Hist!AA9</f>
        <v>67.504890441894531</v>
      </c>
      <c r="T85" s="495">
        <f>ExtD_Hist!AB9</f>
        <v>66.229324340820313</v>
      </c>
      <c r="U85" s="495">
        <f>ExtD_Hist!AC9</f>
        <v>63.458175659179688</v>
      </c>
      <c r="V85" s="495">
        <f>ExtD_Hist!AD9</f>
        <v>59.556144714355469</v>
      </c>
    </row>
    <row r="86" spans="1:22" ht="12.75" customHeight="1" x14ac:dyDescent="0.25">
      <c r="B86" s="368" t="s">
        <v>887</v>
      </c>
      <c r="C86" s="477"/>
      <c r="D86" s="517">
        <f>ExtD_Hist!L10*100</f>
        <v>70.941329689690974</v>
      </c>
      <c r="E86" s="517">
        <f>ExtD_Hist!M10*100</f>
        <v>66.346751409536296</v>
      </c>
      <c r="F86" s="517">
        <f>ExtD_Hist!N10*100</f>
        <v>69.500783104167269</v>
      </c>
      <c r="G86" s="517">
        <f>ExtD_Hist!O10*100</f>
        <v>65.367797462342665</v>
      </c>
      <c r="H86" s="517">
        <f>ExtD_Hist!P10*100</f>
        <v>64.211354577141194</v>
      </c>
      <c r="I86" s="517">
        <f>ExtD_Hist!Q10*100</f>
        <v>69.90401471609178</v>
      </c>
      <c r="J86" s="517">
        <f>ExtD_Hist!R10*100</f>
        <v>63.974624907951124</v>
      </c>
      <c r="K86" s="517">
        <f>ExtD_Hist!S10*100</f>
        <v>58.314194567875134</v>
      </c>
      <c r="L86" s="517">
        <f>ExtD_Hist!T10*100</f>
        <v>53.254925388089667</v>
      </c>
      <c r="M86" s="517">
        <f>ExtD_Hist!U10*100</f>
        <v>52.52380497998638</v>
      </c>
      <c r="N86" s="517">
        <f>ExtD_Hist!V10*100</f>
        <v>51.037037737952659</v>
      </c>
      <c r="O86" s="517">
        <f>ExtD_Hist!W10*100</f>
        <v>48.564108624317498</v>
      </c>
      <c r="P86" s="517">
        <f>ExtD_Hist!X10*100</f>
        <v>41.560005526259644</v>
      </c>
      <c r="Q86" s="517">
        <f>ExtD_Hist!Y10*100</f>
        <v>36.580422509424068</v>
      </c>
      <c r="R86" s="517">
        <f>ExtD_Hist!Z10*100</f>
        <v>33.056805061997899</v>
      </c>
      <c r="S86" s="517">
        <f>ExtD_Hist!AA10*100</f>
        <v>29.097348905587268</v>
      </c>
      <c r="T86" s="517">
        <f>ExtD_Hist!AB10*100</f>
        <v>27.509453590906809</v>
      </c>
      <c r="U86" s="517">
        <f>ExtD_Hist!AC10*100</f>
        <v>24.616717344838669</v>
      </c>
      <c r="V86" s="517">
        <f>ExtD_Hist!AD10*100</f>
        <v>23.014690568642902</v>
      </c>
    </row>
    <row r="87" spans="1:22" ht="12.75" customHeight="1" x14ac:dyDescent="0.25">
      <c r="B87" s="368" t="s">
        <v>338</v>
      </c>
      <c r="C87" s="374"/>
      <c r="D87" s="495">
        <f>ExtD_Hist!L6</f>
        <v>4.309722900390625</v>
      </c>
      <c r="E87" s="495">
        <f>ExtD_Hist!M6</f>
        <v>4.4979243278503418</v>
      </c>
      <c r="F87" s="495">
        <f>ExtD_Hist!N6</f>
        <v>6.4010696411132813</v>
      </c>
      <c r="G87" s="495">
        <f>ExtD_Hist!O6</f>
        <v>16.772882461547852</v>
      </c>
      <c r="H87" s="495">
        <f>ExtD_Hist!P6</f>
        <v>7.5115947723388672</v>
      </c>
      <c r="I87" s="495">
        <f>ExtD_Hist!Q6</f>
        <v>7.8004245758056641</v>
      </c>
      <c r="J87" s="495">
        <f>ExtD_Hist!R6</f>
        <v>8.6713933944702148</v>
      </c>
      <c r="K87" s="495">
        <f>ExtD_Hist!S6</f>
        <v>15.213811874389648</v>
      </c>
      <c r="L87" s="495">
        <f>ExtD_Hist!T6</f>
        <v>6.9273228645324707</v>
      </c>
      <c r="M87" s="495">
        <f>ExtD_Hist!U6</f>
        <v>5.732396125793457</v>
      </c>
      <c r="N87" s="495">
        <f>ExtD_Hist!V6</f>
        <v>5.0703558921813965</v>
      </c>
      <c r="O87" s="495">
        <f>ExtD_Hist!W6</f>
        <v>7.6087541580200195</v>
      </c>
      <c r="P87" s="495">
        <f>ExtD_Hist!X6</f>
        <v>6.8684935569763184</v>
      </c>
      <c r="Q87" s="495">
        <f>ExtD_Hist!Y6</f>
        <v>7.8900833129882813</v>
      </c>
      <c r="R87" s="495">
        <f>ExtD_Hist!Z6</f>
        <v>7.072817325592041</v>
      </c>
      <c r="S87" s="495">
        <f>ExtD_Hist!AA6</f>
        <v>7.6131196022033691</v>
      </c>
      <c r="T87" s="495">
        <f>ExtD_Hist!AB6</f>
        <v>6.6877114400000002</v>
      </c>
      <c r="U87" s="495">
        <f>ExtD_Hist!AC6</f>
        <v>6.6882672309875488</v>
      </c>
      <c r="V87" s="495">
        <f>ExtD_Hist!AD6</f>
        <v>7.0426840782165527</v>
      </c>
    </row>
    <row r="88" spans="1:22" s="380" customFormat="1" ht="20.149999999999999" customHeight="1" x14ac:dyDescent="0.25">
      <c r="A88" s="478"/>
      <c r="B88" s="478" t="s">
        <v>907</v>
      </c>
      <c r="C88" s="496"/>
      <c r="D88" s="518">
        <f>ExtD_Hist!L11*100</f>
        <v>13.636253086514749</v>
      </c>
      <c r="E88" s="518">
        <f>ExtD_Hist!M11*100</f>
        <v>14.067634245336421</v>
      </c>
      <c r="F88" s="518">
        <f>ExtD_Hist!N11*100</f>
        <v>19.87800039874416</v>
      </c>
      <c r="G88" s="518">
        <f>ExtD_Hist!O11*100</f>
        <v>48.541999178401383</v>
      </c>
      <c r="H88" s="518">
        <f>ExtD_Hist!P11*100</f>
        <v>21.672785454206061</v>
      </c>
      <c r="I88" s="518">
        <f>ExtD_Hist!Q11*100</f>
        <v>23.15164182768078</v>
      </c>
      <c r="J88" s="518">
        <f>ExtD_Hist!R11*100</f>
        <v>24.35788419847086</v>
      </c>
      <c r="K88" s="518">
        <f>ExtD_Hist!S11*100</f>
        <v>40.494887941259911</v>
      </c>
      <c r="L88" s="518">
        <f>ExtD_Hist!T11*100</f>
        <v>17.768355369822615</v>
      </c>
      <c r="M88" s="518">
        <f>ExtD_Hist!U11*100</f>
        <v>13.050418270598172</v>
      </c>
      <c r="N88" s="518">
        <f>ExtD_Hist!V11*100</f>
        <v>10.781179939055292</v>
      </c>
      <c r="O88" s="518">
        <f>ExtD_Hist!W11*100</f>
        <v>14.388682568557435</v>
      </c>
      <c r="P88" s="518">
        <f>ExtD_Hist!X11*100</f>
        <v>10.366941706368905</v>
      </c>
      <c r="Q88" s="518">
        <f>ExtD_Hist!Y11*100</f>
        <v>9.4939400187534346</v>
      </c>
      <c r="R88" s="518">
        <f>ExtD_Hist!Z11*100</f>
        <v>9.4590724357811435</v>
      </c>
      <c r="S88" s="518">
        <f>ExtD_Hist!AA11*100</f>
        <v>9.7732146297323048</v>
      </c>
      <c r="T88" s="518">
        <f>ExtD_Hist!AB11*100</f>
        <v>7.339770706936509</v>
      </c>
      <c r="U88" s="518">
        <f>ExtD_Hist!AC11*100</f>
        <v>6.8976468504078268</v>
      </c>
      <c r="V88" s="518">
        <f>ExtD_Hist!AD11*100</f>
        <v>8.277839959560394</v>
      </c>
    </row>
  </sheetData>
  <phoneticPr fontId="8" type="noConversion"/>
  <pageMargins left="0.70866141732283505" right="0.70866141732283505" top="0.74803149606299202" bottom="0.74803149606299202" header="0.31496062992126" footer="0.31496062992126"/>
  <pageSetup scale="52" orientation="landscape" r:id="rId1"/>
  <rowBreaks count="1" manualBreakCount="1">
    <brk id="55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pageSetUpPr fitToPage="1"/>
  </sheetPr>
  <dimension ref="A1:AJ205"/>
  <sheetViews>
    <sheetView view="pageBreakPreview" zoomScale="90" zoomScaleNormal="80" zoomScaleSheetLayoutView="90" zoomScalePageLayoutView="80" workbookViewId="0">
      <pane xSplit="1" ySplit="3" topLeftCell="B6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x14ac:dyDescent="0.25"/>
  <cols>
    <col min="1" max="1" width="9.81640625" customWidth="1"/>
    <col min="2" max="12" width="10.81640625" customWidth="1"/>
  </cols>
  <sheetData>
    <row r="1" spans="1:13" s="31" customFormat="1" ht="25.4" customHeight="1" x14ac:dyDescent="0.25">
      <c r="A1" s="218" t="str">
        <f>Index!B73</f>
        <v>Table 8b    Majuro: Consumer price index (CPI) by major groups, 2003-2023 qtr 1</v>
      </c>
    </row>
    <row r="2" spans="1:13" ht="37.5" x14ac:dyDescent="0.25">
      <c r="A2" s="217" t="s">
        <v>447</v>
      </c>
      <c r="B2" s="56" t="s">
        <v>86</v>
      </c>
      <c r="C2" s="56" t="s">
        <v>64</v>
      </c>
      <c r="D2" s="56" t="s">
        <v>307</v>
      </c>
      <c r="E2" s="216" t="s">
        <v>446</v>
      </c>
      <c r="F2" s="56" t="s">
        <v>66</v>
      </c>
      <c r="G2" s="56" t="s">
        <v>278</v>
      </c>
      <c r="H2" s="56" t="s">
        <v>69</v>
      </c>
      <c r="I2" s="56" t="s">
        <v>70</v>
      </c>
      <c r="J2" s="56" t="s">
        <v>71</v>
      </c>
      <c r="K2" s="56" t="s">
        <v>274</v>
      </c>
      <c r="L2" s="142"/>
    </row>
    <row r="3" spans="1:13" s="4" customFormat="1" x14ac:dyDescent="0.25">
      <c r="A3" s="57" t="s">
        <v>85</v>
      </c>
      <c r="B3" s="51">
        <f>SUM(C3:K3)</f>
        <v>100</v>
      </c>
      <c r="C3" s="51">
        <v>35.909999999999997</v>
      </c>
      <c r="D3" s="51">
        <v>1.68</v>
      </c>
      <c r="E3" s="51">
        <v>17.07</v>
      </c>
      <c r="F3" s="51">
        <v>4.33</v>
      </c>
      <c r="G3" s="51">
        <v>13.73</v>
      </c>
      <c r="H3" s="51">
        <v>2.23</v>
      </c>
      <c r="I3" s="51">
        <v>2.3199999999999998</v>
      </c>
      <c r="J3" s="51">
        <v>6.56</v>
      </c>
      <c r="K3" s="51">
        <v>16.170000000000002</v>
      </c>
      <c r="L3" s="140"/>
    </row>
    <row r="4" spans="1:13" ht="20.149999999999999" hidden="1" customHeight="1" outlineLevel="1" x14ac:dyDescent="0.25">
      <c r="A4" s="55" t="s">
        <v>72</v>
      </c>
      <c r="B4" s="49">
        <v>100</v>
      </c>
      <c r="C4" s="49">
        <v>100</v>
      </c>
      <c r="D4" s="49">
        <v>100</v>
      </c>
      <c r="E4" s="49">
        <v>100</v>
      </c>
      <c r="F4" s="49">
        <v>100</v>
      </c>
      <c r="G4" s="49">
        <v>100</v>
      </c>
      <c r="H4" s="49">
        <v>100</v>
      </c>
      <c r="I4" s="49">
        <v>100</v>
      </c>
      <c r="J4" s="49">
        <v>100</v>
      </c>
      <c r="K4" s="49">
        <v>100</v>
      </c>
      <c r="L4" s="49"/>
      <c r="M4" s="49"/>
    </row>
    <row r="5" spans="1:13" ht="12.75" hidden="1" customHeight="1" outlineLevel="1" x14ac:dyDescent="0.25">
      <c r="A5" s="55" t="s">
        <v>76</v>
      </c>
      <c r="B5" s="49">
        <v>100.50339099999999</v>
      </c>
      <c r="C5" s="49">
        <v>102.27</v>
      </c>
      <c r="D5" s="49">
        <v>100</v>
      </c>
      <c r="E5" s="49">
        <v>99.3</v>
      </c>
      <c r="F5" s="49">
        <v>99.7</v>
      </c>
      <c r="G5" s="49">
        <v>98.08</v>
      </c>
      <c r="H5" s="49">
        <v>100</v>
      </c>
      <c r="I5" s="49">
        <v>100.15</v>
      </c>
      <c r="J5" s="49">
        <v>100</v>
      </c>
      <c r="K5" s="49">
        <v>100.5</v>
      </c>
      <c r="L5" s="49"/>
    </row>
    <row r="6" spans="1:13" ht="12.75" hidden="1" customHeight="1" outlineLevel="1" x14ac:dyDescent="0.25">
      <c r="A6" s="55" t="s">
        <v>77</v>
      </c>
      <c r="B6" s="49">
        <v>100.99151499999999</v>
      </c>
      <c r="C6" s="49">
        <v>103.1</v>
      </c>
      <c r="D6" s="49">
        <v>103.79</v>
      </c>
      <c r="E6" s="49">
        <v>99.24</v>
      </c>
      <c r="F6" s="49">
        <v>102.08</v>
      </c>
      <c r="G6" s="49">
        <v>97.65</v>
      </c>
      <c r="H6" s="49">
        <v>100</v>
      </c>
      <c r="I6" s="49">
        <v>100.1</v>
      </c>
      <c r="J6" s="49">
        <v>100</v>
      </c>
      <c r="K6" s="49">
        <v>101.08</v>
      </c>
      <c r="L6" s="49"/>
    </row>
    <row r="7" spans="1:13" ht="12.75" hidden="1" customHeight="1" outlineLevel="1" x14ac:dyDescent="0.25">
      <c r="A7" s="55" t="s">
        <v>78</v>
      </c>
      <c r="B7" s="49">
        <v>101.96996500000002</v>
      </c>
      <c r="C7" s="49">
        <v>105.72</v>
      </c>
      <c r="D7" s="49">
        <v>101.52</v>
      </c>
      <c r="E7" s="49">
        <v>98.97</v>
      </c>
      <c r="F7" s="49">
        <v>102.75</v>
      </c>
      <c r="G7" s="49">
        <v>97.78</v>
      </c>
      <c r="H7" s="49">
        <v>100</v>
      </c>
      <c r="I7" s="49">
        <v>99.08</v>
      </c>
      <c r="J7" s="49">
        <v>100</v>
      </c>
      <c r="K7" s="49">
        <v>101.69</v>
      </c>
      <c r="L7" s="49"/>
    </row>
    <row r="8" spans="1:13" ht="12.75" hidden="1" customHeight="1" outlineLevel="1" x14ac:dyDescent="0.25">
      <c r="A8" s="55" t="s">
        <v>73</v>
      </c>
      <c r="B8" s="49">
        <v>102.22360200000001</v>
      </c>
      <c r="C8" s="49">
        <v>106.3</v>
      </c>
      <c r="D8" s="49">
        <v>102.27</v>
      </c>
      <c r="E8" s="49">
        <v>99.02</v>
      </c>
      <c r="F8" s="49">
        <v>105.73</v>
      </c>
      <c r="G8" s="49">
        <v>97.95</v>
      </c>
      <c r="H8" s="49">
        <v>100</v>
      </c>
      <c r="I8" s="49">
        <v>99.62</v>
      </c>
      <c r="J8" s="49">
        <v>100</v>
      </c>
      <c r="K8" s="49">
        <v>100.82</v>
      </c>
      <c r="L8" s="49"/>
    </row>
    <row r="9" spans="1:13" ht="12.75" hidden="1" customHeight="1" outlineLevel="1" x14ac:dyDescent="0.25">
      <c r="A9" s="55" t="s">
        <v>79</v>
      </c>
      <c r="B9" s="49">
        <v>102.456186</v>
      </c>
      <c r="C9" s="49">
        <v>106.64</v>
      </c>
      <c r="D9" s="49">
        <v>102.27</v>
      </c>
      <c r="E9" s="49">
        <v>99.44</v>
      </c>
      <c r="F9" s="49">
        <v>103.71</v>
      </c>
      <c r="G9" s="49">
        <v>99.19</v>
      </c>
      <c r="H9" s="49">
        <v>100</v>
      </c>
      <c r="I9" s="49">
        <v>100.93</v>
      </c>
      <c r="J9" s="49">
        <v>100</v>
      </c>
      <c r="K9" s="49">
        <v>100.36</v>
      </c>
      <c r="L9" s="49"/>
    </row>
    <row r="10" spans="1:13" ht="12.75" hidden="1" customHeight="1" outlineLevel="1" x14ac:dyDescent="0.25">
      <c r="A10" s="55" t="s">
        <v>80</v>
      </c>
      <c r="B10" s="49">
        <v>103.44124100000001</v>
      </c>
      <c r="C10" s="49">
        <v>105.79</v>
      </c>
      <c r="D10" s="49">
        <v>102.27</v>
      </c>
      <c r="E10" s="49">
        <v>100.37</v>
      </c>
      <c r="F10" s="49">
        <v>103.6</v>
      </c>
      <c r="G10" s="49">
        <v>102.15</v>
      </c>
      <c r="H10" s="49">
        <v>100</v>
      </c>
      <c r="I10" s="49">
        <v>96.74</v>
      </c>
      <c r="J10" s="49">
        <v>111.08</v>
      </c>
      <c r="K10" s="49">
        <v>100.98</v>
      </c>
      <c r="L10" s="49"/>
    </row>
    <row r="11" spans="1:13" ht="12.75" hidden="1" customHeight="1" outlineLevel="1" x14ac:dyDescent="0.25">
      <c r="A11" s="55" t="s">
        <v>81</v>
      </c>
      <c r="B11" s="49">
        <v>104.38845712463826</v>
      </c>
      <c r="C11" s="49">
        <v>106.26269432410389</v>
      </c>
      <c r="D11" s="49">
        <v>120.26515151515153</v>
      </c>
      <c r="E11" s="49">
        <v>98.902477302785371</v>
      </c>
      <c r="F11" s="49">
        <v>102.42824227812532</v>
      </c>
      <c r="G11" s="49">
        <v>106.88823713227606</v>
      </c>
      <c r="H11" s="49">
        <v>100</v>
      </c>
      <c r="I11" s="49">
        <v>94.180077086702823</v>
      </c>
      <c r="J11" s="49">
        <v>111.07924148556263</v>
      </c>
      <c r="K11" s="49">
        <v>102.12580267806925</v>
      </c>
      <c r="L11" s="49"/>
    </row>
    <row r="12" spans="1:13" ht="12.75" hidden="1" customHeight="1" outlineLevel="1" x14ac:dyDescent="0.25">
      <c r="A12" s="55" t="s">
        <v>74</v>
      </c>
      <c r="B12" s="49">
        <v>105.08786499999998</v>
      </c>
      <c r="C12" s="49">
        <v>105.34</v>
      </c>
      <c r="D12" s="49">
        <v>120.3</v>
      </c>
      <c r="E12" s="49">
        <v>104.63</v>
      </c>
      <c r="F12" s="49">
        <v>102.81</v>
      </c>
      <c r="G12" s="49">
        <v>107.05</v>
      </c>
      <c r="H12" s="49">
        <v>100</v>
      </c>
      <c r="I12" s="49">
        <v>92.58</v>
      </c>
      <c r="J12" s="49">
        <v>111.08</v>
      </c>
      <c r="K12" s="49">
        <v>102.44</v>
      </c>
      <c r="L12" s="49"/>
    </row>
    <row r="13" spans="1:13" ht="12.75" hidden="1" customHeight="1" outlineLevel="1" x14ac:dyDescent="0.25">
      <c r="A13" s="55" t="s">
        <v>82</v>
      </c>
      <c r="B13" s="49">
        <v>106.66328199999998</v>
      </c>
      <c r="C13" s="49">
        <v>106.68</v>
      </c>
      <c r="D13" s="49">
        <v>123.45</v>
      </c>
      <c r="E13" s="49">
        <v>105.91</v>
      </c>
      <c r="F13" s="49">
        <v>102.38</v>
      </c>
      <c r="G13" s="49">
        <v>110.71</v>
      </c>
      <c r="H13" s="49">
        <v>100</v>
      </c>
      <c r="I13" s="49">
        <v>95.2</v>
      </c>
      <c r="J13" s="49">
        <v>111.08</v>
      </c>
      <c r="K13" s="49">
        <v>104.16</v>
      </c>
      <c r="L13" s="49"/>
    </row>
    <row r="14" spans="1:13" ht="12.75" hidden="1" customHeight="1" outlineLevel="1" x14ac:dyDescent="0.25">
      <c r="A14" s="55" t="s">
        <v>83</v>
      </c>
      <c r="B14" s="49">
        <v>108.25799298086812</v>
      </c>
      <c r="C14" s="49">
        <v>107.31372445031433</v>
      </c>
      <c r="D14" s="49">
        <v>126.36363636363639</v>
      </c>
      <c r="E14" s="49">
        <v>107.1215664816273</v>
      </c>
      <c r="F14" s="49">
        <v>103.8129999753411</v>
      </c>
      <c r="G14" s="49">
        <v>118.43504026678589</v>
      </c>
      <c r="H14" s="49">
        <v>100</v>
      </c>
      <c r="I14" s="49">
        <v>94.468705077960763</v>
      </c>
      <c r="J14" s="49">
        <v>113.84412774962638</v>
      </c>
      <c r="K14" s="49">
        <v>103.07353973835036</v>
      </c>
      <c r="L14" s="49"/>
    </row>
    <row r="15" spans="1:13" ht="12.75" hidden="1" customHeight="1" outlineLevel="1" x14ac:dyDescent="0.25">
      <c r="A15" s="55" t="s">
        <v>84</v>
      </c>
      <c r="B15" s="49">
        <v>110.84303639927158</v>
      </c>
      <c r="C15" s="49">
        <v>107.11587189925662</v>
      </c>
      <c r="D15" s="49">
        <v>128.59848484848487</v>
      </c>
      <c r="E15" s="49">
        <v>119.4728682574442</v>
      </c>
      <c r="F15" s="49">
        <v>103.48691598712165</v>
      </c>
      <c r="G15" s="49">
        <v>121.74432371669018</v>
      </c>
      <c r="H15" s="49">
        <v>100</v>
      </c>
      <c r="I15" s="49">
        <v>90.245844477935194</v>
      </c>
      <c r="J15" s="49">
        <v>115.89501845128719</v>
      </c>
      <c r="K15" s="49">
        <v>103.27988702790233</v>
      </c>
      <c r="L15" s="49"/>
    </row>
    <row r="16" spans="1:13" ht="12.75" hidden="1" customHeight="1" outlineLevel="1" x14ac:dyDescent="0.25">
      <c r="A16" s="55" t="s">
        <v>75</v>
      </c>
      <c r="B16" s="49">
        <v>111.27964999999999</v>
      </c>
      <c r="C16" s="49">
        <v>110.03</v>
      </c>
      <c r="D16" s="49">
        <v>131.69</v>
      </c>
      <c r="E16" s="49">
        <v>119.45</v>
      </c>
      <c r="F16" s="49">
        <v>104.04</v>
      </c>
      <c r="G16" s="49">
        <v>121.29</v>
      </c>
      <c r="H16" s="49">
        <v>100</v>
      </c>
      <c r="I16" s="49">
        <v>91.34</v>
      </c>
      <c r="J16" s="49">
        <v>115.9</v>
      </c>
      <c r="K16" s="49">
        <v>99.29</v>
      </c>
      <c r="L16" s="49"/>
    </row>
    <row r="17" spans="1:12" ht="12.75" hidden="1" customHeight="1" outlineLevel="1" x14ac:dyDescent="0.25">
      <c r="A17" s="55" t="s">
        <v>259</v>
      </c>
      <c r="B17" s="49">
        <v>111.60316826423521</v>
      </c>
      <c r="C17" s="49">
        <v>110.19416305095879</v>
      </c>
      <c r="D17" s="49">
        <v>133.44155844155847</v>
      </c>
      <c r="E17" s="49">
        <v>120.92841987353451</v>
      </c>
      <c r="F17" s="49">
        <v>109.94548932904537</v>
      </c>
      <c r="G17" s="49">
        <v>123.1140019114458</v>
      </c>
      <c r="H17" s="49">
        <v>100</v>
      </c>
      <c r="I17" s="49">
        <v>89.965579205800296</v>
      </c>
      <c r="J17" s="49">
        <v>115.89501845128719</v>
      </c>
      <c r="K17" s="49">
        <v>96.252554483841649</v>
      </c>
      <c r="L17" s="49"/>
    </row>
    <row r="18" spans="1:12" ht="12.75" hidden="1" customHeight="1" outlineLevel="1" x14ac:dyDescent="0.25">
      <c r="A18" s="55" t="s">
        <v>272</v>
      </c>
      <c r="B18" s="49">
        <v>112.99489587239968</v>
      </c>
      <c r="C18" s="49">
        <v>108.07557994584063</v>
      </c>
      <c r="D18" s="49">
        <v>135.60606060606065</v>
      </c>
      <c r="E18" s="49">
        <v>128.44914620294867</v>
      </c>
      <c r="F18" s="49">
        <v>106.05318577840617</v>
      </c>
      <c r="G18" s="49">
        <v>131.25444673558235</v>
      </c>
      <c r="H18" s="49">
        <v>100</v>
      </c>
      <c r="I18" s="49">
        <v>83.733146125601792</v>
      </c>
      <c r="J18" s="49">
        <v>115.89501845128719</v>
      </c>
      <c r="K18" s="49">
        <v>96.424510558468285</v>
      </c>
      <c r="L18" s="49"/>
    </row>
    <row r="19" spans="1:12" ht="12.75" hidden="1" customHeight="1" outlineLevel="1" x14ac:dyDescent="0.25">
      <c r="A19" s="55" t="s">
        <v>273</v>
      </c>
      <c r="B19" s="49">
        <v>113.69399139828441</v>
      </c>
      <c r="C19" s="49">
        <v>110.33615201081162</v>
      </c>
      <c r="D19" s="49">
        <v>130.55555555555557</v>
      </c>
      <c r="E19" s="49">
        <v>127.70550110476921</v>
      </c>
      <c r="F19" s="49">
        <v>104.2582787946035</v>
      </c>
      <c r="G19" s="49">
        <v>131.73622591130859</v>
      </c>
      <c r="H19" s="49">
        <v>100</v>
      </c>
      <c r="I19" s="49">
        <v>84.90849527350737</v>
      </c>
      <c r="J19" s="49">
        <v>115.89501845128719</v>
      </c>
      <c r="K19" s="49">
        <v>96.940378782348304</v>
      </c>
      <c r="L19" s="49"/>
    </row>
    <row r="20" spans="1:12" ht="12.75" hidden="1" customHeight="1" outlineLevel="1" x14ac:dyDescent="0.25">
      <c r="A20" s="55" t="s">
        <v>271</v>
      </c>
      <c r="B20" s="49">
        <v>113.21641430093813</v>
      </c>
      <c r="C20" s="49">
        <v>110.62000507193022</v>
      </c>
      <c r="D20" s="49">
        <v>133.08080808080811</v>
      </c>
      <c r="E20" s="49">
        <v>127.94760501436191</v>
      </c>
      <c r="F20" s="49">
        <v>105.8235938058119</v>
      </c>
      <c r="G20" s="49">
        <v>126.30169167673336</v>
      </c>
      <c r="H20" s="49">
        <v>100</v>
      </c>
      <c r="I20" s="49">
        <v>85.560361611272924</v>
      </c>
      <c r="J20" s="49">
        <v>115.89501845128719</v>
      </c>
      <c r="K20" s="49">
        <v>96.940378782348304</v>
      </c>
      <c r="L20" s="49"/>
    </row>
    <row r="21" spans="1:12" ht="12.75" hidden="1" customHeight="1" outlineLevel="1" x14ac:dyDescent="0.25">
      <c r="A21" s="55" t="s">
        <v>284</v>
      </c>
      <c r="B21" s="49">
        <v>115.13264563528968</v>
      </c>
      <c r="C21" s="49">
        <v>112.02282212513248</v>
      </c>
      <c r="D21" s="49">
        <v>134.34343434343438</v>
      </c>
      <c r="E21" s="49">
        <v>128.9491807044555</v>
      </c>
      <c r="F21" s="49">
        <v>102.55311078779998</v>
      </c>
      <c r="G21" s="49">
        <v>135.8418011511246</v>
      </c>
      <c r="H21" s="49">
        <v>100</v>
      </c>
      <c r="I21" s="49">
        <v>85.638585571804796</v>
      </c>
      <c r="J21" s="49">
        <v>115.89501845128719</v>
      </c>
      <c r="K21" s="49">
        <v>97.251069734711805</v>
      </c>
      <c r="L21" s="49"/>
    </row>
    <row r="22" spans="1:12" ht="12.75" hidden="1" customHeight="1" outlineLevel="1" x14ac:dyDescent="0.25">
      <c r="A22" s="55" t="s">
        <v>306</v>
      </c>
      <c r="B22" s="49">
        <v>116.41446858852504</v>
      </c>
      <c r="C22" s="49">
        <v>109.19674941655997</v>
      </c>
      <c r="D22" s="49">
        <v>136.23737373737376</v>
      </c>
      <c r="E22" s="49">
        <v>142.28195871223883</v>
      </c>
      <c r="F22" s="49">
        <v>103.10552192011895</v>
      </c>
      <c r="G22" s="49">
        <v>138.60193573124866</v>
      </c>
      <c r="H22" s="49">
        <v>100</v>
      </c>
      <c r="I22" s="49">
        <v>85.638585571804796</v>
      </c>
      <c r="J22" s="49">
        <v>115.89501845128719</v>
      </c>
      <c r="K22" s="49">
        <v>94.69112165342851</v>
      </c>
      <c r="L22" s="49"/>
    </row>
    <row r="23" spans="1:12" ht="12.75" hidden="1" customHeight="1" outlineLevel="1" x14ac:dyDescent="0.25">
      <c r="A23" s="55" t="s">
        <v>305</v>
      </c>
      <c r="B23" s="49">
        <v>118.6133561460604</v>
      </c>
      <c r="C23" s="49">
        <v>112.60099016144855</v>
      </c>
      <c r="D23" s="49">
        <v>136.23737373737376</v>
      </c>
      <c r="E23" s="49">
        <v>143.46330615034807</v>
      </c>
      <c r="F23" s="49">
        <v>105.32834291224735</v>
      </c>
      <c r="G23" s="49">
        <v>141.52600626029039</v>
      </c>
      <c r="H23" s="49">
        <v>100</v>
      </c>
      <c r="I23" s="49">
        <v>83.735842676204527</v>
      </c>
      <c r="J23" s="49">
        <v>115.89501845128719</v>
      </c>
      <c r="K23" s="49">
        <v>96.677450045153734</v>
      </c>
      <c r="L23" s="49"/>
    </row>
    <row r="24" spans="1:12" hidden="1" outlineLevel="1" x14ac:dyDescent="0.25">
      <c r="A24" s="55" t="s">
        <v>304</v>
      </c>
      <c r="B24" s="49">
        <v>121.96447757715322</v>
      </c>
      <c r="C24" s="49">
        <v>113.30196984100165</v>
      </c>
      <c r="D24" s="49">
        <v>136.969696969697</v>
      </c>
      <c r="E24" s="49">
        <v>148.42473187738327</v>
      </c>
      <c r="F24" s="49">
        <v>113.12941064924034</v>
      </c>
      <c r="G24" s="49">
        <v>152.96599821434197</v>
      </c>
      <c r="H24" s="49">
        <v>100</v>
      </c>
      <c r="I24" s="49">
        <v>83.73555946808996</v>
      </c>
      <c r="J24" s="49">
        <v>115.89501845128719</v>
      </c>
      <c r="K24" s="49">
        <v>98.72872195846567</v>
      </c>
      <c r="L24" s="49"/>
    </row>
    <row r="25" spans="1:12" hidden="1" outlineLevel="1" x14ac:dyDescent="0.25">
      <c r="A25" s="55" t="s">
        <v>303</v>
      </c>
      <c r="B25" s="49">
        <v>134.50547868953888</v>
      </c>
      <c r="C25" s="49">
        <v>126.02833726560038</v>
      </c>
      <c r="D25" s="49">
        <v>138.25757575757578</v>
      </c>
      <c r="E25" s="49">
        <v>192.2557043509519</v>
      </c>
      <c r="F25" s="49">
        <v>104.02430217340736</v>
      </c>
      <c r="G25" s="49">
        <v>159.43336047188171</v>
      </c>
      <c r="H25" s="49">
        <v>100</v>
      </c>
      <c r="I25" s="49">
        <v>83.735842676204527</v>
      </c>
      <c r="J25" s="49">
        <v>115.89501845128719</v>
      </c>
      <c r="K25" s="49">
        <v>98.565796751000306</v>
      </c>
      <c r="L25" s="49"/>
    </row>
    <row r="26" spans="1:12" hidden="1" outlineLevel="1" x14ac:dyDescent="0.25">
      <c r="A26" s="55" t="s">
        <v>311</v>
      </c>
      <c r="B26" s="49">
        <v>150.62342633205833</v>
      </c>
      <c r="C26" s="49">
        <v>142.95167256832588</v>
      </c>
      <c r="D26" s="49">
        <v>134.46969696969703</v>
      </c>
      <c r="E26" s="49">
        <v>230.26154901038285</v>
      </c>
      <c r="F26" s="49">
        <v>108.11713917780135</v>
      </c>
      <c r="G26" s="49">
        <v>196.92830318021944</v>
      </c>
      <c r="H26" s="49">
        <v>100</v>
      </c>
      <c r="I26" s="49">
        <v>85.613217728969389</v>
      </c>
      <c r="J26" s="49">
        <v>117.12604528301638</v>
      </c>
      <c r="K26" s="49">
        <v>87.23141628131323</v>
      </c>
      <c r="L26" s="49"/>
    </row>
    <row r="27" spans="1:12" hidden="1" outlineLevel="1" x14ac:dyDescent="0.25">
      <c r="A27" s="55" t="s">
        <v>312</v>
      </c>
      <c r="B27" s="49">
        <v>138.31251949312289</v>
      </c>
      <c r="C27" s="49">
        <v>138.77796650548507</v>
      </c>
      <c r="D27" s="49">
        <v>143.78787878787881</v>
      </c>
      <c r="E27" s="49">
        <v>197.00863449649418</v>
      </c>
      <c r="F27" s="49">
        <v>108.42425314272417</v>
      </c>
      <c r="G27" s="49">
        <v>158.21659714212257</v>
      </c>
      <c r="H27" s="49">
        <v>100</v>
      </c>
      <c r="I27" s="49">
        <v>83.0057523779071</v>
      </c>
      <c r="J27" s="49">
        <v>117.12604528301638</v>
      </c>
      <c r="K27" s="49">
        <v>87.66376298323172</v>
      </c>
      <c r="L27" s="49"/>
    </row>
    <row r="28" spans="1:12" hidden="1" outlineLevel="1" x14ac:dyDescent="0.25">
      <c r="A28" s="55" t="s">
        <v>310</v>
      </c>
      <c r="B28" s="49">
        <v>129.63567309783201</v>
      </c>
      <c r="C28" s="49">
        <v>137.28341627163542</v>
      </c>
      <c r="D28" s="49">
        <v>143.78787878787881</v>
      </c>
      <c r="E28" s="49">
        <v>157.50934478598131</v>
      </c>
      <c r="F28" s="49">
        <v>105.74195010640248</v>
      </c>
      <c r="G28" s="49">
        <v>147.98354771382688</v>
      </c>
      <c r="H28" s="49">
        <v>100</v>
      </c>
      <c r="I28" s="49">
        <v>82.953603070885848</v>
      </c>
      <c r="J28" s="49">
        <v>117.12604528301638</v>
      </c>
      <c r="K28" s="49">
        <v>88.435108803699919</v>
      </c>
      <c r="L28" s="49"/>
    </row>
    <row r="29" spans="1:12" hidden="1" outlineLevel="1" x14ac:dyDescent="0.25">
      <c r="A29" s="55" t="s">
        <v>434</v>
      </c>
      <c r="B29" s="49">
        <v>130.2100537557067</v>
      </c>
      <c r="C29" s="49">
        <v>135.35545376853372</v>
      </c>
      <c r="D29" s="49">
        <v>142.6767676767677</v>
      </c>
      <c r="E29" s="49">
        <v>157.10993874669896</v>
      </c>
      <c r="F29" s="49">
        <v>102.0322996206033</v>
      </c>
      <c r="G29" s="49">
        <v>156.89124318088912</v>
      </c>
      <c r="H29" s="49">
        <v>100.21974139631955</v>
      </c>
      <c r="I29" s="49">
        <v>84.038981973774426</v>
      </c>
      <c r="J29" s="49">
        <v>117.12604528301638</v>
      </c>
      <c r="K29" s="49">
        <v>90.049688426663337</v>
      </c>
      <c r="L29" s="49"/>
    </row>
    <row r="30" spans="1:12" hidden="1" outlineLevel="1" x14ac:dyDescent="0.25">
      <c r="A30" s="55" t="s">
        <v>435</v>
      </c>
      <c r="B30" s="49">
        <v>130.07359499685955</v>
      </c>
      <c r="C30" s="49">
        <v>133.65466670011335</v>
      </c>
      <c r="D30" s="49">
        <v>142.6767676767677</v>
      </c>
      <c r="E30" s="49">
        <v>157.96559802128459</v>
      </c>
      <c r="F30" s="49">
        <v>103.80018339915796</v>
      </c>
      <c r="G30" s="49">
        <v>158.51479037338038</v>
      </c>
      <c r="H30" s="49">
        <v>100.21974139631955</v>
      </c>
      <c r="I30" s="49">
        <v>85.276915624716324</v>
      </c>
      <c r="J30" s="49">
        <v>117.12604528301638</v>
      </c>
      <c r="K30" s="49">
        <v>90.05</v>
      </c>
      <c r="L30" s="49"/>
    </row>
    <row r="31" spans="1:12" hidden="1" outlineLevel="1" x14ac:dyDescent="0.25">
      <c r="A31" s="55" t="s">
        <v>436</v>
      </c>
      <c r="B31" s="49">
        <v>130.26376462956247</v>
      </c>
      <c r="C31" s="49">
        <v>134.3941643352581</v>
      </c>
      <c r="D31" s="49">
        <v>143.18181818181819</v>
      </c>
      <c r="E31" s="49">
        <v>158.81802261974232</v>
      </c>
      <c r="F31" s="49">
        <v>104.74897333938181</v>
      </c>
      <c r="G31" s="49">
        <v>156.54494113863285</v>
      </c>
      <c r="H31" s="49">
        <v>100.21974139631955</v>
      </c>
      <c r="I31" s="49">
        <v>85.276915624716324</v>
      </c>
      <c r="J31" s="49">
        <v>117.12604528301638</v>
      </c>
      <c r="K31" s="49">
        <v>90.05</v>
      </c>
      <c r="L31" s="49"/>
    </row>
    <row r="32" spans="1:12" hidden="1" outlineLevel="1" x14ac:dyDescent="0.25">
      <c r="A32" s="55" t="s">
        <v>444</v>
      </c>
      <c r="B32" s="49">
        <v>133.24785296333124</v>
      </c>
      <c r="C32" s="49">
        <v>131.75862045588994</v>
      </c>
      <c r="D32" s="49">
        <v>143.18181818181819</v>
      </c>
      <c r="E32" s="49">
        <v>180.3178360791822</v>
      </c>
      <c r="F32" s="49">
        <v>104.74897333938181</v>
      </c>
      <c r="G32" s="49">
        <v>158.4422024884033</v>
      </c>
      <c r="H32" s="49">
        <v>100.21974139631955</v>
      </c>
      <c r="I32" s="49">
        <v>85.276915624716324</v>
      </c>
      <c r="J32" s="49">
        <v>117.12604528301638</v>
      </c>
      <c r="K32" s="49">
        <v>90.05</v>
      </c>
      <c r="L32" s="49"/>
    </row>
    <row r="33" spans="1:12" hidden="1" outlineLevel="1" x14ac:dyDescent="0.25">
      <c r="A33" s="55" t="s">
        <v>445</v>
      </c>
      <c r="B33" s="49">
        <v>137.32633431950492</v>
      </c>
      <c r="C33" s="49">
        <v>137.67487974044136</v>
      </c>
      <c r="D33" s="49">
        <v>143.18181818181819</v>
      </c>
      <c r="E33" s="49">
        <v>192.5090652839317</v>
      </c>
      <c r="F33" s="49">
        <v>100.74826899340015</v>
      </c>
      <c r="G33" s="49">
        <v>158.77825725913556</v>
      </c>
      <c r="H33" s="49">
        <v>100.21974139631955</v>
      </c>
      <c r="I33" s="49">
        <v>85.276915624716324</v>
      </c>
      <c r="J33" s="49">
        <v>117.12604528301638</v>
      </c>
      <c r="K33" s="49">
        <v>90.05</v>
      </c>
      <c r="L33" s="49"/>
    </row>
    <row r="34" spans="1:12" hidden="1" outlineLevel="1" x14ac:dyDescent="0.25">
      <c r="A34" s="55" t="s">
        <v>534</v>
      </c>
      <c r="B34" s="49">
        <v>136.74124069159521</v>
      </c>
      <c r="C34" s="49">
        <v>136.23356129820172</v>
      </c>
      <c r="D34" s="49">
        <v>144.94949494949495</v>
      </c>
      <c r="E34" s="49">
        <v>193.99243315473032</v>
      </c>
      <c r="F34" s="49">
        <v>103.03088850294704</v>
      </c>
      <c r="G34" s="49">
        <v>155.51149286052777</v>
      </c>
      <c r="H34" s="49">
        <v>100.21974139631955</v>
      </c>
      <c r="I34" s="49">
        <v>85.276915624716324</v>
      </c>
      <c r="J34" s="49">
        <v>117.12604528301638</v>
      </c>
      <c r="K34" s="49">
        <v>90.045456318006927</v>
      </c>
      <c r="L34" s="49"/>
    </row>
    <row r="35" spans="1:12" hidden="1" outlineLevel="1" x14ac:dyDescent="0.25">
      <c r="A35" s="223" t="s">
        <v>582</v>
      </c>
      <c r="B35" s="49">
        <v>137.08245262282489</v>
      </c>
      <c r="C35" s="49">
        <v>137.89756886689176</v>
      </c>
      <c r="D35" s="49">
        <v>145.7070707070707</v>
      </c>
      <c r="E35" s="49">
        <v>203.98586395309749</v>
      </c>
      <c r="F35" s="49">
        <v>103.58682588301072</v>
      </c>
      <c r="G35" s="49">
        <v>140.95205232700806</v>
      </c>
      <c r="H35" s="49">
        <v>100.21974139631955</v>
      </c>
      <c r="I35" s="49">
        <v>85.276915624716324</v>
      </c>
      <c r="J35" s="49">
        <v>117.12604528301638</v>
      </c>
      <c r="K35" s="49">
        <v>90.045456318006927</v>
      </c>
      <c r="L35" s="49"/>
    </row>
    <row r="36" spans="1:12" hidden="1" outlineLevel="1" x14ac:dyDescent="0.25">
      <c r="A36" s="223" t="s">
        <v>581</v>
      </c>
      <c r="B36" s="49">
        <v>137.85741512330259</v>
      </c>
      <c r="C36" s="49">
        <v>138.01405676125589</v>
      </c>
      <c r="D36" s="49">
        <v>145.7070707070707</v>
      </c>
      <c r="E36" s="49">
        <v>204.04647883960152</v>
      </c>
      <c r="F36" s="49">
        <v>106.98464953538563</v>
      </c>
      <c r="G36" s="49">
        <v>144.21129825476257</v>
      </c>
      <c r="H36" s="49">
        <v>100.21974139631955</v>
      </c>
      <c r="I36" s="49">
        <v>85.329569192054436</v>
      </c>
      <c r="J36" s="49">
        <v>117.12604528301638</v>
      </c>
      <c r="K36" s="49">
        <v>90.830508536278913</v>
      </c>
      <c r="L36" s="49"/>
    </row>
    <row r="37" spans="1:12" hidden="1" outlineLevel="1" x14ac:dyDescent="0.25">
      <c r="A37" s="223" t="s">
        <v>580</v>
      </c>
      <c r="B37" s="49">
        <v>144.64755629099341</v>
      </c>
      <c r="C37" s="49">
        <v>141.46663363186704</v>
      </c>
      <c r="D37" s="49">
        <v>145.07575757575756</v>
      </c>
      <c r="E37" s="49">
        <v>234.36904158245056</v>
      </c>
      <c r="F37" s="49">
        <v>100.83803167891259</v>
      </c>
      <c r="G37" s="49">
        <v>151.18200800571495</v>
      </c>
      <c r="H37" s="49">
        <v>100.21974139631955</v>
      </c>
      <c r="I37" s="49">
        <v>85.277196120653002</v>
      </c>
      <c r="J37" s="49">
        <v>117.12604528301638</v>
      </c>
      <c r="K37" s="49">
        <v>88.945230697640127</v>
      </c>
      <c r="L37" s="49"/>
    </row>
    <row r="38" spans="1:12" hidden="1" outlineLevel="1" x14ac:dyDescent="0.25">
      <c r="A38" s="223" t="s">
        <v>584</v>
      </c>
      <c r="B38" s="49">
        <v>146.76185902566687</v>
      </c>
      <c r="C38" s="49">
        <v>145.15106331265886</v>
      </c>
      <c r="D38" s="49">
        <v>145.7070707070707</v>
      </c>
      <c r="E38" s="49">
        <v>232.0230370007485</v>
      </c>
      <c r="F38" s="49">
        <v>94.569118747765941</v>
      </c>
      <c r="G38" s="49">
        <v>157.53867190101874</v>
      </c>
      <c r="H38" s="49">
        <v>100.21974139631955</v>
      </c>
      <c r="I38" s="49">
        <v>85.277196120653002</v>
      </c>
      <c r="J38" s="49">
        <v>117.12604528301638</v>
      </c>
      <c r="K38" s="49">
        <v>92.530604444609878</v>
      </c>
      <c r="L38" s="49"/>
    </row>
    <row r="39" spans="1:12" hidden="1" outlineLevel="1" x14ac:dyDescent="0.25">
      <c r="A39" s="223" t="s">
        <v>585</v>
      </c>
      <c r="B39" s="49">
        <v>145.7500283131028</v>
      </c>
      <c r="C39" s="49">
        <v>144.38617533376262</v>
      </c>
      <c r="D39" s="49">
        <v>145.7070707070707</v>
      </c>
      <c r="E39" s="49">
        <v>231.51936557903318</v>
      </c>
      <c r="F39" s="49">
        <v>93.816249283302852</v>
      </c>
      <c r="G39" s="49">
        <v>153.03332973172266</v>
      </c>
      <c r="H39" s="49">
        <v>100.21974139631955</v>
      </c>
      <c r="I39" s="49">
        <v>85.277196120653002</v>
      </c>
      <c r="J39" s="49">
        <v>117.12604528301638</v>
      </c>
      <c r="K39" s="49">
        <v>92.530604444609878</v>
      </c>
      <c r="L39" s="49"/>
    </row>
    <row r="40" spans="1:12" hidden="1" outlineLevel="1" x14ac:dyDescent="0.25">
      <c r="A40" s="223" t="s">
        <v>583</v>
      </c>
      <c r="B40" s="49">
        <v>147.04613464740021</v>
      </c>
      <c r="C40" s="49">
        <v>146.83499393848589</v>
      </c>
      <c r="D40" s="49">
        <v>146.33838383838383</v>
      </c>
      <c r="E40" s="49">
        <v>231.51936557903312</v>
      </c>
      <c r="F40" s="49">
        <v>98.524615048719681</v>
      </c>
      <c r="G40" s="49">
        <v>153.05147668934219</v>
      </c>
      <c r="H40" s="49">
        <v>100.21974139631955</v>
      </c>
      <c r="I40" s="49">
        <v>85.329569192054436</v>
      </c>
      <c r="J40" s="49">
        <v>117.12604528301638</v>
      </c>
      <c r="K40" s="49">
        <v>93.758499574820064</v>
      </c>
      <c r="L40" s="49"/>
    </row>
    <row r="41" spans="1:12" hidden="1" outlineLevel="1" x14ac:dyDescent="0.25">
      <c r="A41" s="223" t="s">
        <v>644</v>
      </c>
      <c r="B41" s="49">
        <v>148.89078700081151</v>
      </c>
      <c r="C41" s="49">
        <v>149.25060903629588</v>
      </c>
      <c r="D41" s="49">
        <v>146.84343434343435</v>
      </c>
      <c r="E41" s="49">
        <v>231.42127438600281</v>
      </c>
      <c r="F41" s="49">
        <v>97.445814025535213</v>
      </c>
      <c r="G41" s="49">
        <v>160.54748123610753</v>
      </c>
      <c r="H41" s="49">
        <v>100.21974139631955</v>
      </c>
      <c r="I41" s="49">
        <v>84.020242407018642</v>
      </c>
      <c r="J41" s="49">
        <v>117.12604528301638</v>
      </c>
      <c r="K41" s="49">
        <v>93.964753943397767</v>
      </c>
      <c r="L41" s="49"/>
    </row>
    <row r="42" spans="1:12" hidden="1" outlineLevel="1" x14ac:dyDescent="0.25">
      <c r="A42" s="223" t="s">
        <v>645</v>
      </c>
      <c r="B42" s="49">
        <v>149.24204230970861</v>
      </c>
      <c r="C42" s="49">
        <v>149.44208298260108</v>
      </c>
      <c r="D42" s="49">
        <v>146.84343434343435</v>
      </c>
      <c r="E42" s="49">
        <v>232.26368336546469</v>
      </c>
      <c r="F42" s="49">
        <v>97.445814025535213</v>
      </c>
      <c r="G42" s="49">
        <v>161.55766187692876</v>
      </c>
      <c r="H42" s="49">
        <v>100.21974139631955</v>
      </c>
      <c r="I42" s="49">
        <v>84.020242407018642</v>
      </c>
      <c r="J42" s="49">
        <v>117.12604528301638</v>
      </c>
      <c r="K42" s="49">
        <v>93.964753943397767</v>
      </c>
      <c r="L42" s="49"/>
    </row>
    <row r="43" spans="1:12" hidden="1" outlineLevel="1" x14ac:dyDescent="0.25">
      <c r="A43" s="223" t="s">
        <v>646</v>
      </c>
      <c r="B43" s="49">
        <v>149.98495374458068</v>
      </c>
      <c r="C43" s="49">
        <v>151.5108978945255</v>
      </c>
      <c r="D43" s="49">
        <v>146.84343434343435</v>
      </c>
      <c r="E43" s="49">
        <v>232.26368336546469</v>
      </c>
      <c r="F43" s="49">
        <v>97.445814025535213</v>
      </c>
      <c r="G43" s="49">
        <v>161.55766187692876</v>
      </c>
      <c r="H43" s="49">
        <v>100.21974139631955</v>
      </c>
      <c r="I43" s="49">
        <v>84.020242407018642</v>
      </c>
      <c r="J43" s="49">
        <v>117.12604528301638</v>
      </c>
      <c r="K43" s="49">
        <v>93.964753943397767</v>
      </c>
      <c r="L43" s="49"/>
    </row>
    <row r="44" spans="1:12" hidden="1" outlineLevel="1" x14ac:dyDescent="0.25">
      <c r="A44" s="223" t="s">
        <v>643</v>
      </c>
      <c r="B44" s="49">
        <v>150.24334966497108</v>
      </c>
      <c r="C44" s="49">
        <v>150.57515842844654</v>
      </c>
      <c r="D44" s="49">
        <v>146.33838383838383</v>
      </c>
      <c r="E44" s="49">
        <v>236.39590837518008</v>
      </c>
      <c r="F44" s="49">
        <v>97.445814025535213</v>
      </c>
      <c r="G44" s="49">
        <v>162.56582618912554</v>
      </c>
      <c r="H44" s="49">
        <v>100.21974139631955</v>
      </c>
      <c r="I44" s="49">
        <v>86.074436365666912</v>
      </c>
      <c r="J44" s="49">
        <v>120.3908254144294</v>
      </c>
      <c r="K44" s="49">
        <v>90.855824849147993</v>
      </c>
      <c r="L44" s="49"/>
    </row>
    <row r="45" spans="1:12" hidden="1" outlineLevel="1" x14ac:dyDescent="0.25">
      <c r="A45" s="223" t="s">
        <v>706</v>
      </c>
      <c r="B45" s="49">
        <v>150.71395698103422</v>
      </c>
      <c r="C45" s="49">
        <v>151.35912091399922</v>
      </c>
      <c r="D45" s="49">
        <v>146.33838383838383</v>
      </c>
      <c r="E45" s="49">
        <v>236.32748145848376</v>
      </c>
      <c r="F45" s="49">
        <v>98.004618019737393</v>
      </c>
      <c r="G45" s="49">
        <v>161.70642402893708</v>
      </c>
      <c r="H45" s="49">
        <v>100.21974139631955</v>
      </c>
      <c r="I45" s="49">
        <v>85.934609141233878</v>
      </c>
      <c r="J45" s="49">
        <v>120.3908254144294</v>
      </c>
      <c r="K45" s="49">
        <v>92.697572266791823</v>
      </c>
      <c r="L45" s="49"/>
    </row>
    <row r="46" spans="1:12" hidden="1" outlineLevel="1" x14ac:dyDescent="0.25">
      <c r="A46" s="223" t="s">
        <v>707</v>
      </c>
      <c r="B46" s="49">
        <v>150.92281014565441</v>
      </c>
      <c r="C46" s="49">
        <v>151.9417962117667</v>
      </c>
      <c r="D46" s="49">
        <v>146.33838383838383</v>
      </c>
      <c r="E46" s="49">
        <v>236.32748145848376</v>
      </c>
      <c r="F46" s="49">
        <v>98.004618019737393</v>
      </c>
      <c r="G46" s="49">
        <v>161.70642402893708</v>
      </c>
      <c r="H46" s="49">
        <v>100.21974139631955</v>
      </c>
      <c r="I46" s="49">
        <v>86.842135296645409</v>
      </c>
      <c r="J46" s="49">
        <v>120.3908254144294</v>
      </c>
      <c r="K46" s="49">
        <v>92.564980172706157</v>
      </c>
      <c r="L46" s="49"/>
    </row>
    <row r="47" spans="1:12" hidden="1" outlineLevel="1" x14ac:dyDescent="0.25">
      <c r="A47" s="223" t="s">
        <v>708</v>
      </c>
      <c r="B47" s="49">
        <v>151.13727910507382</v>
      </c>
      <c r="C47" s="49">
        <v>152.38831155019824</v>
      </c>
      <c r="D47" s="49">
        <v>146.33838383838383</v>
      </c>
      <c r="E47" s="49">
        <v>236.61194463067963</v>
      </c>
      <c r="F47" s="49">
        <v>98.004618019737393</v>
      </c>
      <c r="G47" s="49">
        <v>161.70642402893708</v>
      </c>
      <c r="H47" s="49">
        <v>100.21974139631955</v>
      </c>
      <c r="I47" s="49">
        <v>86.842518169992218</v>
      </c>
      <c r="J47" s="49">
        <v>120.3908254144294</v>
      </c>
      <c r="K47" s="49">
        <v>92.59935590080245</v>
      </c>
      <c r="L47" s="49"/>
    </row>
    <row r="48" spans="1:12" hidden="1" outlineLevel="1" x14ac:dyDescent="0.25">
      <c r="A48" s="223" t="s">
        <v>709</v>
      </c>
      <c r="B48" s="49">
        <v>151.9253870118051</v>
      </c>
      <c r="C48" s="49">
        <v>152.92185298951978</v>
      </c>
      <c r="D48" s="49">
        <v>146.34</v>
      </c>
      <c r="E48" s="49">
        <v>237.11049239083241</v>
      </c>
      <c r="F48" s="49">
        <v>106.59872275843539</v>
      </c>
      <c r="G48" s="49">
        <v>162.78494963099772</v>
      </c>
      <c r="H48" s="49">
        <v>100.21974139631955</v>
      </c>
      <c r="I48" s="49">
        <v>87.539647029649913</v>
      </c>
      <c r="J48" s="49">
        <v>120.3908254144294</v>
      </c>
      <c r="K48" s="49">
        <v>92.444774774055745</v>
      </c>
      <c r="L48" s="49"/>
    </row>
    <row r="49" spans="1:36" hidden="1" outlineLevel="1" x14ac:dyDescent="0.25">
      <c r="A49" s="223" t="s">
        <v>740</v>
      </c>
      <c r="B49" s="49">
        <v>152.5060477880655</v>
      </c>
      <c r="C49" s="49">
        <v>154.86476481973872</v>
      </c>
      <c r="D49" s="49">
        <v>144.80519480519479</v>
      </c>
      <c r="E49" s="49">
        <v>236.84261705171076</v>
      </c>
      <c r="F49" s="49">
        <v>105.11890773950536</v>
      </c>
      <c r="G49" s="49">
        <v>162.78494963099772</v>
      </c>
      <c r="H49" s="49">
        <v>100.21974139631955</v>
      </c>
      <c r="I49" s="49">
        <v>85.566705269663473</v>
      </c>
      <c r="J49" s="49">
        <v>120.3908254144294</v>
      </c>
      <c r="K49" s="49">
        <v>92.842551056312743</v>
      </c>
      <c r="L49" s="49"/>
    </row>
    <row r="50" spans="1:36" hidden="1" outlineLevel="1" x14ac:dyDescent="0.25">
      <c r="A50" s="223" t="s">
        <v>741</v>
      </c>
      <c r="B50" s="49">
        <v>152.90579614084336</v>
      </c>
      <c r="C50" s="49">
        <v>157.41818263572088</v>
      </c>
      <c r="D50" s="49">
        <v>144.80519480519479</v>
      </c>
      <c r="E50" s="49">
        <v>236.96965671568128</v>
      </c>
      <c r="F50" s="49">
        <v>106.07502770943142</v>
      </c>
      <c r="G50" s="49">
        <v>162.78494963099774</v>
      </c>
      <c r="H50" s="49">
        <v>100.21974139631955</v>
      </c>
      <c r="I50" s="49">
        <v>85.566705269663473</v>
      </c>
      <c r="J50" s="49">
        <v>120.3908254144294</v>
      </c>
      <c r="K50" s="49">
        <v>89.253994159102561</v>
      </c>
      <c r="L50" s="49"/>
    </row>
    <row r="51" spans="1:36" hidden="1" outlineLevel="1" x14ac:dyDescent="0.25">
      <c r="A51" s="223" t="s">
        <v>742</v>
      </c>
      <c r="B51" s="49">
        <v>153.08604169362638</v>
      </c>
      <c r="C51" s="49">
        <v>158.45388414697442</v>
      </c>
      <c r="D51" s="49">
        <v>144.80519480519479</v>
      </c>
      <c r="E51" s="49">
        <v>237.34583986302144</v>
      </c>
      <c r="F51" s="49">
        <v>108.88748973833897</v>
      </c>
      <c r="G51" s="49">
        <v>162.78494963099774</v>
      </c>
      <c r="H51" s="49">
        <v>100.21974139631955</v>
      </c>
      <c r="I51" s="49">
        <v>85.566705269663473</v>
      </c>
      <c r="J51" s="49">
        <v>120.3908254144294</v>
      </c>
      <c r="K51" s="49">
        <v>86.918379261076552</v>
      </c>
      <c r="L51" s="49"/>
    </row>
    <row r="52" spans="1:36" hidden="1" outlineLevel="1" x14ac:dyDescent="0.25">
      <c r="A52" s="223" t="s">
        <v>739</v>
      </c>
      <c r="B52" s="49">
        <v>147.12203259039839</v>
      </c>
      <c r="C52" s="49">
        <v>158.568397959588</v>
      </c>
      <c r="D52" s="49">
        <v>144.69696969696966</v>
      </c>
      <c r="E52" s="49">
        <v>205.75718442234344</v>
      </c>
      <c r="F52" s="49">
        <v>118.1718859078495</v>
      </c>
      <c r="G52" s="49">
        <v>155.22371728952174</v>
      </c>
      <c r="H52" s="49">
        <v>100.21974139631955</v>
      </c>
      <c r="I52" s="49">
        <v>85.566705269663473</v>
      </c>
      <c r="J52" s="49">
        <v>120.3908254144294</v>
      </c>
      <c r="K52" s="49">
        <v>87.073070037509808</v>
      </c>
      <c r="L52" s="49"/>
    </row>
    <row r="53" spans="1:36" hidden="1" outlineLevel="1" x14ac:dyDescent="0.25">
      <c r="A53" s="223" t="s">
        <v>776</v>
      </c>
      <c r="B53" s="49">
        <v>147.94832858610033</v>
      </c>
      <c r="C53" s="49">
        <v>158.88772078889502</v>
      </c>
      <c r="D53" s="49">
        <v>144.69696969696966</v>
      </c>
      <c r="E53" s="49">
        <v>205.76</v>
      </c>
      <c r="F53" s="49">
        <v>112.08542198178134</v>
      </c>
      <c r="G53" s="49">
        <v>157.74412807001377</v>
      </c>
      <c r="H53" s="49">
        <v>100.21974139631955</v>
      </c>
      <c r="I53" s="49">
        <v>85.566807647073645</v>
      </c>
      <c r="J53" s="49">
        <v>120.3908254144294</v>
      </c>
      <c r="K53" s="49">
        <v>90.960736464677922</v>
      </c>
      <c r="L53" s="49"/>
    </row>
    <row r="54" spans="1:36" hidden="1" outlineLevel="1" x14ac:dyDescent="0.25">
      <c r="A54" s="223" t="s">
        <v>775</v>
      </c>
      <c r="B54" s="49">
        <v>146.70885707282906</v>
      </c>
      <c r="C54" s="49">
        <v>156.04972195340164</v>
      </c>
      <c r="D54" s="49">
        <v>145.88744588744584</v>
      </c>
      <c r="E54" s="49">
        <v>206.00374624875403</v>
      </c>
      <c r="F54" s="49">
        <v>109.44759798502719</v>
      </c>
      <c r="G54" s="49">
        <v>153.97180458724117</v>
      </c>
      <c r="H54" s="49">
        <v>100.21974139631955</v>
      </c>
      <c r="I54" s="49">
        <v>85.566807647073645</v>
      </c>
      <c r="J54" s="49">
        <v>120.3908254144294</v>
      </c>
      <c r="K54" s="49">
        <v>93.126501320189419</v>
      </c>
      <c r="L54" s="49"/>
    </row>
    <row r="55" spans="1:36" hidden="1" outlineLevel="1" x14ac:dyDescent="0.25">
      <c r="A55" s="223" t="s">
        <v>774</v>
      </c>
      <c r="B55" s="49">
        <v>147.20446154749044</v>
      </c>
      <c r="C55" s="49">
        <v>155.3607945195692</v>
      </c>
      <c r="D55" s="49">
        <v>145.88744588744584</v>
      </c>
      <c r="E55" s="49">
        <v>206.07707861368868</v>
      </c>
      <c r="F55" s="49">
        <v>115.33640790320841</v>
      </c>
      <c r="G55" s="49">
        <v>157.43498748599586</v>
      </c>
      <c r="H55" s="49">
        <v>100.21974139631955</v>
      </c>
      <c r="I55" s="49">
        <v>85.566807647073645</v>
      </c>
      <c r="J55" s="49">
        <v>120.3908254144294</v>
      </c>
      <c r="K55" s="49">
        <v>93.126501320189419</v>
      </c>
      <c r="L55" s="49"/>
    </row>
    <row r="56" spans="1:36" hidden="1" outlineLevel="1" x14ac:dyDescent="0.25">
      <c r="A56" s="223" t="s">
        <v>773</v>
      </c>
      <c r="B56" s="49">
        <v>146.23569635030205</v>
      </c>
      <c r="C56" s="49">
        <v>156.18786198225104</v>
      </c>
      <c r="D56" s="49">
        <v>146.11037507185921</v>
      </c>
      <c r="E56" s="49">
        <v>206.07707861368868</v>
      </c>
      <c r="F56" s="49">
        <v>112.35279951393744</v>
      </c>
      <c r="G56" s="49">
        <v>151.69061918580468</v>
      </c>
      <c r="H56" s="49">
        <v>100.21974139631955</v>
      </c>
      <c r="I56" s="49">
        <v>85.566807647073645</v>
      </c>
      <c r="J56" s="49">
        <v>120.3908254144294</v>
      </c>
      <c r="K56" s="49">
        <v>90.951990977184522</v>
      </c>
      <c r="L56" s="49"/>
    </row>
    <row r="57" spans="1:36" hidden="1" outlineLevel="1" x14ac:dyDescent="0.25">
      <c r="A57" s="223" t="s">
        <v>847</v>
      </c>
      <c r="B57" s="49">
        <v>146.14086741630092</v>
      </c>
      <c r="C57" s="49">
        <v>155.43980393707506</v>
      </c>
      <c r="D57" s="49">
        <v>147.08156663437529</v>
      </c>
      <c r="E57" s="49">
        <v>206.07707861368868</v>
      </c>
      <c r="F57" s="49">
        <v>112.1530869488877</v>
      </c>
      <c r="G57" s="49">
        <v>152.29551777312275</v>
      </c>
      <c r="H57" s="49">
        <v>100.21974139631955</v>
      </c>
      <c r="I57" s="49">
        <v>85.566807647073645</v>
      </c>
      <c r="J57" s="49">
        <v>120.3908254144294</v>
      </c>
      <c r="K57" s="49">
        <v>91.465767537476367</v>
      </c>
      <c r="L57" s="49"/>
    </row>
    <row r="58" spans="1:36" hidden="1" outlineLevel="1" x14ac:dyDescent="0.25">
      <c r="A58" s="223" t="s">
        <v>848</v>
      </c>
      <c r="B58" s="49">
        <v>146.31997868938316</v>
      </c>
      <c r="C58" s="49">
        <v>155.92337978482917</v>
      </c>
      <c r="D58" s="49">
        <v>145.46291403018185</v>
      </c>
      <c r="E58" s="49">
        <v>206.07711753326345</v>
      </c>
      <c r="F58" s="49">
        <v>113.38460920839101</v>
      </c>
      <c r="G58" s="49">
        <v>152.35200629108004</v>
      </c>
      <c r="H58" s="49">
        <v>100.21974139631955</v>
      </c>
      <c r="I58" s="49">
        <v>85.566807647073645</v>
      </c>
      <c r="J58" s="49">
        <v>120.3908254144294</v>
      </c>
      <c r="K58" s="49">
        <v>91.289917933151742</v>
      </c>
      <c r="L58" s="49"/>
    </row>
    <row r="59" spans="1:36" hidden="1" outlineLevel="1" x14ac:dyDescent="0.25">
      <c r="A59" s="223" t="s">
        <v>849</v>
      </c>
      <c r="B59" s="49">
        <f>SUMPRODUCT(C3:K3,C59:K59)/100</f>
        <v>146.0620113396576</v>
      </c>
      <c r="C59" s="49">
        <f t="shared" ref="C59:K59" si="0">AVERAGE(C58,C60)</f>
        <v>154.92803084558267</v>
      </c>
      <c r="D59" s="49">
        <f t="shared" si="0"/>
        <v>144.99530327785931</v>
      </c>
      <c r="E59" s="49">
        <f t="shared" si="0"/>
        <v>206.07711753326345</v>
      </c>
      <c r="F59" s="49">
        <f t="shared" si="0"/>
        <v>113.8377746981235</v>
      </c>
      <c r="G59" s="49">
        <f t="shared" si="0"/>
        <v>153.10812952522764</v>
      </c>
      <c r="H59" s="49">
        <f t="shared" si="0"/>
        <v>100.21974139631955</v>
      </c>
      <c r="I59" s="49">
        <f t="shared" si="0"/>
        <v>85.566807647073645</v>
      </c>
      <c r="J59" s="49">
        <f t="shared" si="0"/>
        <v>120.3908254144294</v>
      </c>
      <c r="K59" s="49">
        <f t="shared" si="0"/>
        <v>91.190230420740036</v>
      </c>
      <c r="L59" s="49"/>
    </row>
    <row r="60" spans="1:36" hidden="1" outlineLevel="1" x14ac:dyDescent="0.25">
      <c r="A60" s="223" t="s">
        <v>845</v>
      </c>
      <c r="B60" s="49">
        <v>145.80776380481262</v>
      </c>
      <c r="C60" s="49">
        <v>153.93268190633614</v>
      </c>
      <c r="D60" s="49">
        <v>144.52769252553679</v>
      </c>
      <c r="E60" s="49">
        <v>206.07711753326345</v>
      </c>
      <c r="F60" s="49">
        <v>114.29094018785599</v>
      </c>
      <c r="G60" s="49">
        <v>153.86425275937526</v>
      </c>
      <c r="H60" s="49">
        <v>100.21974139631955</v>
      </c>
      <c r="I60" s="49">
        <v>85.566807647073645</v>
      </c>
      <c r="J60" s="49">
        <v>120.3908254144294</v>
      </c>
      <c r="K60" s="49">
        <v>91.090542908328331</v>
      </c>
      <c r="L60" s="49"/>
    </row>
    <row r="61" spans="1:36" hidden="1" outlineLevel="1" x14ac:dyDescent="0.25">
      <c r="A61" s="223" t="s">
        <v>846</v>
      </c>
      <c r="B61" s="49">
        <v>146.68371408892818</v>
      </c>
      <c r="C61" s="49">
        <v>154.73584722825447</v>
      </c>
      <c r="D61" s="49">
        <v>148.1606683705042</v>
      </c>
      <c r="E61" s="49">
        <v>206.07711753326345</v>
      </c>
      <c r="F61" s="49">
        <v>114.34867266397073</v>
      </c>
      <c r="G61" s="49">
        <v>153.86425275937526</v>
      </c>
      <c r="H61" s="49">
        <v>100.21974139631955</v>
      </c>
      <c r="I61" s="49">
        <v>85.566807647073645</v>
      </c>
      <c r="J61" s="49">
        <v>120.3908254144294</v>
      </c>
      <c r="K61" s="49">
        <v>94.331062877469606</v>
      </c>
      <c r="L61" s="49"/>
    </row>
    <row r="62" spans="1:36" ht="16.5" customHeight="1" collapsed="1" x14ac:dyDescent="0.25">
      <c r="A62" s="223" t="s">
        <v>904</v>
      </c>
      <c r="B62" s="49">
        <v>147.64075090920613</v>
      </c>
      <c r="C62" s="49">
        <v>156.06843435892432</v>
      </c>
      <c r="D62" s="49">
        <v>147.67507258924616</v>
      </c>
      <c r="E62" s="49">
        <v>206.2056786766704</v>
      </c>
      <c r="F62" s="49">
        <v>116.57377730143503</v>
      </c>
      <c r="G62" s="49">
        <v>155.24969051965519</v>
      </c>
      <c r="H62" s="49">
        <v>100.21974139631955</v>
      </c>
      <c r="I62" s="49">
        <v>85.566807647073645</v>
      </c>
      <c r="J62" s="49">
        <v>120.3908254144294</v>
      </c>
      <c r="K62" s="49">
        <v>95.432182673416335</v>
      </c>
      <c r="L62" s="49"/>
      <c r="M62" s="720"/>
      <c r="N62" s="720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</row>
    <row r="63" spans="1:36" x14ac:dyDescent="0.25">
      <c r="A63" s="223" t="s">
        <v>905</v>
      </c>
      <c r="B63" s="49">
        <v>147.57497733957277</v>
      </c>
      <c r="C63" s="49">
        <v>156.30230267485607</v>
      </c>
      <c r="D63" s="49">
        <v>147.17149177905267</v>
      </c>
      <c r="E63" s="49">
        <v>206.2056786766704</v>
      </c>
      <c r="F63" s="49">
        <v>116.98406439224136</v>
      </c>
      <c r="G63" s="49">
        <v>154.94724122599612</v>
      </c>
      <c r="H63" s="49">
        <v>100.21974139631955</v>
      </c>
      <c r="I63" s="49">
        <v>85.566807647073645</v>
      </c>
      <c r="J63" s="49">
        <v>120.3908254144294</v>
      </c>
      <c r="K63" s="49">
        <v>94.70538156509491</v>
      </c>
      <c r="L63" s="49"/>
      <c r="M63" s="720"/>
      <c r="N63" s="720"/>
      <c r="O63" s="720"/>
      <c r="P63" s="720"/>
      <c r="Q63" s="720"/>
      <c r="R63" s="720"/>
      <c r="S63" s="720"/>
      <c r="T63" s="720"/>
      <c r="U63" s="720"/>
      <c r="V63" s="720"/>
      <c r="W63" s="720"/>
      <c r="X63" s="720"/>
      <c r="Y63" s="720"/>
      <c r="Z63" s="720"/>
      <c r="AA63" s="720"/>
      <c r="AB63" s="720"/>
      <c r="AC63" s="720"/>
      <c r="AD63" s="720"/>
      <c r="AE63" s="720"/>
      <c r="AF63" s="720"/>
      <c r="AG63" s="720"/>
      <c r="AH63" s="720"/>
      <c r="AI63" s="720"/>
      <c r="AJ63" s="720"/>
    </row>
    <row r="64" spans="1:36" x14ac:dyDescent="0.25">
      <c r="A64" s="223" t="s">
        <v>910</v>
      </c>
      <c r="B64" s="49">
        <v>147.50068620250494</v>
      </c>
      <c r="C64" s="49">
        <v>157.28178470934839</v>
      </c>
      <c r="D64" s="49">
        <v>147.17149177905267</v>
      </c>
      <c r="E64" s="49">
        <v>206.2056786766704</v>
      </c>
      <c r="F64" s="49">
        <v>101.21704646160386</v>
      </c>
      <c r="G64" s="49">
        <v>158.22915283202903</v>
      </c>
      <c r="H64" s="49">
        <v>100.21974139631955</v>
      </c>
      <c r="I64" s="49">
        <v>85.566807647073645</v>
      </c>
      <c r="J64" s="49">
        <v>120.3908254144294</v>
      </c>
      <c r="K64" s="49">
        <v>93.504071708800623</v>
      </c>
      <c r="L64" s="49"/>
      <c r="M64" s="720"/>
      <c r="N64" s="720"/>
      <c r="O64" s="720"/>
      <c r="P64" s="720"/>
      <c r="Q64" s="720"/>
      <c r="R64" s="720"/>
      <c r="S64" s="720"/>
      <c r="T64" s="720"/>
      <c r="U64" s="720"/>
      <c r="V64" s="720"/>
      <c r="W64" s="720"/>
      <c r="X64" s="720"/>
      <c r="Y64" s="720"/>
      <c r="Z64" s="720"/>
      <c r="AA64" s="720"/>
      <c r="AB64" s="720"/>
      <c r="AC64" s="720"/>
      <c r="AD64" s="720"/>
      <c r="AE64" s="720"/>
      <c r="AF64" s="720"/>
      <c r="AG64" s="720"/>
      <c r="AH64" s="720"/>
      <c r="AI64" s="720"/>
      <c r="AJ64" s="720"/>
    </row>
    <row r="65" spans="1:36" x14ac:dyDescent="0.25">
      <c r="A65" s="223" t="s">
        <v>911</v>
      </c>
      <c r="B65" s="49">
        <v>147.6556481524461</v>
      </c>
      <c r="C65" s="49">
        <v>157.20115349921105</v>
      </c>
      <c r="D65" s="49">
        <v>147.17149177905267</v>
      </c>
      <c r="E65" s="49">
        <v>206.2056786766704</v>
      </c>
      <c r="F65" s="49">
        <v>99.577844720294678</v>
      </c>
      <c r="G65" s="49">
        <v>159.84221573154389</v>
      </c>
      <c r="H65" s="49">
        <v>100.21974139631955</v>
      </c>
      <c r="I65" s="49">
        <v>85.566807647073645</v>
      </c>
      <c r="J65" s="49">
        <v>120.3908254144294</v>
      </c>
      <c r="K65" s="49">
        <v>93.710326077378326</v>
      </c>
      <c r="L65" s="49"/>
      <c r="M65" s="720"/>
      <c r="N65" s="720"/>
      <c r="O65" s="720"/>
      <c r="P65" s="720"/>
      <c r="Q65" s="720"/>
      <c r="R65" s="720"/>
      <c r="S65" s="720"/>
      <c r="T65" s="720"/>
      <c r="U65" s="720"/>
      <c r="V65" s="720"/>
      <c r="W65" s="720"/>
      <c r="X65" s="720"/>
      <c r="Y65" s="720"/>
      <c r="Z65" s="720"/>
      <c r="AA65" s="720"/>
      <c r="AB65" s="720"/>
      <c r="AC65" s="720"/>
      <c r="AD65" s="720"/>
      <c r="AE65" s="720"/>
      <c r="AF65" s="720"/>
      <c r="AG65" s="720"/>
      <c r="AH65" s="720"/>
      <c r="AI65" s="720"/>
      <c r="AJ65" s="720"/>
    </row>
    <row r="66" spans="1:36" x14ac:dyDescent="0.25">
      <c r="A66" s="223" t="s">
        <v>945</v>
      </c>
      <c r="B66" s="49">
        <v>148.16163829614774</v>
      </c>
      <c r="C66" s="49">
        <v>157.89352286255996</v>
      </c>
      <c r="D66" s="49">
        <v>147.17149177905267</v>
      </c>
      <c r="E66" s="49">
        <v>206.2056786766704</v>
      </c>
      <c r="F66" s="49">
        <v>104.24370895375759</v>
      </c>
      <c r="G66" s="49">
        <v>160.24548145642262</v>
      </c>
      <c r="H66" s="49">
        <v>100.21974139631955</v>
      </c>
      <c r="I66" s="49">
        <v>85.566807647073645</v>
      </c>
      <c r="J66" s="49">
        <v>120.3908254144294</v>
      </c>
      <c r="K66" s="49">
        <v>93.710326077378326</v>
      </c>
      <c r="L66" s="49"/>
      <c r="M66" s="720"/>
      <c r="N66" s="720"/>
      <c r="O66" s="720"/>
      <c r="P66" s="720"/>
      <c r="Q66" s="720"/>
      <c r="R66" s="720"/>
      <c r="S66" s="720"/>
      <c r="T66" s="720"/>
      <c r="U66" s="720"/>
      <c r="V66" s="720"/>
      <c r="W66" s="720"/>
      <c r="X66" s="720"/>
      <c r="Y66" s="720"/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</row>
    <row r="67" spans="1:36" x14ac:dyDescent="0.25">
      <c r="A67" s="223" t="s">
        <v>946</v>
      </c>
      <c r="B67" s="49">
        <v>148.57215093734689</v>
      </c>
      <c r="C67" s="49">
        <v>158.66102237156855</v>
      </c>
      <c r="D67" s="49">
        <v>149.05991981727831</v>
      </c>
      <c r="E67" s="49">
        <v>206.2056786766704</v>
      </c>
      <c r="F67" s="49">
        <v>107.18917528939815</v>
      </c>
      <c r="G67" s="49">
        <v>159.64277320157879</v>
      </c>
      <c r="H67" s="49">
        <v>100.21974139631955</v>
      </c>
      <c r="I67" s="49">
        <v>85.566807647073645</v>
      </c>
      <c r="J67" s="49">
        <v>120.3908254144294</v>
      </c>
      <c r="K67" s="49">
        <v>94.071952859562174</v>
      </c>
      <c r="L67" s="49"/>
      <c r="M67" s="720"/>
      <c r="N67" s="720"/>
      <c r="O67" s="720"/>
      <c r="P67" s="720"/>
      <c r="Q67" s="720"/>
      <c r="R67" s="720"/>
      <c r="S67" s="720"/>
      <c r="T67" s="720"/>
      <c r="U67" s="720"/>
      <c r="V67" s="720"/>
      <c r="W67" s="720"/>
      <c r="X67" s="720"/>
      <c r="Y67" s="720"/>
      <c r="Z67" s="720"/>
      <c r="AA67" s="720"/>
      <c r="AB67" s="720"/>
      <c r="AC67" s="720"/>
      <c r="AD67" s="720"/>
      <c r="AE67" s="720"/>
      <c r="AF67" s="720"/>
      <c r="AG67" s="720"/>
      <c r="AH67" s="720"/>
      <c r="AI67" s="720"/>
      <c r="AJ67" s="720"/>
    </row>
    <row r="68" spans="1:36" x14ac:dyDescent="0.25">
      <c r="A68" s="223" t="s">
        <v>985</v>
      </c>
      <c r="B68" s="49">
        <v>146.42401439009979</v>
      </c>
      <c r="C68" s="49">
        <v>156.40988892302749</v>
      </c>
      <c r="D68" s="49">
        <v>149.05991981727831</v>
      </c>
      <c r="E68" s="49">
        <v>206.55446616758832</v>
      </c>
      <c r="F68" s="49">
        <v>106.76180186065389</v>
      </c>
      <c r="G68" s="49">
        <v>154.04168169887924</v>
      </c>
      <c r="H68" s="49">
        <v>100.21974139631955</v>
      </c>
      <c r="I68" s="49">
        <v>89.494788002180982</v>
      </c>
      <c r="J68" s="49">
        <v>120.3908254144294</v>
      </c>
      <c r="K68" s="49">
        <v>89.726679961344914</v>
      </c>
      <c r="L68" s="49"/>
      <c r="M68" s="720"/>
      <c r="N68" s="720"/>
      <c r="O68" s="720"/>
      <c r="P68" s="720"/>
      <c r="Q68" s="720"/>
      <c r="R68" s="720"/>
      <c r="S68" s="720"/>
      <c r="T68" s="720"/>
      <c r="U68" s="720"/>
      <c r="V68" s="720"/>
      <c r="W68" s="720"/>
      <c r="X68" s="720"/>
      <c r="Y68" s="720"/>
      <c r="Z68" s="720"/>
      <c r="AA68" s="720"/>
      <c r="AB68" s="720"/>
      <c r="AC68" s="720"/>
      <c r="AD68" s="720"/>
      <c r="AE68" s="720"/>
      <c r="AF68" s="720"/>
      <c r="AG68" s="720"/>
      <c r="AH68" s="720"/>
      <c r="AI68" s="720"/>
      <c r="AJ68" s="720"/>
    </row>
    <row r="69" spans="1:36" x14ac:dyDescent="0.25">
      <c r="A69" s="223" t="s">
        <v>986</v>
      </c>
      <c r="B69" s="49">
        <v>146.6075183637241</v>
      </c>
      <c r="C69" s="49">
        <v>156.83441488795344</v>
      </c>
      <c r="D69" s="49">
        <v>150.01672335664597</v>
      </c>
      <c r="E69" s="49">
        <v>206.55454317961988</v>
      </c>
      <c r="F69" s="49">
        <v>109.04738097196575</v>
      </c>
      <c r="G69" s="49">
        <v>159.48576898474192</v>
      </c>
      <c r="H69" s="49">
        <v>100.21974139631955</v>
      </c>
      <c r="I69" s="49">
        <v>89.583830555257549</v>
      </c>
      <c r="J69" s="49">
        <v>120.35765313786338</v>
      </c>
      <c r="K69" s="49">
        <v>84.585720142164021</v>
      </c>
      <c r="L69" s="49"/>
      <c r="M69" s="720"/>
      <c r="N69" s="720"/>
      <c r="O69" s="720"/>
      <c r="P69" s="720"/>
      <c r="Q69" s="720"/>
      <c r="R69" s="720"/>
      <c r="S69" s="720"/>
      <c r="T69" s="720"/>
      <c r="U69" s="720"/>
      <c r="V69" s="720"/>
      <c r="W69" s="720"/>
      <c r="X69" s="720"/>
      <c r="Y69" s="720"/>
      <c r="Z69" s="720"/>
      <c r="AA69" s="720"/>
      <c r="AB69" s="720"/>
      <c r="AC69" s="720"/>
      <c r="AD69" s="720"/>
      <c r="AE69" s="720"/>
      <c r="AF69" s="720"/>
      <c r="AG69" s="720"/>
      <c r="AH69" s="720"/>
      <c r="AI69" s="720"/>
      <c r="AJ69" s="720"/>
    </row>
    <row r="70" spans="1:36" x14ac:dyDescent="0.25">
      <c r="A70" s="223" t="s">
        <v>1057</v>
      </c>
      <c r="B70" s="49">
        <v>148.64223497457849</v>
      </c>
      <c r="C70" s="49">
        <v>159.80784053567382</v>
      </c>
      <c r="D70" s="49">
        <v>152.08140467843936</v>
      </c>
      <c r="E70" s="49">
        <v>209.14517296394504</v>
      </c>
      <c r="F70" s="49">
        <v>114.05242985568272</v>
      </c>
      <c r="G70" s="49">
        <v>159.28413612230258</v>
      </c>
      <c r="H70" s="49">
        <v>100.21974139631955</v>
      </c>
      <c r="I70" s="49">
        <v>89.494788002180982</v>
      </c>
      <c r="J70" s="49">
        <v>120.3908254144294</v>
      </c>
      <c r="K70" s="49">
        <v>86.446034037926452</v>
      </c>
      <c r="L70" s="49"/>
      <c r="M70" s="720"/>
      <c r="N70" s="720"/>
      <c r="O70" s="720"/>
      <c r="P70" s="720"/>
      <c r="Q70" s="720"/>
      <c r="R70" s="720"/>
      <c r="S70" s="720"/>
      <c r="T70" s="720"/>
      <c r="U70" s="720"/>
      <c r="V70" s="720"/>
      <c r="W70" s="720"/>
      <c r="X70" s="720"/>
      <c r="Y70" s="720"/>
      <c r="Z70" s="720"/>
      <c r="AA70" s="720"/>
      <c r="AB70" s="720"/>
      <c r="AC70" s="720"/>
      <c r="AD70" s="720"/>
      <c r="AE70" s="720"/>
      <c r="AF70" s="720"/>
      <c r="AG70" s="720"/>
      <c r="AH70" s="720"/>
      <c r="AI70" s="720"/>
      <c r="AJ70" s="720"/>
    </row>
    <row r="71" spans="1:36" x14ac:dyDescent="0.25">
      <c r="A71" s="223" t="s">
        <v>1058</v>
      </c>
      <c r="B71" s="49">
        <v>146.10821179791216</v>
      </c>
      <c r="C71" s="49">
        <v>154.75869790170447</v>
      </c>
      <c r="D71" s="49">
        <v>153.21446150137476</v>
      </c>
      <c r="E71" s="49">
        <v>208.78910141053558</v>
      </c>
      <c r="F71" s="49">
        <v>114.09219423432071</v>
      </c>
      <c r="G71" s="49">
        <v>158.47760467254514</v>
      </c>
      <c r="H71" s="49">
        <v>100.21974139631955</v>
      </c>
      <c r="I71" s="49">
        <v>89.494788002180982</v>
      </c>
      <c r="J71" s="49">
        <v>120.3908254144294</v>
      </c>
      <c r="K71" s="49">
        <v>82.922469746431233</v>
      </c>
      <c r="L71" s="49"/>
      <c r="M71" s="720"/>
      <c r="N71" s="720"/>
      <c r="O71" s="720"/>
      <c r="P71" s="720"/>
      <c r="Q71" s="720"/>
      <c r="R71" s="720"/>
      <c r="S71" s="720"/>
      <c r="T71" s="720"/>
      <c r="U71" s="720"/>
      <c r="V71" s="720"/>
      <c r="W71" s="720"/>
      <c r="X71" s="720"/>
      <c r="Y71" s="720"/>
      <c r="Z71" s="720"/>
      <c r="AA71" s="720"/>
      <c r="AB71" s="720"/>
      <c r="AC71" s="720"/>
      <c r="AD71" s="720"/>
      <c r="AE71" s="720"/>
      <c r="AF71" s="720"/>
      <c r="AG71" s="720"/>
      <c r="AH71" s="720"/>
      <c r="AI71" s="720"/>
      <c r="AJ71" s="720"/>
    </row>
    <row r="72" spans="1:36" x14ac:dyDescent="0.25">
      <c r="A72" s="223" t="s">
        <v>1056</v>
      </c>
      <c r="B72" s="49">
        <v>146.07663699844889</v>
      </c>
      <c r="C72" s="49">
        <v>154.05872438112868</v>
      </c>
      <c r="D72" s="49">
        <v>156.36184156508418</v>
      </c>
      <c r="E72" s="49">
        <v>208.7269816101371</v>
      </c>
      <c r="F72" s="49">
        <v>110.4789702664479</v>
      </c>
      <c r="G72" s="49">
        <v>156.36045961693188</v>
      </c>
      <c r="H72" s="49">
        <v>100.21974139631955</v>
      </c>
      <c r="I72" s="49">
        <v>89.494788002180982</v>
      </c>
      <c r="J72" s="49">
        <v>120.3908254144294</v>
      </c>
      <c r="K72" s="49">
        <v>86.785538398709207</v>
      </c>
      <c r="L72" s="49"/>
      <c r="M72" s="720"/>
      <c r="N72" s="720"/>
      <c r="O72" s="720"/>
      <c r="P72" s="720"/>
      <c r="Q72" s="720"/>
      <c r="R72" s="720"/>
      <c r="S72" s="720"/>
      <c r="T72" s="720"/>
      <c r="U72" s="720"/>
      <c r="V72" s="720"/>
      <c r="W72" s="720"/>
      <c r="X72" s="720"/>
      <c r="Y72" s="720"/>
      <c r="Z72" s="720"/>
      <c r="AA72" s="720"/>
      <c r="AB72" s="720"/>
      <c r="AC72" s="720"/>
      <c r="AD72" s="720"/>
      <c r="AE72" s="720"/>
      <c r="AF72" s="720"/>
      <c r="AG72" s="720"/>
      <c r="AH72" s="720"/>
      <c r="AI72" s="720"/>
      <c r="AJ72" s="720"/>
    </row>
    <row r="73" spans="1:36" x14ac:dyDescent="0.25">
      <c r="A73" s="223" t="s">
        <v>1060</v>
      </c>
      <c r="B73" s="49">
        <v>146.02846729278605</v>
      </c>
      <c r="C73" s="49">
        <v>157.85130180834983</v>
      </c>
      <c r="D73" s="49">
        <v>155.1028895396004</v>
      </c>
      <c r="E73" s="49">
        <v>208.86997841226233</v>
      </c>
      <c r="F73" s="49">
        <v>110.03784902251414</v>
      </c>
      <c r="G73" s="49">
        <v>150.61392303741013</v>
      </c>
      <c r="H73" s="49">
        <v>100.21974139631955</v>
      </c>
      <c r="I73" s="49">
        <v>89.494788002180982</v>
      </c>
      <c r="J73" s="49">
        <v>120.3908254144294</v>
      </c>
      <c r="K73" s="49">
        <v>83.042923188484963</v>
      </c>
      <c r="L73" s="49"/>
      <c r="M73" s="720"/>
      <c r="N73" s="720"/>
      <c r="O73" s="720"/>
      <c r="P73" s="720"/>
      <c r="Q73" s="720"/>
      <c r="R73" s="720"/>
      <c r="S73" s="720"/>
      <c r="T73" s="720"/>
      <c r="U73" s="720"/>
      <c r="V73" s="720"/>
      <c r="W73" s="720"/>
      <c r="X73" s="720"/>
      <c r="Y73" s="720"/>
      <c r="Z73" s="720"/>
      <c r="AA73" s="720"/>
      <c r="AB73" s="720"/>
      <c r="AC73" s="720"/>
      <c r="AD73" s="720"/>
      <c r="AE73" s="720"/>
      <c r="AF73" s="720"/>
      <c r="AG73" s="720"/>
      <c r="AH73" s="720"/>
      <c r="AI73" s="720"/>
      <c r="AJ73" s="720"/>
    </row>
    <row r="74" spans="1:36" x14ac:dyDescent="0.25">
      <c r="A74" s="223" t="s">
        <v>1657</v>
      </c>
      <c r="B74" s="49">
        <v>148.14610118220028</v>
      </c>
      <c r="C74" s="49">
        <v>161.02761758761909</v>
      </c>
      <c r="D74" s="49">
        <v>155.1028895396004</v>
      </c>
      <c r="E74" s="49">
        <v>208.83321153346071</v>
      </c>
      <c r="F74" s="49">
        <v>110.91915808591718</v>
      </c>
      <c r="G74" s="49">
        <v>152.42861879936433</v>
      </c>
      <c r="H74" s="49">
        <v>100.21974139631955</v>
      </c>
      <c r="I74" s="49">
        <v>89.494788002180982</v>
      </c>
      <c r="J74" s="49">
        <v>120.3908254144294</v>
      </c>
      <c r="K74" s="49">
        <v>87.345371684848672</v>
      </c>
      <c r="L74" s="49"/>
      <c r="M74" s="720"/>
      <c r="N74" s="720"/>
      <c r="O74" s="720"/>
      <c r="P74" s="720"/>
      <c r="Q74" s="720"/>
      <c r="R74" s="720"/>
      <c r="S74" s="720"/>
      <c r="T74" s="720"/>
      <c r="U74" s="720"/>
      <c r="V74" s="720"/>
      <c r="W74" s="720"/>
      <c r="X74" s="720"/>
      <c r="Y74" s="720"/>
      <c r="Z74" s="720"/>
      <c r="AA74" s="720"/>
      <c r="AB74" s="720"/>
      <c r="AC74" s="720"/>
      <c r="AD74" s="720"/>
      <c r="AE74" s="720"/>
      <c r="AF74" s="720"/>
      <c r="AG74" s="720"/>
      <c r="AH74" s="720"/>
      <c r="AI74" s="720"/>
      <c r="AJ74" s="720"/>
    </row>
    <row r="75" spans="1:36" x14ac:dyDescent="0.25">
      <c r="A75" s="223" t="s">
        <v>1660</v>
      </c>
      <c r="B75" s="49">
        <v>148.35917517490557</v>
      </c>
      <c r="C75" s="49">
        <v>160.73046147485758</v>
      </c>
      <c r="D75" s="49">
        <v>156.99131757782612</v>
      </c>
      <c r="E75" s="49">
        <v>209.60522080491509</v>
      </c>
      <c r="F75" s="49">
        <v>113.04687060233285</v>
      </c>
      <c r="G75" s="49">
        <v>151.72290378082661</v>
      </c>
      <c r="H75" s="49">
        <v>100.21974139631955</v>
      </c>
      <c r="I75" s="49">
        <v>89.494788002180982</v>
      </c>
      <c r="J75" s="49">
        <v>120.3908254144294</v>
      </c>
      <c r="K75" s="49">
        <v>88.341705179192971</v>
      </c>
      <c r="L75" s="49"/>
      <c r="M75" s="720"/>
      <c r="N75" s="720"/>
      <c r="O75" s="720"/>
      <c r="P75" s="720"/>
      <c r="Q75" s="720"/>
      <c r="R75" s="720"/>
      <c r="S75" s="720"/>
      <c r="T75" s="720"/>
      <c r="U75" s="720"/>
      <c r="V75" s="720"/>
      <c r="W75" s="720"/>
      <c r="X75" s="720"/>
      <c r="Y75" s="720"/>
      <c r="Z75" s="720"/>
      <c r="AA75" s="720"/>
      <c r="AB75" s="720"/>
      <c r="AC75" s="720"/>
      <c r="AD75" s="720"/>
      <c r="AE75" s="720"/>
      <c r="AF75" s="720"/>
      <c r="AG75" s="720"/>
      <c r="AH75" s="720"/>
      <c r="AI75" s="720"/>
      <c r="AJ75" s="720"/>
    </row>
    <row r="76" spans="1:36" x14ac:dyDescent="0.25">
      <c r="A76" s="223" t="s">
        <v>1671</v>
      </c>
      <c r="B76" s="49">
        <v>150.05002431781773</v>
      </c>
      <c r="C76" s="49">
        <v>162.08240141951859</v>
      </c>
      <c r="D76" s="49">
        <v>157.24310798292282</v>
      </c>
      <c r="E76" s="49">
        <v>207.39272155740167</v>
      </c>
      <c r="F76" s="49">
        <v>117.08902767297285</v>
      </c>
      <c r="G76" s="49">
        <v>159.99013583299987</v>
      </c>
      <c r="H76" s="49">
        <v>100.21974139631955</v>
      </c>
      <c r="I76" s="49">
        <v>89.494788002180982</v>
      </c>
      <c r="J76" s="49">
        <v>120.3908254144294</v>
      </c>
      <c r="K76" s="49">
        <v>90.002438961906066</v>
      </c>
      <c r="L76" s="49"/>
      <c r="M76" s="720"/>
      <c r="N76" s="720"/>
      <c r="O76" s="720"/>
      <c r="P76" s="720"/>
      <c r="Q76" s="720"/>
      <c r="R76" s="720"/>
      <c r="S76" s="720"/>
      <c r="T76" s="720"/>
      <c r="U76" s="720"/>
      <c r="V76" s="720"/>
      <c r="W76" s="720"/>
      <c r="X76" s="720"/>
      <c r="Y76" s="720"/>
      <c r="Z76" s="720"/>
      <c r="AA76" s="720"/>
      <c r="AB76" s="720"/>
      <c r="AC76" s="720"/>
      <c r="AD76" s="720"/>
      <c r="AE76" s="720"/>
      <c r="AF76" s="720"/>
      <c r="AG76" s="720"/>
      <c r="AH76" s="720"/>
      <c r="AI76" s="720"/>
      <c r="AJ76" s="720"/>
    </row>
    <row r="77" spans="1:36" x14ac:dyDescent="0.25">
      <c r="A77" s="223" t="s">
        <v>1672</v>
      </c>
      <c r="B77" s="49">
        <v>150.51483750486688</v>
      </c>
      <c r="C77" s="49">
        <v>162.85912317926167</v>
      </c>
      <c r="D77" s="49">
        <v>157.24310798292282</v>
      </c>
      <c r="E77" s="49">
        <v>207.58371576235271</v>
      </c>
      <c r="F77" s="49">
        <v>126.15980114700113</v>
      </c>
      <c r="G77" s="49">
        <v>158.24708648988172</v>
      </c>
      <c r="H77" s="49">
        <v>100.21974139631955</v>
      </c>
      <c r="I77" s="49">
        <v>89.494788002180982</v>
      </c>
      <c r="J77" s="49">
        <v>120.3908254144294</v>
      </c>
      <c r="K77" s="49">
        <v>90.002438961906066</v>
      </c>
      <c r="L77" s="49"/>
      <c r="M77" s="720"/>
      <c r="N77" s="720"/>
      <c r="O77" s="720"/>
      <c r="P77" s="720"/>
      <c r="Q77" s="720"/>
      <c r="R77" s="720"/>
      <c r="S77" s="720"/>
      <c r="T77" s="720"/>
      <c r="U77" s="720"/>
      <c r="V77" s="720"/>
      <c r="W77" s="720"/>
      <c r="X77" s="720"/>
      <c r="Y77" s="720"/>
      <c r="Z77" s="720"/>
      <c r="AA77" s="720"/>
      <c r="AB77" s="720"/>
      <c r="AC77" s="720"/>
      <c r="AD77" s="720"/>
      <c r="AE77" s="720"/>
      <c r="AF77" s="720"/>
      <c r="AG77" s="720"/>
      <c r="AH77" s="720"/>
      <c r="AI77" s="720"/>
      <c r="AJ77" s="720"/>
    </row>
    <row r="78" spans="1:36" x14ac:dyDescent="0.25">
      <c r="A78" s="223" t="s">
        <v>1670</v>
      </c>
      <c r="B78" s="49">
        <v>150.6097288240689</v>
      </c>
      <c r="C78" s="49">
        <v>162.8811235660873</v>
      </c>
      <c r="D78" s="49">
        <v>157.24310798292282</v>
      </c>
      <c r="E78" s="49">
        <v>207.39272155740167</v>
      </c>
      <c r="F78" s="49">
        <v>118.72686095063042</v>
      </c>
      <c r="G78" s="49">
        <v>161.63433753816258</v>
      </c>
      <c r="H78" s="49">
        <v>100.21974139631955</v>
      </c>
      <c r="I78" s="49">
        <v>89.494788002180982</v>
      </c>
      <c r="J78" s="49">
        <v>120.3908254144294</v>
      </c>
      <c r="K78" s="49">
        <v>89.855114412921992</v>
      </c>
      <c r="L78" s="49"/>
      <c r="M78" s="720"/>
      <c r="N78" s="720"/>
      <c r="O78" s="720"/>
      <c r="P78" s="720"/>
      <c r="Q78" s="720"/>
      <c r="R78" s="720"/>
      <c r="S78" s="720"/>
      <c r="T78" s="720"/>
      <c r="U78" s="720"/>
      <c r="V78" s="720"/>
      <c r="W78" s="720"/>
      <c r="X78" s="720"/>
      <c r="Y78" s="720"/>
      <c r="Z78" s="720"/>
      <c r="AA78" s="720"/>
      <c r="AB78" s="720"/>
      <c r="AC78" s="720"/>
      <c r="AD78" s="720"/>
      <c r="AE78" s="720"/>
      <c r="AF78" s="720"/>
      <c r="AG78" s="720"/>
      <c r="AH78" s="720"/>
      <c r="AI78" s="720"/>
      <c r="AJ78" s="720"/>
    </row>
    <row r="79" spans="1:36" x14ac:dyDescent="0.25">
      <c r="A79" s="223" t="s">
        <v>1678</v>
      </c>
      <c r="B79" s="49">
        <v>151.65466905216397</v>
      </c>
      <c r="C79" s="49">
        <v>162.87558346430441</v>
      </c>
      <c r="D79" s="49">
        <v>157.24310798292282</v>
      </c>
      <c r="E79" s="49">
        <v>207.9048788872289</v>
      </c>
      <c r="F79" s="49">
        <v>118.78698963601688</v>
      </c>
      <c r="G79" s="49">
        <v>164.11424070546633</v>
      </c>
      <c r="H79" s="49">
        <v>100.21974139631955</v>
      </c>
      <c r="I79" s="49">
        <v>89.494788002180982</v>
      </c>
      <c r="J79" s="49">
        <v>120.3908254144294</v>
      </c>
      <c r="K79" s="49">
        <v>93.666004690981438</v>
      </c>
      <c r="L79" s="49"/>
      <c r="M79" s="720"/>
      <c r="N79" s="720"/>
      <c r="O79" s="720"/>
      <c r="P79" s="720"/>
      <c r="Q79" s="720"/>
      <c r="R79" s="720"/>
      <c r="S79" s="720"/>
      <c r="T79" s="720"/>
      <c r="U79" s="720"/>
      <c r="V79" s="720"/>
      <c r="W79" s="720"/>
      <c r="X79" s="720"/>
      <c r="Y79" s="720"/>
      <c r="Z79" s="720"/>
      <c r="AA79" s="720"/>
      <c r="AB79" s="720"/>
      <c r="AC79" s="720"/>
      <c r="AD79" s="720"/>
      <c r="AE79" s="720"/>
      <c r="AF79" s="720"/>
      <c r="AG79" s="720"/>
      <c r="AH79" s="720"/>
      <c r="AI79" s="720"/>
      <c r="AJ79" s="720"/>
    </row>
    <row r="80" spans="1:36" x14ac:dyDescent="0.25">
      <c r="A80" s="223" t="s">
        <v>1679</v>
      </c>
      <c r="B80" s="49">
        <v>153.55793191225598</v>
      </c>
      <c r="C80" s="49">
        <v>166.64751446117759</v>
      </c>
      <c r="D80" s="49">
        <v>157.24310798292282</v>
      </c>
      <c r="E80" s="49">
        <v>207.89568868950127</v>
      </c>
      <c r="F80" s="49">
        <v>109.89830961465434</v>
      </c>
      <c r="G80" s="49">
        <v>168.35526621333915</v>
      </c>
      <c r="H80" s="49">
        <v>100.21974139631955</v>
      </c>
      <c r="I80" s="49">
        <v>89.494788002180982</v>
      </c>
      <c r="J80" s="49">
        <v>120.3908254144294</v>
      </c>
      <c r="K80" s="49">
        <v>95.845787907437398</v>
      </c>
      <c r="L80" s="49"/>
      <c r="M80" s="720"/>
      <c r="N80" s="720"/>
      <c r="O80" s="720"/>
      <c r="P80" s="720"/>
      <c r="Q80" s="720"/>
      <c r="R80" s="720"/>
      <c r="S80" s="720"/>
      <c r="T80" s="720"/>
      <c r="U80" s="720"/>
      <c r="V80" s="720"/>
      <c r="W80" s="720"/>
      <c r="X80" s="720"/>
      <c r="Y80" s="720"/>
      <c r="Z80" s="720"/>
      <c r="AA80" s="720"/>
      <c r="AB80" s="720"/>
      <c r="AC80" s="720"/>
      <c r="AD80" s="720"/>
      <c r="AE80" s="720"/>
      <c r="AF80" s="720"/>
      <c r="AG80" s="720"/>
      <c r="AH80" s="720"/>
      <c r="AI80" s="720"/>
      <c r="AJ80" s="720"/>
    </row>
    <row r="81" spans="1:36" x14ac:dyDescent="0.25">
      <c r="A81" s="223" t="s">
        <v>2940</v>
      </c>
      <c r="B81" s="49">
        <v>156.52528016748337</v>
      </c>
      <c r="C81" s="49">
        <v>170.4941292285134</v>
      </c>
      <c r="D81" s="49">
        <v>157.24310798292282</v>
      </c>
      <c r="E81" s="49">
        <v>209.86779570413137</v>
      </c>
      <c r="F81" s="49">
        <v>107.00658771674361</v>
      </c>
      <c r="G81" s="49">
        <v>178.03364361042838</v>
      </c>
      <c r="H81" s="49">
        <v>100.21974139631955</v>
      </c>
      <c r="I81" s="49">
        <v>89.494788002180982</v>
      </c>
      <c r="J81" s="49">
        <v>120.3908254144294</v>
      </c>
      <c r="K81" s="49">
        <v>96.125704550507137</v>
      </c>
      <c r="L81" s="49"/>
      <c r="M81" s="720"/>
      <c r="N81" s="720"/>
      <c r="O81" s="720"/>
      <c r="P81" s="720"/>
      <c r="Q81" s="720"/>
      <c r="R81" s="720"/>
      <c r="S81" s="720"/>
      <c r="T81" s="720"/>
      <c r="U81" s="720"/>
      <c r="V81" s="720"/>
      <c r="W81" s="720"/>
      <c r="X81" s="720"/>
      <c r="Y81" s="720"/>
      <c r="Z81" s="720"/>
      <c r="AA81" s="720"/>
      <c r="AB81" s="720"/>
      <c r="AC81" s="720"/>
      <c r="AD81" s="720"/>
      <c r="AE81" s="720"/>
      <c r="AF81" s="720"/>
      <c r="AG81" s="720"/>
      <c r="AH81" s="720"/>
      <c r="AI81" s="720"/>
      <c r="AJ81" s="720"/>
    </row>
    <row r="82" spans="1:36" x14ac:dyDescent="0.25">
      <c r="A82" s="223" t="s">
        <v>2944</v>
      </c>
      <c r="B82" s="49">
        <v>157.18733725843586</v>
      </c>
      <c r="C82" s="49">
        <v>173.1664487525187</v>
      </c>
      <c r="D82" s="49">
        <v>157.24310798292282</v>
      </c>
      <c r="E82" s="49">
        <v>210.72528007781193</v>
      </c>
      <c r="F82" s="49">
        <v>106.1221044919199</v>
      </c>
      <c r="G82" s="49">
        <v>177.11956033280504</v>
      </c>
      <c r="H82" s="49">
        <v>100.21974139631955</v>
      </c>
      <c r="I82" s="49">
        <v>89.494788002180982</v>
      </c>
      <c r="J82" s="49">
        <v>120.3908254144294</v>
      </c>
      <c r="K82" s="49">
        <v>94.392805799302863</v>
      </c>
      <c r="L82" s="49"/>
      <c r="M82" s="720"/>
      <c r="N82" s="720"/>
      <c r="O82" s="720"/>
      <c r="P82" s="720"/>
      <c r="Q82" s="720"/>
      <c r="R82" s="720"/>
      <c r="S82" s="720"/>
      <c r="T82" s="720"/>
      <c r="U82" s="720"/>
      <c r="V82" s="720"/>
      <c r="W82" s="720"/>
      <c r="X82" s="720"/>
      <c r="Y82" s="720"/>
      <c r="Z82" s="720"/>
      <c r="AA82" s="720"/>
      <c r="AB82" s="720"/>
      <c r="AC82" s="720"/>
      <c r="AD82" s="720"/>
      <c r="AE82" s="720"/>
      <c r="AF82" s="720"/>
      <c r="AG82" s="720"/>
      <c r="AH82" s="720"/>
      <c r="AI82" s="720"/>
      <c r="AJ82" s="720"/>
    </row>
    <row r="83" spans="1:36" x14ac:dyDescent="0.25">
      <c r="A83" s="223" t="s">
        <v>2945</v>
      </c>
      <c r="B83" s="49">
        <v>160.36926985927258</v>
      </c>
      <c r="C83" s="49">
        <v>182.45626977007365</v>
      </c>
      <c r="D83" s="49">
        <v>157.24310798292282</v>
      </c>
      <c r="E83" s="49">
        <v>211.67844058160426</v>
      </c>
      <c r="F83" s="49">
        <v>108.09065709624409</v>
      </c>
      <c r="G83" s="49">
        <v>173.21821575639922</v>
      </c>
      <c r="H83" s="49">
        <v>100.21974139631955</v>
      </c>
      <c r="I83" s="49">
        <v>89.494788002180982</v>
      </c>
      <c r="J83" s="49">
        <v>120.3908254144294</v>
      </c>
      <c r="K83" s="49">
        <v>95.217823273613661</v>
      </c>
      <c r="L83" s="49"/>
      <c r="M83" s="720"/>
      <c r="N83" s="720"/>
      <c r="O83" s="720"/>
      <c r="P83" s="720"/>
      <c r="Q83" s="720"/>
      <c r="R83" s="720"/>
      <c r="S83" s="720"/>
      <c r="T83" s="720"/>
      <c r="U83" s="720"/>
      <c r="V83" s="720"/>
      <c r="W83" s="720"/>
      <c r="X83" s="720"/>
      <c r="Y83" s="720"/>
      <c r="Z83" s="720"/>
      <c r="AA83" s="720"/>
      <c r="AB83" s="720"/>
      <c r="AC83" s="720"/>
      <c r="AD83" s="720"/>
      <c r="AE83" s="720"/>
      <c r="AF83" s="720"/>
      <c r="AG83" s="720"/>
      <c r="AH83" s="720"/>
      <c r="AI83" s="720"/>
      <c r="AJ83" s="720"/>
    </row>
    <row r="84" spans="1:36" x14ac:dyDescent="0.25">
      <c r="A84" s="223" t="s">
        <v>2943</v>
      </c>
      <c r="B84" s="49">
        <v>165.76552332716707</v>
      </c>
      <c r="C84" s="49">
        <v>180.77730549502635</v>
      </c>
      <c r="D84" s="49">
        <v>157.24310798292282</v>
      </c>
      <c r="E84" s="49">
        <v>219.22497920470789</v>
      </c>
      <c r="F84" s="49">
        <v>109.33633240563248</v>
      </c>
      <c r="G84" s="49">
        <v>174.42497754152723</v>
      </c>
      <c r="H84" s="49">
        <v>100.21974139631955</v>
      </c>
      <c r="I84" s="49">
        <v>89.494788002180982</v>
      </c>
      <c r="J84" s="49">
        <v>120.3908254144294</v>
      </c>
      <c r="K84" s="49">
        <v>122.98733451202921</v>
      </c>
      <c r="L84" s="49"/>
      <c r="M84" s="720"/>
      <c r="N84" s="720"/>
      <c r="O84" s="720"/>
      <c r="P84" s="720"/>
      <c r="Q84" s="720"/>
      <c r="R84" s="720"/>
      <c r="S84" s="720"/>
      <c r="T84" s="720"/>
      <c r="U84" s="720"/>
      <c r="V84" s="720"/>
      <c r="W84" s="720"/>
      <c r="X84" s="720"/>
      <c r="Y84" s="720"/>
      <c r="Z84" s="720"/>
      <c r="AA84" s="720"/>
      <c r="AB84" s="720"/>
      <c r="AC84" s="720"/>
      <c r="AD84" s="720"/>
      <c r="AE84" s="720"/>
      <c r="AF84" s="720"/>
      <c r="AG84" s="720"/>
      <c r="AH84" s="720"/>
      <c r="AI84" s="720"/>
      <c r="AJ84" s="720"/>
    </row>
    <row r="85" spans="1:36" ht="16.5" customHeight="1" x14ac:dyDescent="0.25">
      <c r="A85" s="55" t="s">
        <v>288</v>
      </c>
      <c r="B85" s="49">
        <f t="shared" ref="B85:K85" si="1">AVERAGE(B4:B6)</f>
        <v>100.49830200000001</v>
      </c>
      <c r="C85" s="49">
        <f t="shared" si="1"/>
        <v>101.79</v>
      </c>
      <c r="D85" s="49">
        <f t="shared" si="1"/>
        <v>101.26333333333334</v>
      </c>
      <c r="E85" s="49">
        <f t="shared" si="1"/>
        <v>99.513333333333335</v>
      </c>
      <c r="F85" s="49">
        <f t="shared" si="1"/>
        <v>100.59333333333332</v>
      </c>
      <c r="G85" s="49">
        <f t="shared" si="1"/>
        <v>98.576666666666668</v>
      </c>
      <c r="H85" s="49">
        <f t="shared" si="1"/>
        <v>100</v>
      </c>
      <c r="I85" s="49">
        <f t="shared" si="1"/>
        <v>100.08333333333333</v>
      </c>
      <c r="J85" s="49">
        <f t="shared" si="1"/>
        <v>100</v>
      </c>
      <c r="K85" s="49">
        <f t="shared" si="1"/>
        <v>100.52666666666666</v>
      </c>
      <c r="L85" s="49"/>
      <c r="M85" s="720"/>
      <c r="N85" s="720"/>
      <c r="O85" s="720"/>
      <c r="P85" s="720"/>
      <c r="Q85" s="720"/>
      <c r="R85" s="720"/>
      <c r="S85" s="720"/>
      <c r="T85" s="720"/>
      <c r="U85" s="720"/>
      <c r="V85" s="720"/>
      <c r="W85" s="720"/>
      <c r="X85" s="720"/>
      <c r="Y85" s="720"/>
      <c r="Z85" s="720"/>
      <c r="AA85" s="720"/>
      <c r="AB85" s="720"/>
      <c r="AC85" s="720"/>
      <c r="AD85" s="720"/>
      <c r="AE85" s="720"/>
      <c r="AF85" s="720"/>
      <c r="AG85" s="720"/>
      <c r="AH85" s="720"/>
      <c r="AI85" s="720"/>
      <c r="AJ85" s="720"/>
    </row>
    <row r="86" spans="1:36" x14ac:dyDescent="0.25">
      <c r="A86" s="55" t="s">
        <v>289</v>
      </c>
      <c r="B86" s="49">
        <f t="shared" ref="B86:K86" si="2">AVERAGE(B7:B10)</f>
        <v>102.52274850000001</v>
      </c>
      <c r="C86" s="49">
        <f t="shared" si="2"/>
        <v>106.1125</v>
      </c>
      <c r="D86" s="49">
        <f t="shared" si="2"/>
        <v>102.0825</v>
      </c>
      <c r="E86" s="49">
        <f t="shared" si="2"/>
        <v>99.45</v>
      </c>
      <c r="F86" s="49">
        <f t="shared" si="2"/>
        <v>103.94749999999999</v>
      </c>
      <c r="G86" s="49">
        <f t="shared" si="2"/>
        <v>99.267500000000013</v>
      </c>
      <c r="H86" s="49">
        <f t="shared" si="2"/>
        <v>100</v>
      </c>
      <c r="I86" s="49">
        <f t="shared" si="2"/>
        <v>99.092500000000001</v>
      </c>
      <c r="J86" s="49">
        <f t="shared" si="2"/>
        <v>102.77</v>
      </c>
      <c r="K86" s="49">
        <f t="shared" si="2"/>
        <v>100.96250000000001</v>
      </c>
      <c r="L86" s="49"/>
      <c r="M86" s="720"/>
      <c r="N86" s="720"/>
      <c r="O86" s="720"/>
      <c r="P86" s="720"/>
      <c r="Q86" s="720"/>
      <c r="R86" s="720"/>
      <c r="S86" s="720"/>
      <c r="T86" s="720"/>
      <c r="U86" s="720"/>
      <c r="V86" s="720"/>
      <c r="W86" s="720"/>
      <c r="X86" s="720"/>
      <c r="Y86" s="720"/>
      <c r="Z86" s="720"/>
      <c r="AA86" s="720"/>
      <c r="AB86" s="720"/>
      <c r="AC86" s="720"/>
      <c r="AD86" s="720"/>
      <c r="AE86" s="720"/>
      <c r="AF86" s="720"/>
      <c r="AG86" s="720"/>
      <c r="AH86" s="720"/>
      <c r="AI86" s="720"/>
      <c r="AJ86" s="720"/>
    </row>
    <row r="87" spans="1:36" x14ac:dyDescent="0.25">
      <c r="A87" s="55" t="s">
        <v>290</v>
      </c>
      <c r="B87" s="49">
        <f t="shared" ref="B87:K87" si="3">AVERAGE(B11:B14)</f>
        <v>106.0993992763766</v>
      </c>
      <c r="C87" s="49">
        <f t="shared" si="3"/>
        <v>106.39910469360456</v>
      </c>
      <c r="D87" s="49">
        <f t="shared" si="3"/>
        <v>122.59469696969697</v>
      </c>
      <c r="E87" s="49">
        <f t="shared" si="3"/>
        <v>104.14101094610317</v>
      </c>
      <c r="F87" s="49">
        <f t="shared" si="3"/>
        <v>102.8578105633666</v>
      </c>
      <c r="G87" s="49">
        <f t="shared" si="3"/>
        <v>110.77081934976549</v>
      </c>
      <c r="H87" s="49">
        <f t="shared" si="3"/>
        <v>100</v>
      </c>
      <c r="I87" s="49">
        <f t="shared" si="3"/>
        <v>94.107195541165893</v>
      </c>
      <c r="J87" s="49">
        <f t="shared" si="3"/>
        <v>111.77084230879726</v>
      </c>
      <c r="K87" s="49">
        <f t="shared" si="3"/>
        <v>102.9498356041049</v>
      </c>
      <c r="L87" s="49"/>
      <c r="M87" s="720"/>
      <c r="N87" s="720"/>
      <c r="O87" s="720"/>
      <c r="P87" s="720"/>
      <c r="Q87" s="720"/>
      <c r="R87" s="720"/>
      <c r="S87" s="720"/>
      <c r="T87" s="720"/>
      <c r="U87" s="720"/>
      <c r="V87" s="720"/>
    </row>
    <row r="88" spans="1:36" x14ac:dyDescent="0.25">
      <c r="A88" s="55" t="s">
        <v>291</v>
      </c>
      <c r="B88" s="49">
        <f t="shared" ref="B88:G88" si="4">AVERAGE(B15:B18)</f>
        <v>111.68018763397662</v>
      </c>
      <c r="C88" s="49">
        <f t="shared" si="4"/>
        <v>108.85390372401402</v>
      </c>
      <c r="D88" s="49">
        <f t="shared" si="4"/>
        <v>132.33402597402599</v>
      </c>
      <c r="E88" s="49">
        <f t="shared" si="4"/>
        <v>122.07510858348185</v>
      </c>
      <c r="F88" s="49">
        <f t="shared" si="4"/>
        <v>105.8813977736433</v>
      </c>
      <c r="G88" s="49">
        <f t="shared" si="4"/>
        <v>124.35069309092958</v>
      </c>
      <c r="H88" s="49">
        <f>AVERAGE(H12:H15)</f>
        <v>100</v>
      </c>
      <c r="I88" s="49">
        <f>AVERAGE(I15:I18)</f>
        <v>88.821142452334328</v>
      </c>
      <c r="J88" s="49">
        <f>AVERAGE(J15:J18)</f>
        <v>115.89626383846539</v>
      </c>
      <c r="K88" s="49">
        <f>AVERAGE(K15:K18)</f>
        <v>98.811738017553068</v>
      </c>
      <c r="L88" s="49"/>
      <c r="M88" s="720"/>
      <c r="N88" s="720"/>
      <c r="O88" s="720"/>
      <c r="P88" s="720"/>
      <c r="Q88" s="720"/>
      <c r="R88" s="720"/>
      <c r="S88" s="720"/>
      <c r="T88" s="720"/>
      <c r="U88" s="720"/>
      <c r="V88" s="720"/>
    </row>
    <row r="89" spans="1:36" x14ac:dyDescent="0.25">
      <c r="A89" s="55" t="s">
        <v>292</v>
      </c>
      <c r="B89" s="49">
        <f t="shared" ref="B89:K89" si="5">AVERAGE(B19:B22)</f>
        <v>114.61437998075931</v>
      </c>
      <c r="C89" s="49">
        <f t="shared" si="5"/>
        <v>110.54393215610857</v>
      </c>
      <c r="D89" s="49">
        <f t="shared" si="5"/>
        <v>133.55429292929296</v>
      </c>
      <c r="E89" s="49">
        <f t="shared" si="5"/>
        <v>131.72106138395637</v>
      </c>
      <c r="F89" s="49">
        <f t="shared" si="5"/>
        <v>103.93512632708359</v>
      </c>
      <c r="G89" s="49">
        <f t="shared" si="5"/>
        <v>133.12041361760382</v>
      </c>
      <c r="H89" s="49">
        <f t="shared" si="5"/>
        <v>100</v>
      </c>
      <c r="I89" s="49">
        <f t="shared" si="5"/>
        <v>85.436507007097475</v>
      </c>
      <c r="J89" s="49">
        <f t="shared" si="5"/>
        <v>115.89501845128719</v>
      </c>
      <c r="K89" s="49">
        <f t="shared" si="5"/>
        <v>96.455737238209238</v>
      </c>
      <c r="L89" s="49"/>
      <c r="M89" s="720"/>
      <c r="N89" s="720"/>
      <c r="O89" s="720"/>
      <c r="P89" s="720"/>
      <c r="Q89" s="720"/>
      <c r="R89" s="720"/>
      <c r="S89" s="720"/>
      <c r="T89" s="720"/>
      <c r="U89" s="720"/>
      <c r="V89" s="720"/>
    </row>
    <row r="90" spans="1:36" x14ac:dyDescent="0.25">
      <c r="A90" s="55" t="s">
        <v>293</v>
      </c>
      <c r="B90" s="49">
        <f t="shared" ref="B90:K90" si="6">AVERAGE(B23:B26)</f>
        <v>131.42668468620269</v>
      </c>
      <c r="C90" s="49">
        <f t="shared" si="6"/>
        <v>123.72074245909411</v>
      </c>
      <c r="D90" s="49">
        <f t="shared" si="6"/>
        <v>136.48358585858588</v>
      </c>
      <c r="E90" s="49">
        <f t="shared" si="6"/>
        <v>178.60132284726652</v>
      </c>
      <c r="F90" s="49">
        <f t="shared" si="6"/>
        <v>107.6497987281741</v>
      </c>
      <c r="G90" s="49">
        <f t="shared" si="6"/>
        <v>162.71341703168338</v>
      </c>
      <c r="H90" s="49">
        <f t="shared" si="6"/>
        <v>100</v>
      </c>
      <c r="I90" s="49">
        <f t="shared" si="6"/>
        <v>84.205115637367101</v>
      </c>
      <c r="J90" s="49">
        <f t="shared" si="6"/>
        <v>116.20277515921948</v>
      </c>
      <c r="K90" s="49">
        <f t="shared" si="6"/>
        <v>95.300846258983242</v>
      </c>
      <c r="L90" s="49"/>
      <c r="M90" s="720"/>
      <c r="N90" s="720"/>
      <c r="O90" s="720"/>
      <c r="P90" s="720"/>
      <c r="Q90" s="720"/>
      <c r="R90" s="720"/>
      <c r="S90" s="720"/>
      <c r="T90" s="720"/>
      <c r="U90" s="720"/>
      <c r="V90" s="720"/>
    </row>
    <row r="91" spans="1:36" x14ac:dyDescent="0.25">
      <c r="A91" s="55" t="s">
        <v>426</v>
      </c>
      <c r="B91" s="49">
        <f t="shared" ref="B91:K91" si="7">AVERAGE(B27:B30)</f>
        <v>132.0579603358803</v>
      </c>
      <c r="C91" s="49">
        <f t="shared" si="7"/>
        <v>136.26787581144188</v>
      </c>
      <c r="D91" s="49">
        <f t="shared" si="7"/>
        <v>143.23232323232324</v>
      </c>
      <c r="E91" s="49">
        <f t="shared" si="7"/>
        <v>167.39837901261475</v>
      </c>
      <c r="F91" s="49">
        <f t="shared" si="7"/>
        <v>104.99967156722198</v>
      </c>
      <c r="G91" s="49">
        <f t="shared" si="7"/>
        <v>155.40154460255474</v>
      </c>
      <c r="H91" s="49">
        <f t="shared" si="7"/>
        <v>100.10987069815977</v>
      </c>
      <c r="I91" s="49">
        <f t="shared" si="7"/>
        <v>83.818813261820921</v>
      </c>
      <c r="J91" s="49">
        <f t="shared" si="7"/>
        <v>117.12604528301638</v>
      </c>
      <c r="K91" s="49">
        <f t="shared" si="7"/>
        <v>89.049640053398747</v>
      </c>
      <c r="L91" s="49"/>
      <c r="M91" s="720"/>
      <c r="N91" s="720"/>
      <c r="O91" s="720"/>
      <c r="P91" s="720"/>
      <c r="Q91" s="720"/>
      <c r="R91" s="720"/>
      <c r="S91" s="720"/>
      <c r="T91" s="720"/>
      <c r="U91" s="720"/>
      <c r="V91" s="720"/>
    </row>
    <row r="92" spans="1:36" x14ac:dyDescent="0.25">
      <c r="A92" s="55" t="s">
        <v>439</v>
      </c>
      <c r="B92" s="49">
        <f t="shared" ref="B92:K92" si="8">AVERAGE(B31:B34)</f>
        <v>134.39479815099844</v>
      </c>
      <c r="C92" s="49">
        <f t="shared" si="8"/>
        <v>135.01530645744779</v>
      </c>
      <c r="D92" s="49">
        <f t="shared" si="8"/>
        <v>143.62373737373738</v>
      </c>
      <c r="E92" s="49">
        <f t="shared" si="8"/>
        <v>181.40933928439662</v>
      </c>
      <c r="F92" s="49">
        <f t="shared" si="8"/>
        <v>103.31927604377771</v>
      </c>
      <c r="G92" s="49">
        <f t="shared" si="8"/>
        <v>157.31922343667486</v>
      </c>
      <c r="H92" s="49">
        <f t="shared" si="8"/>
        <v>100.21974139631955</v>
      </c>
      <c r="I92" s="49">
        <f t="shared" si="8"/>
        <v>85.276915624716324</v>
      </c>
      <c r="J92" s="49">
        <f t="shared" si="8"/>
        <v>117.12604528301638</v>
      </c>
      <c r="K92" s="49">
        <f t="shared" si="8"/>
        <v>90.048864079501726</v>
      </c>
      <c r="L92" s="49"/>
      <c r="M92" s="720"/>
      <c r="N92" s="720"/>
      <c r="O92" s="720"/>
      <c r="P92" s="720"/>
      <c r="Q92" s="720"/>
      <c r="R92" s="720"/>
      <c r="S92" s="720"/>
      <c r="T92" s="720"/>
      <c r="U92" s="720"/>
      <c r="V92" s="720"/>
    </row>
    <row r="93" spans="1:36" x14ac:dyDescent="0.25">
      <c r="A93" s="55" t="s">
        <v>535</v>
      </c>
      <c r="B93" s="49">
        <f t="shared" ref="B93:K93" si="9">AVERAGE(B35:B38)</f>
        <v>141.58732076569692</v>
      </c>
      <c r="C93" s="49">
        <f t="shared" si="9"/>
        <v>140.63233064316839</v>
      </c>
      <c r="D93" s="49">
        <f t="shared" si="9"/>
        <v>145.54924242424241</v>
      </c>
      <c r="E93" s="49">
        <f t="shared" si="9"/>
        <v>218.60610534397449</v>
      </c>
      <c r="F93" s="49">
        <f t="shared" si="9"/>
        <v>101.49465646126873</v>
      </c>
      <c r="G93" s="49">
        <f t="shared" si="9"/>
        <v>148.47100762212608</v>
      </c>
      <c r="H93" s="49">
        <f t="shared" si="9"/>
        <v>100.21974139631955</v>
      </c>
      <c r="I93" s="49">
        <f t="shared" si="9"/>
        <v>85.290219264519195</v>
      </c>
      <c r="J93" s="49">
        <f t="shared" si="9"/>
        <v>117.12604528301638</v>
      </c>
      <c r="K93" s="49">
        <f t="shared" si="9"/>
        <v>90.587949999133954</v>
      </c>
      <c r="L93" s="49"/>
      <c r="M93" s="720"/>
      <c r="N93" s="720"/>
      <c r="O93" s="720"/>
      <c r="P93" s="720"/>
      <c r="Q93" s="720"/>
      <c r="R93" s="720"/>
      <c r="S93" s="720"/>
      <c r="T93" s="720"/>
      <c r="U93" s="720"/>
      <c r="V93" s="720"/>
    </row>
    <row r="94" spans="1:36" x14ac:dyDescent="0.25">
      <c r="A94" s="55" t="s">
        <v>587</v>
      </c>
      <c r="B94" s="49">
        <f t="shared" ref="B94:K94" si="10">AVERAGE(B39:B42)</f>
        <v>147.73224806775579</v>
      </c>
      <c r="C94" s="49">
        <f t="shared" si="10"/>
        <v>147.47846532278638</v>
      </c>
      <c r="D94" s="49">
        <f t="shared" si="10"/>
        <v>146.4330808080808</v>
      </c>
      <c r="E94" s="49">
        <f t="shared" si="10"/>
        <v>231.68092222738343</v>
      </c>
      <c r="F94" s="49">
        <f t="shared" si="10"/>
        <v>96.808123095773254</v>
      </c>
      <c r="G94" s="49">
        <f t="shared" si="10"/>
        <v>157.04748738352527</v>
      </c>
      <c r="H94" s="49">
        <f t="shared" si="10"/>
        <v>100.21974139631955</v>
      </c>
      <c r="I94" s="49">
        <f t="shared" si="10"/>
        <v>84.661812531686181</v>
      </c>
      <c r="J94" s="49">
        <f t="shared" si="10"/>
        <v>117.12604528301638</v>
      </c>
      <c r="K94" s="49">
        <f t="shared" si="10"/>
        <v>93.554652976556383</v>
      </c>
      <c r="L94" s="49"/>
      <c r="M94" s="720"/>
      <c r="N94" s="720"/>
      <c r="O94" s="720"/>
      <c r="P94" s="720"/>
      <c r="Q94" s="720"/>
      <c r="R94" s="720"/>
      <c r="S94" s="720"/>
      <c r="T94" s="720"/>
      <c r="U94" s="720"/>
      <c r="V94" s="720"/>
    </row>
    <row r="95" spans="1:36" x14ac:dyDescent="0.25">
      <c r="A95" s="55" t="s">
        <v>649</v>
      </c>
      <c r="B95" s="49">
        <f t="shared" ref="B95:K95" si="11">AVERAGE(B43:B46)</f>
        <v>150.4662676340601</v>
      </c>
      <c r="C95" s="49">
        <f t="shared" si="11"/>
        <v>151.3467433621845</v>
      </c>
      <c r="D95" s="49">
        <f t="shared" si="11"/>
        <v>146.46464646464648</v>
      </c>
      <c r="E95" s="49">
        <f t="shared" si="11"/>
        <v>235.32863866440306</v>
      </c>
      <c r="F95" s="49">
        <f t="shared" si="11"/>
        <v>97.725216022636303</v>
      </c>
      <c r="G95" s="49">
        <f t="shared" si="11"/>
        <v>161.88408403098211</v>
      </c>
      <c r="H95" s="49">
        <f t="shared" si="11"/>
        <v>100.21974139631955</v>
      </c>
      <c r="I95" s="49">
        <f t="shared" si="11"/>
        <v>85.717855802641196</v>
      </c>
      <c r="J95" s="49">
        <f t="shared" si="11"/>
        <v>119.57463038157614</v>
      </c>
      <c r="K95" s="49">
        <f t="shared" si="11"/>
        <v>92.520782808010935</v>
      </c>
      <c r="L95" s="49"/>
      <c r="M95" s="720"/>
      <c r="N95" s="720"/>
      <c r="O95" s="720"/>
      <c r="P95" s="720"/>
      <c r="Q95" s="720"/>
      <c r="R95" s="720"/>
      <c r="S95" s="720"/>
      <c r="T95" s="720"/>
      <c r="U95" s="720"/>
      <c r="V95" s="720"/>
    </row>
    <row r="96" spans="1:36" x14ac:dyDescent="0.25">
      <c r="A96" s="55" t="s">
        <v>667</v>
      </c>
      <c r="B96" s="49">
        <f t="shared" ref="B96:K96" si="12">AVERAGE(B47:B50)</f>
        <v>152.11862751144693</v>
      </c>
      <c r="C96" s="49">
        <f t="shared" si="12"/>
        <v>154.39827799879441</v>
      </c>
      <c r="D96" s="49">
        <f t="shared" si="12"/>
        <v>145.57219336219336</v>
      </c>
      <c r="E96" s="49">
        <f t="shared" si="12"/>
        <v>236.88367769722603</v>
      </c>
      <c r="F96" s="49">
        <f t="shared" si="12"/>
        <v>103.94931905677738</v>
      </c>
      <c r="G96" s="49">
        <f t="shared" si="12"/>
        <v>162.51531823048256</v>
      </c>
      <c r="H96" s="49">
        <f t="shared" si="12"/>
        <v>100.21974139631955</v>
      </c>
      <c r="I96" s="49">
        <f t="shared" si="12"/>
        <v>86.37889393474228</v>
      </c>
      <c r="J96" s="49">
        <f t="shared" si="12"/>
        <v>120.3908254144294</v>
      </c>
      <c r="K96" s="49">
        <f t="shared" si="12"/>
        <v>91.785168972568371</v>
      </c>
      <c r="L96" s="49"/>
      <c r="M96" s="720"/>
      <c r="N96" s="720"/>
      <c r="O96" s="720"/>
      <c r="P96" s="720"/>
      <c r="Q96" s="720"/>
      <c r="R96" s="720"/>
      <c r="S96" s="720"/>
      <c r="T96" s="720"/>
      <c r="U96" s="720"/>
      <c r="V96" s="720"/>
    </row>
    <row r="97" spans="1:22" x14ac:dyDescent="0.25">
      <c r="A97" s="55" t="s">
        <v>668</v>
      </c>
      <c r="B97" s="49">
        <f t="shared" ref="B97:K97" si="13">AVERAGE(B51:B54)</f>
        <v>148.71631498573853</v>
      </c>
      <c r="C97" s="49">
        <f t="shared" si="13"/>
        <v>157.98993121221477</v>
      </c>
      <c r="D97" s="49">
        <f t="shared" si="13"/>
        <v>145.02164502164499</v>
      </c>
      <c r="E97" s="49">
        <f t="shared" si="13"/>
        <v>213.71669263352973</v>
      </c>
      <c r="F97" s="49">
        <f t="shared" si="13"/>
        <v>112.14809890324925</v>
      </c>
      <c r="G97" s="49">
        <f t="shared" si="13"/>
        <v>157.43114989444362</v>
      </c>
      <c r="H97" s="49">
        <f t="shared" si="13"/>
        <v>100.21974139631955</v>
      </c>
      <c r="I97" s="49">
        <f t="shared" si="13"/>
        <v>85.566756458368559</v>
      </c>
      <c r="J97" s="49">
        <f t="shared" si="13"/>
        <v>120.3908254144294</v>
      </c>
      <c r="K97" s="49">
        <f t="shared" si="13"/>
        <v>89.519671770863425</v>
      </c>
      <c r="L97" s="49"/>
      <c r="M97" s="720"/>
      <c r="N97" s="720"/>
      <c r="O97" s="720"/>
      <c r="P97" s="720"/>
      <c r="Q97" s="720"/>
      <c r="R97" s="720"/>
      <c r="S97" s="720"/>
      <c r="T97" s="720"/>
      <c r="U97" s="720"/>
      <c r="V97" s="720"/>
    </row>
    <row r="98" spans="1:22" x14ac:dyDescent="0.25">
      <c r="A98" s="540" t="s">
        <v>669</v>
      </c>
      <c r="B98" s="140">
        <f t="shared" ref="B98:K98" si="14">AVERAGE(B55:B58)</f>
        <v>146.47525100086915</v>
      </c>
      <c r="C98" s="140">
        <f t="shared" si="14"/>
        <v>155.72796005593111</v>
      </c>
      <c r="D98" s="140">
        <f t="shared" si="14"/>
        <v>146.13557540596554</v>
      </c>
      <c r="E98" s="140">
        <f t="shared" si="14"/>
        <v>206.07708834358237</v>
      </c>
      <c r="F98" s="140">
        <f t="shared" si="14"/>
        <v>113.30672589360614</v>
      </c>
      <c r="G98" s="140">
        <f t="shared" si="14"/>
        <v>153.44328268400085</v>
      </c>
      <c r="H98" s="140">
        <f t="shared" si="14"/>
        <v>100.21974139631955</v>
      </c>
      <c r="I98" s="140">
        <f t="shared" si="14"/>
        <v>85.566807647073645</v>
      </c>
      <c r="J98" s="140">
        <f t="shared" si="14"/>
        <v>120.3908254144294</v>
      </c>
      <c r="K98" s="140">
        <f t="shared" si="14"/>
        <v>91.708544442000516</v>
      </c>
      <c r="L98" s="140"/>
      <c r="M98" s="720"/>
      <c r="N98" s="720"/>
      <c r="O98" s="720"/>
      <c r="P98" s="720"/>
      <c r="Q98" s="720"/>
      <c r="R98" s="720"/>
      <c r="S98" s="720"/>
      <c r="T98" s="720"/>
      <c r="U98" s="720"/>
      <c r="V98" s="720"/>
    </row>
    <row r="99" spans="1:22" x14ac:dyDescent="0.25">
      <c r="A99" s="540" t="s">
        <v>670</v>
      </c>
      <c r="B99" s="140">
        <f t="shared" ref="B99:K99" si="15">AVERAGE(B59:B62)</f>
        <v>146.54856003565112</v>
      </c>
      <c r="C99" s="140">
        <f t="shared" si="15"/>
        <v>154.91624858477439</v>
      </c>
      <c r="D99" s="140">
        <f t="shared" si="15"/>
        <v>146.33968419078661</v>
      </c>
      <c r="E99" s="140">
        <f t="shared" si="15"/>
        <v>206.10925781911521</v>
      </c>
      <c r="F99" s="140">
        <f t="shared" si="15"/>
        <v>114.76279121284631</v>
      </c>
      <c r="G99" s="140">
        <f t="shared" si="15"/>
        <v>154.02158139090835</v>
      </c>
      <c r="H99" s="140">
        <f t="shared" si="15"/>
        <v>100.21974139631955</v>
      </c>
      <c r="I99" s="140">
        <f t="shared" si="15"/>
        <v>85.566807647073645</v>
      </c>
      <c r="J99" s="140">
        <f t="shared" si="15"/>
        <v>120.3908254144294</v>
      </c>
      <c r="K99" s="140">
        <f t="shared" si="15"/>
        <v>93.011004719988577</v>
      </c>
      <c r="L99" s="140"/>
      <c r="M99" s="720"/>
      <c r="N99" s="720"/>
    </row>
    <row r="100" spans="1:22" x14ac:dyDescent="0.25">
      <c r="A100" s="540" t="s">
        <v>671</v>
      </c>
      <c r="B100" s="140">
        <f t="shared" ref="B100:K100" si="16">AVERAGE(B63:B66)</f>
        <v>147.7232374976679</v>
      </c>
      <c r="C100" s="140">
        <f t="shared" si="16"/>
        <v>157.16969093649385</v>
      </c>
      <c r="D100" s="140">
        <f t="shared" si="16"/>
        <v>147.17149177905267</v>
      </c>
      <c r="E100" s="140">
        <f t="shared" si="16"/>
        <v>206.2056786766704</v>
      </c>
      <c r="F100" s="140">
        <f t="shared" si="16"/>
        <v>105.50566613197438</v>
      </c>
      <c r="G100" s="140">
        <f t="shared" si="16"/>
        <v>158.31602281149793</v>
      </c>
      <c r="H100" s="140">
        <f t="shared" si="16"/>
        <v>100.21974139631955</v>
      </c>
      <c r="I100" s="140">
        <f t="shared" si="16"/>
        <v>85.566807647073645</v>
      </c>
      <c r="J100" s="140">
        <f t="shared" si="16"/>
        <v>120.3908254144294</v>
      </c>
      <c r="K100" s="140">
        <f t="shared" si="16"/>
        <v>93.90752635716305</v>
      </c>
      <c r="L100" s="140"/>
      <c r="M100" s="720"/>
      <c r="N100" s="720"/>
    </row>
    <row r="101" spans="1:22" x14ac:dyDescent="0.25">
      <c r="A101" s="540" t="s">
        <v>672</v>
      </c>
      <c r="B101" s="140">
        <f t="shared" ref="B101:K101" si="17">AVERAGE(B67:B70)</f>
        <v>147.56147966643732</v>
      </c>
      <c r="C101" s="140">
        <f t="shared" si="17"/>
        <v>157.92829167955583</v>
      </c>
      <c r="D101" s="140">
        <f t="shared" si="17"/>
        <v>150.05449191741047</v>
      </c>
      <c r="E101" s="140">
        <f t="shared" si="17"/>
        <v>207.1149652469559</v>
      </c>
      <c r="F101" s="140">
        <f t="shared" si="17"/>
        <v>109.26269699442513</v>
      </c>
      <c r="G101" s="140">
        <f t="shared" si="17"/>
        <v>158.11359000187565</v>
      </c>
      <c r="H101" s="140">
        <f t="shared" si="17"/>
        <v>100.21974139631955</v>
      </c>
      <c r="I101" s="140">
        <f t="shared" si="17"/>
        <v>88.5350535516733</v>
      </c>
      <c r="J101" s="140">
        <f t="shared" si="17"/>
        <v>120.3825323452879</v>
      </c>
      <c r="K101" s="140">
        <f t="shared" si="17"/>
        <v>88.70759675024938</v>
      </c>
      <c r="L101" s="140"/>
      <c r="M101" s="720"/>
      <c r="N101" s="720"/>
    </row>
    <row r="102" spans="1:22" x14ac:dyDescent="0.25">
      <c r="A102" s="540" t="s">
        <v>673</v>
      </c>
      <c r="B102" s="140">
        <f t="shared" ref="B102:K102" si="18">AVERAGE(B71:B74)</f>
        <v>146.58985431783685</v>
      </c>
      <c r="C102" s="140">
        <f t="shared" si="18"/>
        <v>156.92408541970053</v>
      </c>
      <c r="D102" s="140">
        <f t="shared" si="18"/>
        <v>154.94552053641493</v>
      </c>
      <c r="E102" s="140">
        <f t="shared" si="18"/>
        <v>208.80481824159892</v>
      </c>
      <c r="F102" s="140">
        <f t="shared" si="18"/>
        <v>111.38204290229999</v>
      </c>
      <c r="G102" s="140">
        <f t="shared" si="18"/>
        <v>154.47015153156286</v>
      </c>
      <c r="H102" s="140">
        <f t="shared" si="18"/>
        <v>100.21974139631955</v>
      </c>
      <c r="I102" s="140">
        <f t="shared" si="18"/>
        <v>89.494788002180982</v>
      </c>
      <c r="J102" s="140">
        <f t="shared" si="18"/>
        <v>120.3908254144294</v>
      </c>
      <c r="K102" s="140">
        <f t="shared" si="18"/>
        <v>85.024075754618522</v>
      </c>
      <c r="L102" s="140"/>
      <c r="M102" s="720"/>
      <c r="N102" s="720"/>
    </row>
    <row r="103" spans="1:22" x14ac:dyDescent="0.25">
      <c r="A103" s="540" t="s">
        <v>674</v>
      </c>
      <c r="B103" s="140">
        <f>AVERAGE(B75:B78)</f>
        <v>149.88344145541475</v>
      </c>
      <c r="C103" s="140">
        <f t="shared" ref="C103:K103" si="19">AVERAGE(C75:C78)</f>
        <v>162.13827740993128</v>
      </c>
      <c r="D103" s="140">
        <f t="shared" si="19"/>
        <v>157.18016038164865</v>
      </c>
      <c r="E103" s="140">
        <f t="shared" si="19"/>
        <v>207.99359492051781</v>
      </c>
      <c r="F103" s="140">
        <f t="shared" si="19"/>
        <v>118.75564009323432</v>
      </c>
      <c r="G103" s="140">
        <f t="shared" si="19"/>
        <v>157.8986159104677</v>
      </c>
      <c r="H103" s="140">
        <f t="shared" si="19"/>
        <v>100.21974139631955</v>
      </c>
      <c r="I103" s="140">
        <f t="shared" si="19"/>
        <v>89.494788002180982</v>
      </c>
      <c r="J103" s="140">
        <f t="shared" si="19"/>
        <v>120.3908254144294</v>
      </c>
      <c r="K103" s="140">
        <f t="shared" si="19"/>
        <v>89.550424378981774</v>
      </c>
      <c r="L103" s="140"/>
      <c r="M103" s="720"/>
      <c r="N103" s="720"/>
    </row>
    <row r="104" spans="1:22" x14ac:dyDescent="0.25">
      <c r="A104" s="224" t="s">
        <v>675</v>
      </c>
      <c r="B104" s="140">
        <f>AVERAGE(B79:B82)</f>
        <v>154.7313045975848</v>
      </c>
      <c r="C104" s="140">
        <f t="shared" ref="C104:K104" si="20">AVERAGE(C79:C82)</f>
        <v>168.29591897662854</v>
      </c>
      <c r="D104" s="140">
        <f t="shared" si="20"/>
        <v>157.24310798292282</v>
      </c>
      <c r="E104" s="140">
        <f t="shared" si="20"/>
        <v>209.09841083966836</v>
      </c>
      <c r="F104" s="140">
        <f t="shared" si="20"/>
        <v>110.45349786483368</v>
      </c>
      <c r="G104" s="140">
        <f t="shared" si="20"/>
        <v>171.90567771550971</v>
      </c>
      <c r="H104" s="140">
        <f t="shared" si="20"/>
        <v>100.21974139631955</v>
      </c>
      <c r="I104" s="140">
        <f t="shared" si="20"/>
        <v>89.494788002180982</v>
      </c>
      <c r="J104" s="140">
        <f t="shared" si="20"/>
        <v>120.3908254144294</v>
      </c>
      <c r="K104" s="140">
        <f t="shared" si="20"/>
        <v>95.007575737057209</v>
      </c>
      <c r="L104" s="140"/>
      <c r="M104" s="720"/>
      <c r="N104" s="720"/>
    </row>
    <row r="105" spans="1:22" x14ac:dyDescent="0.25">
      <c r="A105" s="50" t="s">
        <v>68</v>
      </c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M105" s="720"/>
      <c r="N105" s="720"/>
    </row>
    <row r="106" spans="1:22" hidden="1" outlineLevel="1" x14ac:dyDescent="0.25">
      <c r="A106" s="55" t="s">
        <v>73</v>
      </c>
      <c r="B106" s="53">
        <f t="shared" ref="B106:K106" si="21">B8/B4-1</f>
        <v>2.2236020000000245E-2</v>
      </c>
      <c r="C106" s="53">
        <f t="shared" si="21"/>
        <v>6.2999999999999945E-2</v>
      </c>
      <c r="D106" s="53">
        <f t="shared" si="21"/>
        <v>2.2699999999999942E-2</v>
      </c>
      <c r="E106" s="53">
        <f t="shared" si="21"/>
        <v>-9.8000000000000309E-3</v>
      </c>
      <c r="F106" s="53">
        <f t="shared" si="21"/>
        <v>5.7300000000000129E-2</v>
      </c>
      <c r="G106" s="53">
        <f t="shared" si="21"/>
        <v>-2.0499999999999963E-2</v>
      </c>
      <c r="H106" s="53">
        <f t="shared" si="21"/>
        <v>0</v>
      </c>
      <c r="I106" s="53">
        <f t="shared" si="21"/>
        <v>-3.7999999999999146E-3</v>
      </c>
      <c r="J106" s="53">
        <f t="shared" si="21"/>
        <v>0</v>
      </c>
      <c r="K106" s="53">
        <f t="shared" si="21"/>
        <v>8.1999999999999851E-3</v>
      </c>
      <c r="L106" s="722"/>
      <c r="M106" s="720"/>
      <c r="N106" s="720"/>
    </row>
    <row r="107" spans="1:22" hidden="1" outlineLevel="1" x14ac:dyDescent="0.25">
      <c r="A107" s="55" t="s">
        <v>79</v>
      </c>
      <c r="B107" s="54">
        <f t="shared" ref="B107:K107" si="22">B9/B5-1</f>
        <v>1.9430140421829334E-2</v>
      </c>
      <c r="C107" s="54">
        <f t="shared" si="22"/>
        <v>4.2730028356311678E-2</v>
      </c>
      <c r="D107" s="54">
        <f t="shared" si="22"/>
        <v>2.2699999999999942E-2</v>
      </c>
      <c r="E107" s="54">
        <f t="shared" si="22"/>
        <v>1.4098690835850913E-3</v>
      </c>
      <c r="F107" s="54">
        <f t="shared" si="22"/>
        <v>4.0220661985957751E-2</v>
      </c>
      <c r="G107" s="54">
        <f t="shared" si="22"/>
        <v>1.1317292006525204E-2</v>
      </c>
      <c r="H107" s="54">
        <f t="shared" si="22"/>
        <v>0</v>
      </c>
      <c r="I107" s="54">
        <f t="shared" si="22"/>
        <v>7.7883175237143387E-3</v>
      </c>
      <c r="J107" s="54">
        <f t="shared" si="22"/>
        <v>0</v>
      </c>
      <c r="K107" s="54">
        <f t="shared" si="22"/>
        <v>-1.3930348258706093E-3</v>
      </c>
      <c r="L107" s="54"/>
      <c r="M107" s="720"/>
      <c r="N107" s="720"/>
    </row>
    <row r="108" spans="1:22" hidden="1" outlineLevel="1" x14ac:dyDescent="0.25">
      <c r="A108" s="55" t="s">
        <v>80</v>
      </c>
      <c r="B108" s="54">
        <f t="shared" ref="B108:K108" si="23">B10/B6-1</f>
        <v>2.4256750678510075E-2</v>
      </c>
      <c r="C108" s="54">
        <f t="shared" si="23"/>
        <v>2.6091173617846852E-2</v>
      </c>
      <c r="D108" s="54">
        <f t="shared" si="23"/>
        <v>-1.4644956161479983E-2</v>
      </c>
      <c r="E108" s="54">
        <f t="shared" si="23"/>
        <v>1.1386537686416842E-2</v>
      </c>
      <c r="F108" s="54">
        <f t="shared" si="23"/>
        <v>1.4890282131661436E-2</v>
      </c>
      <c r="G108" s="54">
        <f t="shared" si="23"/>
        <v>4.6082949308755783E-2</v>
      </c>
      <c r="H108" s="54">
        <f t="shared" si="23"/>
        <v>0</v>
      </c>
      <c r="I108" s="54">
        <f t="shared" si="23"/>
        <v>-3.3566433566433518E-2</v>
      </c>
      <c r="J108" s="54">
        <f t="shared" si="23"/>
        <v>0.11080000000000001</v>
      </c>
      <c r="K108" s="54">
        <f t="shared" si="23"/>
        <v>-9.8931539374746968E-4</v>
      </c>
      <c r="L108" s="54"/>
      <c r="M108" s="720"/>
      <c r="N108" s="720"/>
    </row>
    <row r="109" spans="1:22" hidden="1" outlineLevel="1" x14ac:dyDescent="0.25">
      <c r="A109" s="55" t="s">
        <v>81</v>
      </c>
      <c r="B109" s="54">
        <f t="shared" ref="B109:K109" si="24">B11/B7-1</f>
        <v>2.3717691034200516E-2</v>
      </c>
      <c r="C109" s="54">
        <f t="shared" si="24"/>
        <v>5.1333174811190041E-3</v>
      </c>
      <c r="D109" s="54">
        <f t="shared" si="24"/>
        <v>0.18464491248179216</v>
      </c>
      <c r="E109" s="54">
        <f t="shared" si="24"/>
        <v>-6.8225419030643053E-4</v>
      </c>
      <c r="F109" s="54">
        <f t="shared" si="24"/>
        <v>-3.1314620133788829E-3</v>
      </c>
      <c r="G109" s="54">
        <f t="shared" si="24"/>
        <v>9.3150308164001494E-2</v>
      </c>
      <c r="H109" s="54">
        <f t="shared" si="24"/>
        <v>0</v>
      </c>
      <c r="I109" s="54">
        <f t="shared" si="24"/>
        <v>-4.9454207845147091E-2</v>
      </c>
      <c r="J109" s="54">
        <f t="shared" si="24"/>
        <v>0.1107924148556263</v>
      </c>
      <c r="K109" s="54">
        <f t="shared" si="24"/>
        <v>4.2856001383542175E-3</v>
      </c>
      <c r="L109" s="54"/>
      <c r="M109" s="720"/>
      <c r="N109" s="720"/>
    </row>
    <row r="110" spans="1:22" hidden="1" outlineLevel="1" x14ac:dyDescent="0.25">
      <c r="A110" s="55" t="s">
        <v>74</v>
      </c>
      <c r="B110" s="54">
        <f t="shared" ref="B110:K110" si="25">B12/B8-1</f>
        <v>2.8019585926936541E-2</v>
      </c>
      <c r="C110" s="54">
        <f t="shared" si="25"/>
        <v>-9.0310442144871939E-3</v>
      </c>
      <c r="D110" s="54">
        <f t="shared" si="25"/>
        <v>0.17629803461425642</v>
      </c>
      <c r="E110" s="54">
        <f t="shared" si="25"/>
        <v>5.6655221167440928E-2</v>
      </c>
      <c r="F110" s="54">
        <f t="shared" si="25"/>
        <v>-2.761751631514231E-2</v>
      </c>
      <c r="G110" s="54">
        <f t="shared" si="25"/>
        <v>9.2904543134252116E-2</v>
      </c>
      <c r="H110" s="54">
        <f t="shared" si="25"/>
        <v>0</v>
      </c>
      <c r="I110" s="54">
        <f t="shared" si="25"/>
        <v>-7.0668540453724171E-2</v>
      </c>
      <c r="J110" s="54">
        <f t="shared" si="25"/>
        <v>0.11080000000000001</v>
      </c>
      <c r="K110" s="54">
        <f t="shared" si="25"/>
        <v>1.6068240428486424E-2</v>
      </c>
      <c r="L110" s="54"/>
      <c r="M110" s="720"/>
      <c r="N110" s="720"/>
    </row>
    <row r="111" spans="1:22" hidden="1" outlineLevel="1" x14ac:dyDescent="0.25">
      <c r="A111" s="55" t="s">
        <v>82</v>
      </c>
      <c r="B111" s="54">
        <f t="shared" ref="B111:K111" si="26">B13/B9-1</f>
        <v>4.1062391293776868E-2</v>
      </c>
      <c r="C111" s="54">
        <f t="shared" si="26"/>
        <v>3.7509377344346895E-4</v>
      </c>
      <c r="D111" s="54">
        <f t="shared" si="26"/>
        <v>0.20709885596949262</v>
      </c>
      <c r="E111" s="54">
        <f t="shared" si="26"/>
        <v>6.5064360418342737E-2</v>
      </c>
      <c r="F111" s="54">
        <f t="shared" si="26"/>
        <v>-1.2824221386558698E-2</v>
      </c>
      <c r="G111" s="54">
        <f t="shared" si="26"/>
        <v>0.11614073999395091</v>
      </c>
      <c r="H111" s="54">
        <f t="shared" si="26"/>
        <v>0</v>
      </c>
      <c r="I111" s="54">
        <f t="shared" si="26"/>
        <v>-5.6772020212028207E-2</v>
      </c>
      <c r="J111" s="54">
        <f t="shared" si="26"/>
        <v>0.11080000000000001</v>
      </c>
      <c r="K111" s="54">
        <f t="shared" si="26"/>
        <v>3.7863690713431541E-2</v>
      </c>
      <c r="L111" s="54"/>
      <c r="M111" s="720"/>
      <c r="N111" s="720"/>
    </row>
    <row r="112" spans="1:22" hidden="1" outlineLevel="1" x14ac:dyDescent="0.25">
      <c r="A112" s="55" t="s">
        <v>83</v>
      </c>
      <c r="B112" s="54">
        <f t="shared" ref="B112:K112" si="27">B14/B10-1</f>
        <v>4.656510241276135E-2</v>
      </c>
      <c r="C112" s="54">
        <f t="shared" si="27"/>
        <v>1.4403293792554228E-2</v>
      </c>
      <c r="D112" s="54">
        <f t="shared" si="27"/>
        <v>0.2355885045823447</v>
      </c>
      <c r="E112" s="54">
        <f t="shared" si="27"/>
        <v>6.7266777738639982E-2</v>
      </c>
      <c r="F112" s="54">
        <f t="shared" si="27"/>
        <v>2.0559843179643877E-3</v>
      </c>
      <c r="G112" s="54">
        <f t="shared" si="27"/>
        <v>0.15942281220544174</v>
      </c>
      <c r="H112" s="54">
        <f t="shared" si="27"/>
        <v>0</v>
      </c>
      <c r="I112" s="54">
        <f t="shared" si="27"/>
        <v>-2.3478343209005881E-2</v>
      </c>
      <c r="J112" s="54">
        <f t="shared" si="27"/>
        <v>2.4884117299481368E-2</v>
      </c>
      <c r="K112" s="54">
        <f t="shared" si="27"/>
        <v>2.0732221611708734E-2</v>
      </c>
      <c r="L112" s="54"/>
      <c r="M112" s="720"/>
      <c r="N112" s="720"/>
    </row>
    <row r="113" spans="1:14" hidden="1" outlineLevel="1" x14ac:dyDescent="0.25">
      <c r="A113" s="55" t="s">
        <v>84</v>
      </c>
      <c r="B113" s="54">
        <f t="shared" ref="B113:K113" si="28">B15/B11-1</f>
        <v>6.1832308402897995E-2</v>
      </c>
      <c r="C113" s="54">
        <f t="shared" si="28"/>
        <v>8.0289473232300068E-3</v>
      </c>
      <c r="D113" s="54">
        <f t="shared" si="28"/>
        <v>6.929133858267722E-2</v>
      </c>
      <c r="E113" s="54">
        <f t="shared" si="28"/>
        <v>0.20798660979626971</v>
      </c>
      <c r="F113" s="54">
        <f t="shared" si="28"/>
        <v>1.0335759800716771E-2</v>
      </c>
      <c r="G113" s="54">
        <f t="shared" si="28"/>
        <v>0.13898710450271023</v>
      </c>
      <c r="H113" s="54">
        <f t="shared" si="28"/>
        <v>0</v>
      </c>
      <c r="I113" s="54">
        <f t="shared" si="28"/>
        <v>-4.1773512301818916E-2</v>
      </c>
      <c r="J113" s="54">
        <f t="shared" si="28"/>
        <v>4.3354427895967218E-2</v>
      </c>
      <c r="K113" s="54">
        <f t="shared" si="28"/>
        <v>1.1300614727808744E-2</v>
      </c>
      <c r="L113" s="54"/>
      <c r="M113" s="720"/>
      <c r="N113" s="720"/>
    </row>
    <row r="114" spans="1:14" hidden="1" outlineLevel="1" x14ac:dyDescent="0.25">
      <c r="A114" s="55" t="s">
        <v>75</v>
      </c>
      <c r="B114" s="54">
        <f t="shared" ref="B114:K114" si="29">B16/B12-1</f>
        <v>5.8920076071580674E-2</v>
      </c>
      <c r="C114" s="54">
        <f t="shared" si="29"/>
        <v>4.4522498576039515E-2</v>
      </c>
      <c r="D114" s="54">
        <f t="shared" si="29"/>
        <v>9.4679966749792177E-2</v>
      </c>
      <c r="E114" s="54">
        <f t="shared" si="29"/>
        <v>0.14164197648857879</v>
      </c>
      <c r="F114" s="54">
        <f t="shared" si="29"/>
        <v>1.1963816749343437E-2</v>
      </c>
      <c r="G114" s="54">
        <f t="shared" si="29"/>
        <v>0.13302195235871106</v>
      </c>
      <c r="H114" s="54">
        <f t="shared" si="29"/>
        <v>0</v>
      </c>
      <c r="I114" s="54">
        <f t="shared" si="29"/>
        <v>-1.3393821559732122E-2</v>
      </c>
      <c r="J114" s="54">
        <f t="shared" si="29"/>
        <v>4.3392149801944502E-2</v>
      </c>
      <c r="K114" s="54">
        <f t="shared" si="29"/>
        <v>-3.0749707145646177E-2</v>
      </c>
      <c r="L114" s="54"/>
      <c r="M114" s="720"/>
      <c r="N114" s="720"/>
    </row>
    <row r="115" spans="1:14" hidden="1" outlineLevel="1" x14ac:dyDescent="0.25">
      <c r="A115" s="55" t="s">
        <v>259</v>
      </c>
      <c r="B115" s="54">
        <f t="shared" ref="B115:K115" si="30">B17/B13-1</f>
        <v>4.6312903293517893E-2</v>
      </c>
      <c r="C115" s="54">
        <f t="shared" si="30"/>
        <v>3.2941160957618898E-2</v>
      </c>
      <c r="D115" s="54">
        <f t="shared" si="30"/>
        <v>8.0936074860740836E-2</v>
      </c>
      <c r="E115" s="54">
        <f t="shared" si="30"/>
        <v>0.1418036056419083</v>
      </c>
      <c r="F115" s="54">
        <f t="shared" si="30"/>
        <v>7.3896164573602041E-2</v>
      </c>
      <c r="G115" s="54">
        <f t="shared" si="30"/>
        <v>0.11204048334789807</v>
      </c>
      <c r="H115" s="54">
        <f t="shared" si="30"/>
        <v>0</v>
      </c>
      <c r="I115" s="54">
        <f t="shared" si="30"/>
        <v>-5.4983411703778406E-2</v>
      </c>
      <c r="J115" s="54">
        <f t="shared" si="30"/>
        <v>4.3347303306510598E-2</v>
      </c>
      <c r="K115" s="54">
        <f t="shared" si="30"/>
        <v>-7.5916335600598628E-2</v>
      </c>
      <c r="L115" s="54"/>
      <c r="M115" s="720"/>
      <c r="N115" s="720"/>
    </row>
    <row r="116" spans="1:14" hidden="1" outlineLevel="1" x14ac:dyDescent="0.25">
      <c r="A116" s="55" t="s">
        <v>272</v>
      </c>
      <c r="B116" s="54">
        <f t="shared" ref="B116:K116" si="31">B18/B14-1</f>
        <v>4.3755687327112103E-2</v>
      </c>
      <c r="C116" s="54">
        <f t="shared" si="31"/>
        <v>7.0993295538730461E-3</v>
      </c>
      <c r="D116" s="54">
        <f t="shared" si="31"/>
        <v>7.314148681055177E-2</v>
      </c>
      <c r="E116" s="54">
        <f t="shared" si="31"/>
        <v>0.19909697385707403</v>
      </c>
      <c r="F116" s="54">
        <f t="shared" si="31"/>
        <v>2.1579048901362974E-2</v>
      </c>
      <c r="G116" s="54">
        <f t="shared" si="31"/>
        <v>0.10823998066720431</v>
      </c>
      <c r="H116" s="54">
        <f t="shared" si="31"/>
        <v>0</v>
      </c>
      <c r="I116" s="54">
        <f t="shared" si="31"/>
        <v>-0.11364143229759949</v>
      </c>
      <c r="J116" s="54">
        <f t="shared" si="31"/>
        <v>1.8014901095041669E-2</v>
      </c>
      <c r="K116" s="54">
        <f t="shared" si="31"/>
        <v>-6.4507624330749413E-2</v>
      </c>
      <c r="L116" s="54"/>
      <c r="M116" s="720"/>
      <c r="N116" s="720"/>
    </row>
    <row r="117" spans="1:14" hidden="1" outlineLevel="1" x14ac:dyDescent="0.25">
      <c r="A117" s="55" t="s">
        <v>273</v>
      </c>
      <c r="B117" s="54">
        <f t="shared" ref="B117:K117" si="32">B19/B15-1</f>
        <v>2.5720650494843067E-2</v>
      </c>
      <c r="C117" s="54">
        <f t="shared" si="32"/>
        <v>3.0063519574239139E-2</v>
      </c>
      <c r="D117" s="54">
        <f t="shared" si="32"/>
        <v>1.5218458517427536E-2</v>
      </c>
      <c r="E117" s="54">
        <f t="shared" si="32"/>
        <v>6.8907970214501235E-2</v>
      </c>
      <c r="F117" s="54">
        <f t="shared" si="32"/>
        <v>7.4537230153601808E-3</v>
      </c>
      <c r="G117" s="54">
        <f t="shared" si="32"/>
        <v>8.2072838302264195E-2</v>
      </c>
      <c r="H117" s="54">
        <f t="shared" si="32"/>
        <v>0</v>
      </c>
      <c r="I117" s="54">
        <f t="shared" si="32"/>
        <v>-5.9142326555909008E-2</v>
      </c>
      <c r="J117" s="54">
        <f t="shared" si="32"/>
        <v>0</v>
      </c>
      <c r="K117" s="54">
        <f t="shared" si="32"/>
        <v>-6.1381827846513137E-2</v>
      </c>
      <c r="L117" s="54"/>
      <c r="M117" s="720"/>
      <c r="N117" s="720"/>
    </row>
    <row r="118" spans="1:14" hidden="1" outlineLevel="1" x14ac:dyDescent="0.25">
      <c r="A118" s="55" t="s">
        <v>271</v>
      </c>
      <c r="B118" s="54">
        <f t="shared" ref="B118:K118" si="33">B20/B16-1</f>
        <v>1.7404478724889483E-2</v>
      </c>
      <c r="C118" s="54">
        <f t="shared" si="33"/>
        <v>5.3622200484433336E-3</v>
      </c>
      <c r="D118" s="54">
        <f t="shared" si="33"/>
        <v>1.0561227737930778E-2</v>
      </c>
      <c r="E118" s="54">
        <f t="shared" si="33"/>
        <v>7.1139430844386009E-2</v>
      </c>
      <c r="F118" s="54">
        <f t="shared" si="33"/>
        <v>1.7143346845558405E-2</v>
      </c>
      <c r="G118" s="54">
        <f t="shared" si="33"/>
        <v>4.1319908291972629E-2</v>
      </c>
      <c r="H118" s="54">
        <f t="shared" si="33"/>
        <v>0</v>
      </c>
      <c r="I118" s="54">
        <f t="shared" si="33"/>
        <v>-6.3276093592370075E-2</v>
      </c>
      <c r="J118" s="54">
        <f t="shared" si="33"/>
        <v>-4.2981438419520401E-5</v>
      </c>
      <c r="K118" s="54">
        <f t="shared" si="33"/>
        <v>-2.3664228196713655E-2</v>
      </c>
      <c r="L118" s="54"/>
      <c r="M118" s="720"/>
      <c r="N118" s="720"/>
    </row>
    <row r="119" spans="1:14" hidden="1" outlineLevel="1" x14ac:dyDescent="0.25">
      <c r="A119" s="55" t="s">
        <v>284</v>
      </c>
      <c r="B119" s="54">
        <f t="shared" ref="B119:K119" si="34">B21/B17-1</f>
        <v>3.1625243493965671E-2</v>
      </c>
      <c r="C119" s="54">
        <f t="shared" si="34"/>
        <v>1.6594881466888811E-2</v>
      </c>
      <c r="D119" s="54">
        <f t="shared" si="34"/>
        <v>6.7585834009191714E-3</v>
      </c>
      <c r="E119" s="54">
        <f t="shared" si="34"/>
        <v>6.632651645749621E-2</v>
      </c>
      <c r="F119" s="54">
        <f t="shared" si="34"/>
        <v>-6.7236760565241971E-2</v>
      </c>
      <c r="G119" s="54">
        <f t="shared" si="34"/>
        <v>0.10338222332203717</v>
      </c>
      <c r="H119" s="54">
        <f t="shared" si="34"/>
        <v>0</v>
      </c>
      <c r="I119" s="54">
        <f t="shared" si="34"/>
        <v>-4.8096101555655024E-2</v>
      </c>
      <c r="J119" s="54">
        <f t="shared" si="34"/>
        <v>0</v>
      </c>
      <c r="K119" s="54">
        <f t="shared" si="34"/>
        <v>1.0373909100124479E-2</v>
      </c>
      <c r="L119" s="54"/>
      <c r="M119" s="720"/>
      <c r="N119" s="720"/>
    </row>
    <row r="120" spans="1:14" hidden="1" outlineLevel="1" x14ac:dyDescent="0.25">
      <c r="A120" s="55" t="s">
        <v>306</v>
      </c>
      <c r="B120" s="54">
        <f t="shared" ref="B120:K120" si="35">B22/B18-1</f>
        <v>3.0263072413349912E-2</v>
      </c>
      <c r="C120" s="54">
        <f t="shared" si="35"/>
        <v>1.037393897197858E-2</v>
      </c>
      <c r="D120" s="54">
        <f t="shared" si="35"/>
        <v>4.6554934823088701E-3</v>
      </c>
      <c r="E120" s="54">
        <f t="shared" si="35"/>
        <v>0.10769096500987585</v>
      </c>
      <c r="F120" s="54">
        <f t="shared" si="35"/>
        <v>-2.7794203791730032E-2</v>
      </c>
      <c r="G120" s="54">
        <f t="shared" si="35"/>
        <v>5.5978971976988534E-2</v>
      </c>
      <c r="H120" s="54">
        <f t="shared" si="35"/>
        <v>0</v>
      </c>
      <c r="I120" s="54">
        <f t="shared" si="35"/>
        <v>2.2756095218789518E-2</v>
      </c>
      <c r="J120" s="54">
        <f t="shared" si="35"/>
        <v>0</v>
      </c>
      <c r="K120" s="54">
        <f t="shared" si="35"/>
        <v>-1.7976641986569453E-2</v>
      </c>
      <c r="L120" s="54"/>
      <c r="M120" s="720"/>
      <c r="N120" s="720"/>
    </row>
    <row r="121" spans="1:14" hidden="1" outlineLevel="1" x14ac:dyDescent="0.25">
      <c r="A121" s="55" t="s">
        <v>305</v>
      </c>
      <c r="B121" s="54">
        <f t="shared" ref="B121:K121" si="36">B23/B19-1</f>
        <v>4.3268467289030443E-2</v>
      </c>
      <c r="C121" s="54">
        <f t="shared" si="36"/>
        <v>2.0526709599361537E-2</v>
      </c>
      <c r="D121" s="54">
        <f t="shared" si="36"/>
        <v>4.3520309477756314E-2</v>
      </c>
      <c r="E121" s="54">
        <f t="shared" si="36"/>
        <v>0.12339174827442401</v>
      </c>
      <c r="F121" s="54">
        <f t="shared" si="36"/>
        <v>1.0263588944835256E-2</v>
      </c>
      <c r="G121" s="54">
        <f t="shared" si="36"/>
        <v>7.4313502464939063E-2</v>
      </c>
      <c r="H121" s="54">
        <f t="shared" si="36"/>
        <v>0</v>
      </c>
      <c r="I121" s="54">
        <f t="shared" si="36"/>
        <v>-1.3810780576495874E-2</v>
      </c>
      <c r="J121" s="54">
        <f t="shared" si="36"/>
        <v>0</v>
      </c>
      <c r="K121" s="54">
        <f t="shared" si="36"/>
        <v>-2.7122726411550335E-3</v>
      </c>
      <c r="L121" s="54"/>
      <c r="M121" s="720"/>
      <c r="N121" s="720"/>
    </row>
    <row r="122" spans="1:14" hidden="1" outlineLevel="1" x14ac:dyDescent="0.25">
      <c r="A122" s="55" t="s">
        <v>304</v>
      </c>
      <c r="B122" s="54">
        <f t="shared" ref="B122:K122" si="37">B24/B20-1</f>
        <v>7.726850678172914E-2</v>
      </c>
      <c r="C122" s="54">
        <f t="shared" si="37"/>
        <v>2.4244844025522294E-2</v>
      </c>
      <c r="D122" s="54">
        <f t="shared" si="37"/>
        <v>2.9222011385199309E-2</v>
      </c>
      <c r="E122" s="54">
        <f t="shared" si="37"/>
        <v>0.16004306497744003</v>
      </c>
      <c r="F122" s="54">
        <f t="shared" si="37"/>
        <v>6.9037693586883275E-2</v>
      </c>
      <c r="G122" s="54">
        <f t="shared" si="37"/>
        <v>0.21111598889629568</v>
      </c>
      <c r="H122" s="54">
        <f t="shared" si="37"/>
        <v>0</v>
      </c>
      <c r="I122" s="54">
        <f t="shared" si="37"/>
        <v>-2.1327658144709605E-2</v>
      </c>
      <c r="J122" s="54">
        <f t="shared" si="37"/>
        <v>0</v>
      </c>
      <c r="K122" s="54">
        <f t="shared" si="37"/>
        <v>1.8447866601930318E-2</v>
      </c>
      <c r="L122" s="54"/>
      <c r="M122" s="720"/>
      <c r="N122" s="720"/>
    </row>
    <row r="123" spans="1:14" hidden="1" outlineLevel="1" x14ac:dyDescent="0.25">
      <c r="A123" s="55" t="s">
        <v>303</v>
      </c>
      <c r="B123" s="54">
        <f t="shared" ref="B123:K123" si="38">B25/B21-1</f>
        <v>0.16826533384473152</v>
      </c>
      <c r="C123" s="54">
        <f t="shared" si="38"/>
        <v>0.12502376636095969</v>
      </c>
      <c r="D123" s="54">
        <f t="shared" si="38"/>
        <v>2.913533834586457E-2</v>
      </c>
      <c r="E123" s="54">
        <f t="shared" si="38"/>
        <v>0.49094165081662289</v>
      </c>
      <c r="F123" s="54">
        <f t="shared" si="38"/>
        <v>1.4345653430752892E-2</v>
      </c>
      <c r="G123" s="54">
        <f t="shared" si="38"/>
        <v>0.17366936481143536</v>
      </c>
      <c r="H123" s="54">
        <f t="shared" si="38"/>
        <v>0</v>
      </c>
      <c r="I123" s="54">
        <f t="shared" si="38"/>
        <v>-2.221828960503891E-2</v>
      </c>
      <c r="J123" s="54">
        <f t="shared" si="38"/>
        <v>0</v>
      </c>
      <c r="K123" s="54">
        <f t="shared" si="38"/>
        <v>1.3518895163568967E-2</v>
      </c>
      <c r="L123" s="54"/>
      <c r="M123" s="720"/>
      <c r="N123" s="720"/>
    </row>
    <row r="124" spans="1:14" hidden="1" outlineLevel="1" x14ac:dyDescent="0.25">
      <c r="A124" s="55" t="s">
        <v>311</v>
      </c>
      <c r="B124" s="54">
        <f t="shared" ref="B124:K124" si="39">B26/B22-1</f>
        <v>0.29385486321676391</v>
      </c>
      <c r="C124" s="54">
        <f t="shared" si="39"/>
        <v>0.30912021953143309</v>
      </c>
      <c r="D124" s="54">
        <f t="shared" si="39"/>
        <v>-1.2974976830398277E-2</v>
      </c>
      <c r="E124" s="54">
        <f t="shared" si="39"/>
        <v>0.61834677491388912</v>
      </c>
      <c r="F124" s="54">
        <f t="shared" si="39"/>
        <v>4.8606681430361842E-2</v>
      </c>
      <c r="G124" s="54">
        <f t="shared" si="39"/>
        <v>0.42081928467482976</v>
      </c>
      <c r="H124" s="54">
        <f t="shared" si="39"/>
        <v>0</v>
      </c>
      <c r="I124" s="54">
        <f t="shared" si="39"/>
        <v>-2.9621977833971247E-4</v>
      </c>
      <c r="J124" s="54">
        <f t="shared" si="39"/>
        <v>1.0621913246828818E-2</v>
      </c>
      <c r="K124" s="54">
        <f t="shared" si="39"/>
        <v>-7.8779353775298544E-2</v>
      </c>
      <c r="L124" s="54"/>
      <c r="M124" s="720"/>
      <c r="N124" s="720"/>
    </row>
    <row r="125" spans="1:14" hidden="1" outlineLevel="1" x14ac:dyDescent="0.25">
      <c r="A125" s="55" t="s">
        <v>312</v>
      </c>
      <c r="B125" s="54">
        <f t="shared" ref="B125:K125" si="40">B27/B23-1</f>
        <v>0.16607879573700757</v>
      </c>
      <c r="C125" s="54">
        <f t="shared" si="40"/>
        <v>0.23247554312358787</v>
      </c>
      <c r="D125" s="54">
        <f t="shared" si="40"/>
        <v>5.5421686746987886E-2</v>
      </c>
      <c r="E125" s="54">
        <f t="shared" si="40"/>
        <v>0.37323361480343387</v>
      </c>
      <c r="F125" s="54">
        <f t="shared" si="40"/>
        <v>2.9392945382764823E-2</v>
      </c>
      <c r="G125" s="54">
        <f t="shared" si="40"/>
        <v>0.11793303098750174</v>
      </c>
      <c r="H125" s="54">
        <f t="shared" si="40"/>
        <v>0</v>
      </c>
      <c r="I125" s="54">
        <f t="shared" si="40"/>
        <v>-8.7189699770573448E-3</v>
      </c>
      <c r="J125" s="54">
        <f t="shared" si="40"/>
        <v>1.0621913246828818E-2</v>
      </c>
      <c r="K125" s="54">
        <f t="shared" si="40"/>
        <v>-9.3234638043433349E-2</v>
      </c>
      <c r="L125" s="54"/>
      <c r="M125" s="720"/>
      <c r="N125" s="720"/>
    </row>
    <row r="126" spans="1:14" hidden="1" outlineLevel="1" x14ac:dyDescent="0.25">
      <c r="A126" s="55" t="s">
        <v>310</v>
      </c>
      <c r="B126" s="54">
        <f t="shared" ref="B126:K126" si="41">B28/B24-1</f>
        <v>6.2896965354736878E-2</v>
      </c>
      <c r="C126" s="54">
        <f t="shared" si="41"/>
        <v>0.21165957188817885</v>
      </c>
      <c r="D126" s="54">
        <f t="shared" si="41"/>
        <v>4.9778761061946897E-2</v>
      </c>
      <c r="E126" s="54">
        <f t="shared" si="41"/>
        <v>6.1206867573141643E-2</v>
      </c>
      <c r="F126" s="54">
        <f t="shared" si="41"/>
        <v>-6.5300972580355832E-2</v>
      </c>
      <c r="G126" s="54">
        <f t="shared" si="41"/>
        <v>-3.2572274614476648E-2</v>
      </c>
      <c r="H126" s="54">
        <f t="shared" si="41"/>
        <v>0</v>
      </c>
      <c r="I126" s="54">
        <f t="shared" si="41"/>
        <v>-9.3384029696738091E-3</v>
      </c>
      <c r="J126" s="54">
        <f t="shared" si="41"/>
        <v>1.0621913246828818E-2</v>
      </c>
      <c r="K126" s="54">
        <f t="shared" si="41"/>
        <v>-0.10426158619875769</v>
      </c>
      <c r="L126" s="54"/>
      <c r="M126" s="720"/>
      <c r="N126" s="720"/>
    </row>
    <row r="127" spans="1:14" hidden="1" outlineLevel="1" x14ac:dyDescent="0.25">
      <c r="A127" s="55" t="s">
        <v>434</v>
      </c>
      <c r="B127" s="54">
        <f t="shared" ref="B127:K127" si="42">B29/B25-1</f>
        <v>-3.19349440311405E-2</v>
      </c>
      <c r="C127" s="54">
        <f t="shared" si="42"/>
        <v>7.4008089809808109E-2</v>
      </c>
      <c r="D127" s="54">
        <f t="shared" si="42"/>
        <v>3.1963470319634757E-2</v>
      </c>
      <c r="E127" s="54">
        <f t="shared" si="42"/>
        <v>-0.18280740081499136</v>
      </c>
      <c r="F127" s="54">
        <f t="shared" si="42"/>
        <v>-1.9149395969832339E-2</v>
      </c>
      <c r="G127" s="54">
        <f t="shared" si="42"/>
        <v>-1.5944701180910847E-2</v>
      </c>
      <c r="H127" s="54">
        <f t="shared" si="42"/>
        <v>2.1974139631955047E-3</v>
      </c>
      <c r="I127" s="54">
        <f t="shared" si="42"/>
        <v>3.6201856681863376E-3</v>
      </c>
      <c r="J127" s="54">
        <f t="shared" si="42"/>
        <v>1.0621913246828818E-2</v>
      </c>
      <c r="K127" s="54">
        <f t="shared" si="42"/>
        <v>-8.640023826774923E-2</v>
      </c>
      <c r="L127" s="54"/>
      <c r="M127" s="720"/>
      <c r="N127" s="720"/>
    </row>
    <row r="128" spans="1:14" hidden="1" outlineLevel="1" x14ac:dyDescent="0.25">
      <c r="A128" s="55" t="s">
        <v>435</v>
      </c>
      <c r="B128" s="54">
        <f t="shared" ref="B128:K128" si="43">B30/B26-1</f>
        <v>-0.13643184088705729</v>
      </c>
      <c r="C128" s="54">
        <f t="shared" si="43"/>
        <v>-6.5036006233287535E-2</v>
      </c>
      <c r="D128" s="54">
        <f t="shared" si="43"/>
        <v>6.1032863849765029E-2</v>
      </c>
      <c r="E128" s="54">
        <f t="shared" si="43"/>
        <v>-0.31397318093190763</v>
      </c>
      <c r="F128" s="54">
        <f t="shared" si="43"/>
        <v>-3.9928505429135064E-2</v>
      </c>
      <c r="G128" s="54">
        <f t="shared" si="43"/>
        <v>-0.19506344281900834</v>
      </c>
      <c r="H128" s="54">
        <f t="shared" si="43"/>
        <v>2.1974139631955047E-3</v>
      </c>
      <c r="I128" s="54">
        <f t="shared" si="43"/>
        <v>-3.9281563428408273E-3</v>
      </c>
      <c r="J128" s="54">
        <f t="shared" si="43"/>
        <v>0</v>
      </c>
      <c r="K128" s="54">
        <f t="shared" si="43"/>
        <v>3.2311566621790133E-2</v>
      </c>
      <c r="L128" s="54"/>
      <c r="M128" s="720"/>
      <c r="N128" s="720"/>
    </row>
    <row r="129" spans="1:14" hidden="1" outlineLevel="1" x14ac:dyDescent="0.25">
      <c r="A129" s="55" t="s">
        <v>436</v>
      </c>
      <c r="B129" s="54">
        <f t="shared" ref="B129:K129" si="44">B31/B27-1</f>
        <v>-5.8192525832490682E-2</v>
      </c>
      <c r="C129" s="54">
        <f t="shared" si="44"/>
        <v>-3.1588603584659869E-2</v>
      </c>
      <c r="D129" s="54">
        <f t="shared" si="44"/>
        <v>-4.2149631190728787E-3</v>
      </c>
      <c r="E129" s="54">
        <f t="shared" si="44"/>
        <v>-0.19385247745286749</v>
      </c>
      <c r="F129" s="54">
        <f t="shared" si="44"/>
        <v>-3.3897211157216001E-2</v>
      </c>
      <c r="G129" s="54">
        <f t="shared" si="44"/>
        <v>-1.0565617221485968E-2</v>
      </c>
      <c r="H129" s="54">
        <f t="shared" si="44"/>
        <v>2.1974139631955047E-3</v>
      </c>
      <c r="I129" s="54">
        <f t="shared" si="44"/>
        <v>2.7361516301534383E-2</v>
      </c>
      <c r="J129" s="54">
        <f t="shared" si="44"/>
        <v>0</v>
      </c>
      <c r="K129" s="54">
        <f t="shared" si="44"/>
        <v>2.7220335239598548E-2</v>
      </c>
      <c r="L129" s="54"/>
      <c r="M129" s="720"/>
      <c r="N129" s="720"/>
    </row>
    <row r="130" spans="1:14" hidden="1" outlineLevel="1" x14ac:dyDescent="0.25">
      <c r="A130" s="55" t="s">
        <v>444</v>
      </c>
      <c r="B130" s="54">
        <f t="shared" ref="B130:K130" si="45">B32/B28-1</f>
        <v>2.7864088481055926E-2</v>
      </c>
      <c r="C130" s="54">
        <f t="shared" si="45"/>
        <v>-4.024372328274417E-2</v>
      </c>
      <c r="D130" s="54">
        <f t="shared" si="45"/>
        <v>-4.2149631190728787E-3</v>
      </c>
      <c r="E130" s="54">
        <f t="shared" si="45"/>
        <v>0.14480722603596852</v>
      </c>
      <c r="F130" s="54">
        <f t="shared" si="45"/>
        <v>-9.3905660527491275E-3</v>
      </c>
      <c r="G130" s="54">
        <f t="shared" si="45"/>
        <v>7.0674442775230162E-2</v>
      </c>
      <c r="H130" s="54">
        <f t="shared" si="45"/>
        <v>2.1974139631955047E-3</v>
      </c>
      <c r="I130" s="54">
        <f t="shared" si="45"/>
        <v>2.8007373613960551E-2</v>
      </c>
      <c r="J130" s="54">
        <f t="shared" si="45"/>
        <v>0</v>
      </c>
      <c r="K130" s="54">
        <f t="shared" si="45"/>
        <v>1.826074754863094E-2</v>
      </c>
      <c r="L130" s="54"/>
      <c r="M130" s="720"/>
      <c r="N130" s="720"/>
    </row>
    <row r="131" spans="1:14" hidden="1" outlineLevel="1" x14ac:dyDescent="0.25">
      <c r="A131" s="55" t="s">
        <v>445</v>
      </c>
      <c r="B131" s="54">
        <f t="shared" ref="B131:K131" si="46">B33/B29-1</f>
        <v>5.4652312617498922E-2</v>
      </c>
      <c r="C131" s="54">
        <f t="shared" si="46"/>
        <v>1.7135814681497719E-2</v>
      </c>
      <c r="D131" s="54">
        <f t="shared" si="46"/>
        <v>3.5398230088494742E-3</v>
      </c>
      <c r="E131" s="54">
        <f t="shared" si="46"/>
        <v>0.22531436788544057</v>
      </c>
      <c r="F131" s="54">
        <f t="shared" si="46"/>
        <v>-1.2584550499966096E-2</v>
      </c>
      <c r="G131" s="54">
        <f t="shared" si="46"/>
        <v>1.2027529644027313E-2</v>
      </c>
      <c r="H131" s="54">
        <f t="shared" si="46"/>
        <v>0</v>
      </c>
      <c r="I131" s="54">
        <f t="shared" si="46"/>
        <v>1.4730469382984834E-2</v>
      </c>
      <c r="J131" s="54">
        <f t="shared" si="46"/>
        <v>0</v>
      </c>
      <c r="K131" s="54">
        <f t="shared" si="46"/>
        <v>3.4600157101660756E-6</v>
      </c>
      <c r="L131" s="54"/>
      <c r="M131" s="720"/>
      <c r="N131" s="720"/>
    </row>
    <row r="132" spans="1:14" hidden="1" outlineLevel="1" x14ac:dyDescent="0.25">
      <c r="A132" s="55" t="s">
        <v>534</v>
      </c>
      <c r="B132" s="54">
        <f t="shared" ref="B132:K132" si="47">B34/B30-1</f>
        <v>5.1260562875167892E-2</v>
      </c>
      <c r="C132" s="54">
        <f t="shared" si="47"/>
        <v>1.9295208029471489E-2</v>
      </c>
      <c r="D132" s="54">
        <f t="shared" si="47"/>
        <v>1.5929203539822856E-2</v>
      </c>
      <c r="E132" s="54">
        <f t="shared" si="47"/>
        <v>0.22806760196350728</v>
      </c>
      <c r="F132" s="54">
        <f t="shared" si="47"/>
        <v>-7.4113057512878999E-3</v>
      </c>
      <c r="G132" s="54">
        <f t="shared" si="47"/>
        <v>-1.8946481308011465E-2</v>
      </c>
      <c r="H132" s="54">
        <f t="shared" si="47"/>
        <v>0</v>
      </c>
      <c r="I132" s="54">
        <f t="shared" si="47"/>
        <v>0</v>
      </c>
      <c r="J132" s="54">
        <f t="shared" si="47"/>
        <v>0</v>
      </c>
      <c r="K132" s="54">
        <f t="shared" si="47"/>
        <v>-5.045732363206934E-5</v>
      </c>
      <c r="L132" s="54"/>
      <c r="M132" s="720"/>
      <c r="N132" s="720"/>
    </row>
    <row r="133" spans="1:14" hidden="1" outlineLevel="1" x14ac:dyDescent="0.25">
      <c r="A133" s="223" t="s">
        <v>582</v>
      </c>
      <c r="B133" s="54">
        <f t="shared" ref="B133:K133" si="48">B35/B31-1</f>
        <v>5.2345239772956464E-2</v>
      </c>
      <c r="C133" s="54">
        <f t="shared" si="48"/>
        <v>2.6068129884673441E-2</v>
      </c>
      <c r="D133" s="54">
        <f t="shared" si="48"/>
        <v>1.7636684303350858E-2</v>
      </c>
      <c r="E133" s="54">
        <f t="shared" si="48"/>
        <v>0.28439997292687891</v>
      </c>
      <c r="F133" s="54">
        <f t="shared" si="48"/>
        <v>-1.1094595195752288E-2</v>
      </c>
      <c r="G133" s="54">
        <f t="shared" si="48"/>
        <v>-9.9606468904134493E-2</v>
      </c>
      <c r="H133" s="54">
        <f t="shared" si="48"/>
        <v>0</v>
      </c>
      <c r="I133" s="54">
        <f t="shared" si="48"/>
        <v>0</v>
      </c>
      <c r="J133" s="54">
        <f t="shared" si="48"/>
        <v>0</v>
      </c>
      <c r="K133" s="54">
        <f t="shared" si="48"/>
        <v>-5.045732363206934E-5</v>
      </c>
      <c r="L133" s="54"/>
      <c r="M133" s="720"/>
      <c r="N133" s="720"/>
    </row>
    <row r="134" spans="1:14" hidden="1" outlineLevel="1" x14ac:dyDescent="0.25">
      <c r="A134" s="223" t="s">
        <v>581</v>
      </c>
      <c r="B134" s="54">
        <f t="shared" ref="B134:K134" si="49">B36/B32-1</f>
        <v>3.4593894441510065E-2</v>
      </c>
      <c r="C134" s="54">
        <f t="shared" si="49"/>
        <v>4.74764860448742E-2</v>
      </c>
      <c r="D134" s="54">
        <f t="shared" si="49"/>
        <v>1.7636684303350858E-2</v>
      </c>
      <c r="E134" s="54">
        <f t="shared" si="49"/>
        <v>0.13159343122329537</v>
      </c>
      <c r="F134" s="54">
        <f t="shared" si="49"/>
        <v>2.1343180030608311E-2</v>
      </c>
      <c r="G134" s="54">
        <f t="shared" si="49"/>
        <v>-8.981763703191592E-2</v>
      </c>
      <c r="H134" s="54">
        <f t="shared" si="49"/>
        <v>0</v>
      </c>
      <c r="I134" s="54">
        <f t="shared" si="49"/>
        <v>6.1744221108828157E-4</v>
      </c>
      <c r="J134" s="54">
        <f t="shared" si="49"/>
        <v>0</v>
      </c>
      <c r="K134" s="54">
        <f t="shared" si="49"/>
        <v>8.6675017909929597E-3</v>
      </c>
      <c r="L134" s="54"/>
      <c r="M134" s="720"/>
      <c r="N134" s="720"/>
    </row>
    <row r="135" spans="1:14" hidden="1" outlineLevel="1" x14ac:dyDescent="0.25">
      <c r="A135" s="223" t="s">
        <v>580</v>
      </c>
      <c r="B135" s="54">
        <f t="shared" ref="B135:K135" si="50">B37/B33-1</f>
        <v>5.3312585730678874E-2</v>
      </c>
      <c r="C135" s="54">
        <f t="shared" si="50"/>
        <v>2.7541363381426542E-2</v>
      </c>
      <c r="D135" s="54">
        <f t="shared" si="50"/>
        <v>1.3227513227513032E-2</v>
      </c>
      <c r="E135" s="54">
        <f t="shared" si="50"/>
        <v>0.21744418236502039</v>
      </c>
      <c r="F135" s="54">
        <f t="shared" si="50"/>
        <v>8.9096007712363701E-4</v>
      </c>
      <c r="G135" s="54">
        <f t="shared" si="50"/>
        <v>-4.7841873217080888E-2</v>
      </c>
      <c r="H135" s="54">
        <f t="shared" si="50"/>
        <v>0</v>
      </c>
      <c r="I135" s="54">
        <f t="shared" si="50"/>
        <v>3.2892364203451763E-6</v>
      </c>
      <c r="J135" s="54">
        <f t="shared" si="50"/>
        <v>0</v>
      </c>
      <c r="K135" s="54">
        <f t="shared" si="50"/>
        <v>-1.2268398693613181E-2</v>
      </c>
      <c r="L135" s="54"/>
      <c r="M135" s="720"/>
      <c r="N135" s="720"/>
    </row>
    <row r="136" spans="1:14" hidden="1" outlineLevel="1" x14ac:dyDescent="0.25">
      <c r="A136" s="223" t="s">
        <v>584</v>
      </c>
      <c r="B136" s="54">
        <f t="shared" ref="B136:K136" si="51">B38/B34-1</f>
        <v>7.3281610459217994E-2</v>
      </c>
      <c r="C136" s="54">
        <f t="shared" si="51"/>
        <v>6.5457453578106284E-2</v>
      </c>
      <c r="D136" s="54">
        <f t="shared" si="51"/>
        <v>5.2264808362367798E-3</v>
      </c>
      <c r="E136" s="54">
        <f t="shared" si="51"/>
        <v>0.19604168692334811</v>
      </c>
      <c r="F136" s="54">
        <f t="shared" si="51"/>
        <v>-8.212847504405496E-2</v>
      </c>
      <c r="G136" s="54">
        <f t="shared" si="51"/>
        <v>1.3035557714754065E-2</v>
      </c>
      <c r="H136" s="54">
        <f t="shared" si="51"/>
        <v>0</v>
      </c>
      <c r="I136" s="54">
        <f t="shared" si="51"/>
        <v>3.2892364203451763E-6</v>
      </c>
      <c r="J136" s="54">
        <f t="shared" si="51"/>
        <v>0</v>
      </c>
      <c r="K136" s="54">
        <f t="shared" si="51"/>
        <v>2.7598817621916849E-2</v>
      </c>
      <c r="L136" s="54"/>
      <c r="M136" s="720"/>
      <c r="N136" s="720"/>
    </row>
    <row r="137" spans="1:14" hidden="1" outlineLevel="1" x14ac:dyDescent="0.25">
      <c r="A137" s="223" t="s">
        <v>585</v>
      </c>
      <c r="B137" s="54">
        <f t="shared" ref="B137:K137" si="52">B39/B35-1</f>
        <v>6.3228921896563151E-2</v>
      </c>
      <c r="C137" s="54">
        <f t="shared" si="52"/>
        <v>4.7053813349922979E-2</v>
      </c>
      <c r="D137" s="54">
        <f t="shared" si="52"/>
        <v>0</v>
      </c>
      <c r="E137" s="54">
        <f t="shared" si="52"/>
        <v>0.13497749840286222</v>
      </c>
      <c r="F137" s="54">
        <f t="shared" si="52"/>
        <v>-9.4322579308903642E-2</v>
      </c>
      <c r="G137" s="54">
        <f t="shared" si="52"/>
        <v>8.5711965205629514E-2</v>
      </c>
      <c r="H137" s="54">
        <f t="shared" si="52"/>
        <v>0</v>
      </c>
      <c r="I137" s="54">
        <f t="shared" si="52"/>
        <v>3.2892364203451763E-6</v>
      </c>
      <c r="J137" s="54">
        <f t="shared" si="52"/>
        <v>0</v>
      </c>
      <c r="K137" s="54">
        <f t="shared" si="52"/>
        <v>2.7598817621916849E-2</v>
      </c>
      <c r="L137" s="54"/>
      <c r="M137" s="720"/>
      <c r="N137" s="720"/>
    </row>
    <row r="138" spans="1:14" hidden="1" outlineLevel="1" x14ac:dyDescent="0.25">
      <c r="A138" s="223" t="s">
        <v>583</v>
      </c>
      <c r="B138" s="54">
        <f t="shared" ref="B138:K138" si="53">B40/B36-1</f>
        <v>6.6653792368579046E-2</v>
      </c>
      <c r="C138" s="54">
        <f t="shared" si="53"/>
        <v>6.3913324368755742E-2</v>
      </c>
      <c r="D138" s="54">
        <f t="shared" si="53"/>
        <v>4.3327556325822858E-3</v>
      </c>
      <c r="E138" s="54">
        <f t="shared" si="53"/>
        <v>0.13464033731759573</v>
      </c>
      <c r="F138" s="54">
        <f t="shared" si="53"/>
        <v>-7.9077087445781236E-2</v>
      </c>
      <c r="G138" s="54">
        <f t="shared" si="53"/>
        <v>6.1300179261701393E-2</v>
      </c>
      <c r="H138" s="54">
        <f t="shared" si="53"/>
        <v>0</v>
      </c>
      <c r="I138" s="54">
        <f t="shared" si="53"/>
        <v>0</v>
      </c>
      <c r="J138" s="54">
        <f t="shared" si="53"/>
        <v>0</v>
      </c>
      <c r="K138" s="54">
        <f t="shared" si="53"/>
        <v>3.2235766216938799E-2</v>
      </c>
      <c r="L138" s="54"/>
      <c r="M138" s="720"/>
      <c r="N138" s="720"/>
    </row>
    <row r="139" spans="1:14" hidden="1" outlineLevel="1" x14ac:dyDescent="0.25">
      <c r="A139" s="223" t="s">
        <v>644</v>
      </c>
      <c r="B139" s="54">
        <f t="shared" ref="B139:K139" si="54">B41/B37-1</f>
        <v>2.9334962986044655E-2</v>
      </c>
      <c r="C139" s="54">
        <f t="shared" si="54"/>
        <v>5.5023401664344274E-2</v>
      </c>
      <c r="D139" s="54">
        <f t="shared" si="54"/>
        <v>1.2184508268059391E-2</v>
      </c>
      <c r="E139" s="54">
        <f t="shared" si="54"/>
        <v>-1.2577459789674172E-2</v>
      </c>
      <c r="F139" s="54">
        <f t="shared" si="54"/>
        <v>-3.3640260493965624E-2</v>
      </c>
      <c r="G139" s="54">
        <f t="shared" si="54"/>
        <v>6.1948332039871712E-2</v>
      </c>
      <c r="H139" s="54">
        <f t="shared" si="54"/>
        <v>0</v>
      </c>
      <c r="I139" s="54">
        <f t="shared" si="54"/>
        <v>-1.4739622909927474E-2</v>
      </c>
      <c r="J139" s="54">
        <f t="shared" si="54"/>
        <v>0</v>
      </c>
      <c r="K139" s="54">
        <f t="shared" si="54"/>
        <v>5.6433866171205604E-2</v>
      </c>
      <c r="L139" s="54"/>
      <c r="M139" s="720"/>
      <c r="N139" s="720"/>
    </row>
    <row r="140" spans="1:14" hidden="1" outlineLevel="1" x14ac:dyDescent="0.25">
      <c r="A140" s="223" t="s">
        <v>645</v>
      </c>
      <c r="B140" s="54">
        <f t="shared" ref="B140:K140" si="55">B42/B38-1</f>
        <v>1.6899372224550513E-2</v>
      </c>
      <c r="C140" s="54">
        <f t="shared" si="55"/>
        <v>2.9562440481054164E-2</v>
      </c>
      <c r="D140" s="54">
        <f t="shared" si="55"/>
        <v>7.7989601386483365E-3</v>
      </c>
      <c r="E140" s="54">
        <f t="shared" si="55"/>
        <v>1.0371658255443617E-3</v>
      </c>
      <c r="F140" s="54">
        <f t="shared" si="55"/>
        <v>3.0418970969180448E-2</v>
      </c>
      <c r="G140" s="54">
        <f t="shared" si="55"/>
        <v>2.5511132774022283E-2</v>
      </c>
      <c r="H140" s="54">
        <f t="shared" si="55"/>
        <v>0</v>
      </c>
      <c r="I140" s="54">
        <f t="shared" si="55"/>
        <v>-1.4739622909927474E-2</v>
      </c>
      <c r="J140" s="54">
        <f t="shared" si="55"/>
        <v>0</v>
      </c>
      <c r="K140" s="54">
        <f t="shared" si="55"/>
        <v>1.5499190861185674E-2</v>
      </c>
      <c r="L140" s="54"/>
      <c r="M140" s="720"/>
      <c r="N140" s="720"/>
    </row>
    <row r="141" spans="1:14" hidden="1" outlineLevel="1" x14ac:dyDescent="0.25">
      <c r="A141" s="223" t="s">
        <v>646</v>
      </c>
      <c r="B141" s="54">
        <f t="shared" ref="B141:K141" si="56">B43/B39-1</f>
        <v>2.9056086509845036E-2</v>
      </c>
      <c r="C141" s="54">
        <f t="shared" si="56"/>
        <v>4.9344908155461553E-2</v>
      </c>
      <c r="D141" s="54">
        <f t="shared" si="56"/>
        <v>7.7989601386483365E-3</v>
      </c>
      <c r="E141" s="54">
        <f t="shared" si="56"/>
        <v>3.2149266847287805E-3</v>
      </c>
      <c r="F141" s="54">
        <f t="shared" si="56"/>
        <v>3.8688018013509851E-2</v>
      </c>
      <c r="G141" s="54">
        <f t="shared" si="56"/>
        <v>5.5702454884499986E-2</v>
      </c>
      <c r="H141" s="54">
        <f t="shared" si="56"/>
        <v>0</v>
      </c>
      <c r="I141" s="54">
        <f t="shared" si="56"/>
        <v>-1.4739622909927474E-2</v>
      </c>
      <c r="J141" s="54">
        <f t="shared" si="56"/>
        <v>0</v>
      </c>
      <c r="K141" s="54">
        <f t="shared" si="56"/>
        <v>1.5499190861185674E-2</v>
      </c>
      <c r="L141" s="54"/>
      <c r="M141" s="720"/>
      <c r="N141" s="720"/>
    </row>
    <row r="142" spans="1:14" hidden="1" outlineLevel="1" x14ac:dyDescent="0.25">
      <c r="A142" s="223" t="s">
        <v>643</v>
      </c>
      <c r="B142" s="54">
        <f t="shared" ref="B142:K142" si="57">B44/B40-1</f>
        <v>2.1742938195807859E-2</v>
      </c>
      <c r="C142" s="54">
        <f t="shared" si="57"/>
        <v>2.547188779486409E-2</v>
      </c>
      <c r="D142" s="54">
        <f t="shared" si="57"/>
        <v>0</v>
      </c>
      <c r="E142" s="54">
        <f t="shared" si="57"/>
        <v>2.1063217687862457E-2</v>
      </c>
      <c r="F142" s="54">
        <f t="shared" si="57"/>
        <v>-1.0949558368241408E-2</v>
      </c>
      <c r="G142" s="54">
        <f t="shared" si="57"/>
        <v>6.2164375709325537E-2</v>
      </c>
      <c r="H142" s="54">
        <f t="shared" si="57"/>
        <v>0</v>
      </c>
      <c r="I142" s="54">
        <f t="shared" si="57"/>
        <v>8.7292972490693455E-3</v>
      </c>
      <c r="J142" s="54">
        <f t="shared" si="57"/>
        <v>2.7874074664812509E-2</v>
      </c>
      <c r="K142" s="54">
        <f t="shared" si="57"/>
        <v>-3.0959056926414541E-2</v>
      </c>
      <c r="L142" s="54"/>
      <c r="M142" s="720"/>
      <c r="N142" s="720"/>
    </row>
    <row r="143" spans="1:14" hidden="1" outlineLevel="1" x14ac:dyDescent="0.25">
      <c r="A143" s="223" t="s">
        <v>706</v>
      </c>
      <c r="B143" s="54">
        <f t="shared" ref="B143:K143" si="58">B45/B41-1</f>
        <v>1.2245015403221426E-2</v>
      </c>
      <c r="C143" s="54">
        <f t="shared" si="58"/>
        <v>1.4127325116580103E-2</v>
      </c>
      <c r="D143" s="54">
        <f t="shared" si="58"/>
        <v>-3.4393809114360296E-3</v>
      </c>
      <c r="E143" s="54">
        <f t="shared" si="58"/>
        <v>2.1200328645228916E-2</v>
      </c>
      <c r="F143" s="54">
        <f t="shared" si="58"/>
        <v>5.7345099919401399E-3</v>
      </c>
      <c r="G143" s="54">
        <f t="shared" si="58"/>
        <v>7.2186918406098588E-3</v>
      </c>
      <c r="H143" s="54">
        <f t="shared" si="58"/>
        <v>0</v>
      </c>
      <c r="I143" s="54">
        <f t="shared" si="58"/>
        <v>2.2784589515244313E-2</v>
      </c>
      <c r="J143" s="54">
        <f t="shared" si="58"/>
        <v>2.7874074664812509E-2</v>
      </c>
      <c r="K143" s="54">
        <f t="shared" si="58"/>
        <v>-1.3485712710632591E-2</v>
      </c>
      <c r="L143" s="54"/>
      <c r="M143" s="720"/>
      <c r="N143" s="720"/>
    </row>
    <row r="144" spans="1:14" hidden="1" outlineLevel="1" x14ac:dyDescent="0.25">
      <c r="A144" s="223" t="s">
        <v>707</v>
      </c>
      <c r="B144" s="54">
        <f t="shared" ref="B144:K144" si="59">B46/B42-1</f>
        <v>1.1262026503616518E-2</v>
      </c>
      <c r="C144" s="54">
        <f t="shared" si="59"/>
        <v>1.6726969935614733E-2</v>
      </c>
      <c r="D144" s="54">
        <f t="shared" si="59"/>
        <v>-3.4393809114360296E-3</v>
      </c>
      <c r="E144" s="54">
        <f t="shared" si="59"/>
        <v>1.7496485176396348E-2</v>
      </c>
      <c r="F144" s="54">
        <f t="shared" si="59"/>
        <v>5.7345099919401399E-3</v>
      </c>
      <c r="G144" s="54">
        <f t="shared" si="59"/>
        <v>9.2079911457032537E-4</v>
      </c>
      <c r="H144" s="54">
        <f t="shared" si="59"/>
        <v>0</v>
      </c>
      <c r="I144" s="54">
        <f t="shared" si="59"/>
        <v>3.3585869414142877E-2</v>
      </c>
      <c r="J144" s="54">
        <f t="shared" si="59"/>
        <v>2.7874074664812509E-2</v>
      </c>
      <c r="K144" s="54">
        <f t="shared" si="59"/>
        <v>-1.4896796000070434E-2</v>
      </c>
      <c r="L144" s="54"/>
      <c r="M144" s="720"/>
      <c r="N144" s="720"/>
    </row>
    <row r="145" spans="1:14" hidden="1" outlineLevel="1" x14ac:dyDescent="0.25">
      <c r="A145" s="223" t="s">
        <v>708</v>
      </c>
      <c r="B145" s="54">
        <f t="shared" ref="B145:K145" si="60">B47/B43-1</f>
        <v>7.6829397331115157E-3</v>
      </c>
      <c r="C145" s="54">
        <f t="shared" si="60"/>
        <v>5.7910927059752204E-3</v>
      </c>
      <c r="D145" s="54">
        <f t="shared" si="60"/>
        <v>-3.4393809114360296E-3</v>
      </c>
      <c r="E145" s="54">
        <f t="shared" si="60"/>
        <v>1.8721227538499807E-2</v>
      </c>
      <c r="F145" s="54">
        <f t="shared" si="60"/>
        <v>5.7345099919401399E-3</v>
      </c>
      <c r="G145" s="54">
        <f t="shared" si="60"/>
        <v>9.2079911457032537E-4</v>
      </c>
      <c r="H145" s="54">
        <f t="shared" si="60"/>
        <v>0</v>
      </c>
      <c r="I145" s="54">
        <f t="shared" si="60"/>
        <v>3.3590426332045675E-2</v>
      </c>
      <c r="J145" s="54">
        <f t="shared" si="60"/>
        <v>2.7874074664812509E-2</v>
      </c>
      <c r="K145" s="54">
        <f t="shared" si="60"/>
        <v>-1.453095959169759E-2</v>
      </c>
      <c r="L145" s="54"/>
      <c r="M145" s="720"/>
      <c r="N145" s="720"/>
    </row>
    <row r="146" spans="1:14" hidden="1" outlineLevel="1" x14ac:dyDescent="0.25">
      <c r="A146" s="223" t="s">
        <v>709</v>
      </c>
      <c r="B146" s="54">
        <f t="shared" ref="B146:K146" si="61">B48/B44-1</f>
        <v>1.1195419634777881E-2</v>
      </c>
      <c r="C146" s="54">
        <f t="shared" si="61"/>
        <v>1.5584871937480926E-2</v>
      </c>
      <c r="D146" s="54">
        <f t="shared" si="61"/>
        <v>1.1044003451310402E-5</v>
      </c>
      <c r="E146" s="54">
        <f t="shared" si="61"/>
        <v>3.0228273431798236E-3</v>
      </c>
      <c r="F146" s="54">
        <f t="shared" si="61"/>
        <v>9.3928187931209717E-2</v>
      </c>
      <c r="G146" s="54">
        <f t="shared" si="61"/>
        <v>1.3479059345304911E-3</v>
      </c>
      <c r="H146" s="54">
        <f t="shared" si="61"/>
        <v>0</v>
      </c>
      <c r="I146" s="54">
        <f t="shared" si="61"/>
        <v>1.7022599576004271E-2</v>
      </c>
      <c r="J146" s="54">
        <f t="shared" si="61"/>
        <v>0</v>
      </c>
      <c r="K146" s="54">
        <f t="shared" si="61"/>
        <v>1.7488696267365933E-2</v>
      </c>
      <c r="L146" s="54"/>
      <c r="M146" s="720"/>
      <c r="N146" s="720"/>
    </row>
    <row r="147" spans="1:14" hidden="1" outlineLevel="1" x14ac:dyDescent="0.25">
      <c r="A147" s="223" t="s">
        <v>740</v>
      </c>
      <c r="B147" s="54">
        <f t="shared" ref="B147:K147" si="62">B49/B45-1</f>
        <v>1.1890675840040554E-2</v>
      </c>
      <c r="C147" s="54">
        <f t="shared" si="62"/>
        <v>2.3161101125391603E-2</v>
      </c>
      <c r="D147" s="54">
        <f t="shared" si="62"/>
        <v>-1.0477012202637859E-2</v>
      </c>
      <c r="E147" s="54">
        <f t="shared" si="62"/>
        <v>2.1797532392249241E-3</v>
      </c>
      <c r="F147" s="54">
        <f t="shared" si="62"/>
        <v>7.2591372360996331E-2</v>
      </c>
      <c r="G147" s="54">
        <f t="shared" si="62"/>
        <v>6.6696521708231593E-3</v>
      </c>
      <c r="H147" s="54">
        <f t="shared" si="62"/>
        <v>0</v>
      </c>
      <c r="I147" s="54">
        <f t="shared" si="62"/>
        <v>-4.2812072487087294E-3</v>
      </c>
      <c r="J147" s="54">
        <f t="shared" si="62"/>
        <v>0</v>
      </c>
      <c r="K147" s="54">
        <f t="shared" si="62"/>
        <v>1.5639976967645186E-3</v>
      </c>
      <c r="L147" s="54"/>
      <c r="M147" s="720"/>
      <c r="N147" s="720"/>
    </row>
    <row r="148" spans="1:14" hidden="1" outlineLevel="1" x14ac:dyDescent="0.25">
      <c r="A148" s="223" t="s">
        <v>741</v>
      </c>
      <c r="B148" s="54">
        <f t="shared" ref="B148:K148" si="63">B50/B46-1</f>
        <v>1.3139074161653941E-2</v>
      </c>
      <c r="C148" s="54">
        <f t="shared" si="63"/>
        <v>3.6042659495229001E-2</v>
      </c>
      <c r="D148" s="54">
        <f t="shared" si="63"/>
        <v>-1.0477012202637859E-2</v>
      </c>
      <c r="E148" s="54">
        <f t="shared" si="63"/>
        <v>2.7173109671136952E-3</v>
      </c>
      <c r="F148" s="54">
        <f t="shared" si="63"/>
        <v>8.2347238862445327E-2</v>
      </c>
      <c r="G148" s="54">
        <f t="shared" si="63"/>
        <v>6.6696521708231593E-3</v>
      </c>
      <c r="H148" s="54">
        <f t="shared" si="63"/>
        <v>0</v>
      </c>
      <c r="I148" s="54">
        <f t="shared" si="63"/>
        <v>-1.4686764928397711E-2</v>
      </c>
      <c r="J148" s="54">
        <f t="shared" si="63"/>
        <v>0</v>
      </c>
      <c r="K148" s="54">
        <f t="shared" si="63"/>
        <v>-3.5769315862500206E-2</v>
      </c>
      <c r="L148" s="54"/>
      <c r="M148" s="720"/>
      <c r="N148" s="720"/>
    </row>
    <row r="149" spans="1:14" hidden="1" outlineLevel="1" x14ac:dyDescent="0.25">
      <c r="A149" s="223" t="s">
        <v>742</v>
      </c>
      <c r="B149" s="54">
        <f t="shared" ref="B149:K149" si="64">B51/B47-1</f>
        <v>1.289399015313597E-2</v>
      </c>
      <c r="C149" s="54">
        <f t="shared" si="64"/>
        <v>3.9803397879227154E-2</v>
      </c>
      <c r="D149" s="54">
        <f t="shared" si="64"/>
        <v>-1.0477012202637859E-2</v>
      </c>
      <c r="E149" s="54">
        <f t="shared" si="64"/>
        <v>3.101682941185846E-3</v>
      </c>
      <c r="F149" s="54">
        <f t="shared" si="64"/>
        <v>0.11104447870415513</v>
      </c>
      <c r="G149" s="54">
        <f t="shared" si="64"/>
        <v>6.6696521708231593E-3</v>
      </c>
      <c r="H149" s="54">
        <f t="shared" si="64"/>
        <v>0</v>
      </c>
      <c r="I149" s="54">
        <f t="shared" si="64"/>
        <v>-1.4691109000678382E-2</v>
      </c>
      <c r="J149" s="54">
        <f t="shared" si="64"/>
        <v>0</v>
      </c>
      <c r="K149" s="54">
        <f t="shared" si="64"/>
        <v>-6.1350066471430709E-2</v>
      </c>
      <c r="L149" s="54"/>
      <c r="M149" s="720"/>
      <c r="N149" s="720"/>
    </row>
    <row r="150" spans="1:14" hidden="1" outlineLevel="1" x14ac:dyDescent="0.25">
      <c r="A150" s="223" t="s">
        <v>739</v>
      </c>
      <c r="B150" s="54">
        <f t="shared" ref="B150:K150" si="65">B52/B48-1</f>
        <v>-3.1616535694810932E-2</v>
      </c>
      <c r="C150" s="54">
        <f t="shared" si="65"/>
        <v>3.6924382354006635E-2</v>
      </c>
      <c r="D150" s="54">
        <f t="shared" si="65"/>
        <v>-1.1227486012234111E-2</v>
      </c>
      <c r="E150" s="54">
        <f t="shared" si="65"/>
        <v>-0.13223079102214041</v>
      </c>
      <c r="F150" s="54">
        <f t="shared" si="65"/>
        <v>0.10856755925340855</v>
      </c>
      <c r="G150" s="54">
        <f t="shared" si="65"/>
        <v>-4.6449210191825685E-2</v>
      </c>
      <c r="H150" s="54">
        <f t="shared" si="65"/>
        <v>0</v>
      </c>
      <c r="I150" s="54">
        <f t="shared" si="65"/>
        <v>-2.2537693798539093E-2</v>
      </c>
      <c r="J150" s="54">
        <f t="shared" si="65"/>
        <v>0</v>
      </c>
      <c r="K150" s="54">
        <f t="shared" si="65"/>
        <v>-5.8107175334408234E-2</v>
      </c>
      <c r="L150" s="54"/>
      <c r="M150" s="720"/>
      <c r="N150" s="720"/>
    </row>
    <row r="151" spans="1:14" hidden="1" outlineLevel="1" x14ac:dyDescent="0.25">
      <c r="A151" s="223" t="s">
        <v>776</v>
      </c>
      <c r="B151" s="54">
        <f t="shared" ref="B151:K151" si="66">B53/B49-1</f>
        <v>-2.98854981036486E-2</v>
      </c>
      <c r="C151" s="54">
        <f t="shared" si="66"/>
        <v>2.5977219374845983E-2</v>
      </c>
      <c r="D151" s="54">
        <f t="shared" si="66"/>
        <v>-7.4738415545605452E-4</v>
      </c>
      <c r="E151" s="54">
        <f t="shared" si="66"/>
        <v>-0.13123743285155631</v>
      </c>
      <c r="F151" s="54">
        <f t="shared" si="66"/>
        <v>6.6272703855900561E-2</v>
      </c>
      <c r="G151" s="54">
        <f t="shared" si="66"/>
        <v>-3.0966140127883568E-2</v>
      </c>
      <c r="H151" s="54">
        <f t="shared" si="66"/>
        <v>0</v>
      </c>
      <c r="I151" s="54">
        <f t="shared" si="66"/>
        <v>1.1964631552174865E-6</v>
      </c>
      <c r="J151" s="54">
        <f t="shared" si="66"/>
        <v>0</v>
      </c>
      <c r="K151" s="54">
        <f t="shared" si="66"/>
        <v>-2.0268880704208847E-2</v>
      </c>
      <c r="L151" s="54"/>
      <c r="M151" s="720"/>
      <c r="N151" s="720"/>
    </row>
    <row r="152" spans="1:14" hidden="1" outlineLevel="1" x14ac:dyDescent="0.25">
      <c r="A152" s="223" t="s">
        <v>775</v>
      </c>
      <c r="B152" s="54">
        <f t="shared" ref="B152:K152" si="67">B54/B50-1</f>
        <v>-4.0527823172289867E-2</v>
      </c>
      <c r="C152" s="54">
        <f t="shared" si="67"/>
        <v>-8.6931551324409551E-3</v>
      </c>
      <c r="D152" s="54">
        <f t="shared" si="67"/>
        <v>7.4738415545587689E-3</v>
      </c>
      <c r="E152" s="54">
        <f t="shared" si="67"/>
        <v>-0.13067458043406999</v>
      </c>
      <c r="F152" s="54">
        <f t="shared" si="67"/>
        <v>3.1794196508099448E-2</v>
      </c>
      <c r="G152" s="54">
        <f t="shared" si="67"/>
        <v>-5.4139802627541922E-2</v>
      </c>
      <c r="H152" s="54">
        <f t="shared" si="67"/>
        <v>0</v>
      </c>
      <c r="I152" s="54">
        <f t="shared" si="67"/>
        <v>1.1964631552174865E-6</v>
      </c>
      <c r="J152" s="54">
        <f t="shared" si="67"/>
        <v>0</v>
      </c>
      <c r="K152" s="54">
        <f t="shared" si="67"/>
        <v>4.3387494280466621E-2</v>
      </c>
      <c r="L152" s="54"/>
      <c r="M152" s="720"/>
      <c r="N152" s="720"/>
    </row>
    <row r="153" spans="1:14" hidden="1" outlineLevel="1" x14ac:dyDescent="0.25">
      <c r="A153" s="223" t="s">
        <v>774</v>
      </c>
      <c r="B153" s="54">
        <f t="shared" ref="B153:K153" si="68">B55/B51-1</f>
        <v>-3.8420094223265977E-2</v>
      </c>
      <c r="C153" s="54">
        <f t="shared" si="68"/>
        <v>-1.9520440562606933E-2</v>
      </c>
      <c r="D153" s="54">
        <f t="shared" si="68"/>
        <v>7.4738415545587689E-3</v>
      </c>
      <c r="E153" s="54">
        <f t="shared" si="68"/>
        <v>-0.13174345616244543</v>
      </c>
      <c r="F153" s="54">
        <f t="shared" si="68"/>
        <v>5.9225519665908832E-2</v>
      </c>
      <c r="G153" s="54">
        <f t="shared" si="68"/>
        <v>-3.2865213627729206E-2</v>
      </c>
      <c r="H153" s="54">
        <f t="shared" si="68"/>
        <v>0</v>
      </c>
      <c r="I153" s="54">
        <f t="shared" si="68"/>
        <v>1.1964631552174865E-6</v>
      </c>
      <c r="J153" s="54">
        <f t="shared" si="68"/>
        <v>0</v>
      </c>
      <c r="K153" s="54">
        <f t="shared" si="68"/>
        <v>7.1424733317513311E-2</v>
      </c>
      <c r="L153" s="54"/>
      <c r="M153" s="720"/>
      <c r="N153" s="720"/>
    </row>
    <row r="154" spans="1:14" hidden="1" outlineLevel="1" x14ac:dyDescent="0.25">
      <c r="A154" s="223" t="s">
        <v>773</v>
      </c>
      <c r="B154" s="54">
        <f t="shared" ref="B154:K154" si="69">B56/B52-1</f>
        <v>-6.0244969736380494E-3</v>
      </c>
      <c r="C154" s="54">
        <f t="shared" si="69"/>
        <v>-1.5012675968030242E-2</v>
      </c>
      <c r="D154" s="54">
        <f t="shared" si="69"/>
        <v>9.7680371458335191E-3</v>
      </c>
      <c r="E154" s="54">
        <f t="shared" si="69"/>
        <v>1.5547169944190031E-3</v>
      </c>
      <c r="F154" s="54">
        <f t="shared" si="69"/>
        <v>-4.9242561792149031E-2</v>
      </c>
      <c r="G154" s="54">
        <f t="shared" si="69"/>
        <v>-2.2761329037927713E-2</v>
      </c>
      <c r="H154" s="54">
        <f t="shared" si="69"/>
        <v>0</v>
      </c>
      <c r="I154" s="54">
        <f t="shared" si="69"/>
        <v>1.1964631552174865E-6</v>
      </c>
      <c r="J154" s="54">
        <f t="shared" si="69"/>
        <v>0</v>
      </c>
      <c r="K154" s="54">
        <f t="shared" si="69"/>
        <v>4.4547883036669456E-2</v>
      </c>
      <c r="L154" s="54"/>
      <c r="M154" s="720"/>
      <c r="N154" s="720"/>
    </row>
    <row r="155" spans="1:14" hidden="1" outlineLevel="1" x14ac:dyDescent="0.25">
      <c r="A155" s="223" t="s">
        <v>847</v>
      </c>
      <c r="B155" s="54">
        <f t="shared" ref="B155:K155" si="70">B57/B53-1</f>
        <v>-1.2216840751584024E-2</v>
      </c>
      <c r="C155" s="54">
        <f t="shared" si="70"/>
        <v>-2.1700335524360681E-2</v>
      </c>
      <c r="D155" s="54">
        <f t="shared" si="70"/>
        <v>1.6479936949609586E-2</v>
      </c>
      <c r="E155" s="54">
        <f t="shared" si="70"/>
        <v>1.5410119250034437E-3</v>
      </c>
      <c r="F155" s="54">
        <f t="shared" si="70"/>
        <v>6.0369105910451637E-4</v>
      </c>
      <c r="G155" s="54">
        <f t="shared" si="70"/>
        <v>-3.4540812159249978E-2</v>
      </c>
      <c r="H155" s="54">
        <f t="shared" si="70"/>
        <v>0</v>
      </c>
      <c r="I155" s="54">
        <f t="shared" si="70"/>
        <v>0</v>
      </c>
      <c r="J155" s="54">
        <f t="shared" si="70"/>
        <v>0</v>
      </c>
      <c r="K155" s="54">
        <f t="shared" si="70"/>
        <v>5.5521875968380652E-3</v>
      </c>
      <c r="L155" s="54"/>
      <c r="M155" s="720"/>
      <c r="N155" s="720"/>
    </row>
    <row r="156" spans="1:14" hidden="1" outlineLevel="1" x14ac:dyDescent="0.25">
      <c r="A156" s="223" t="s">
        <v>848</v>
      </c>
      <c r="B156" s="54">
        <f t="shared" ref="B156:K156" si="71">B58/B54-1</f>
        <v>-2.6506810236607281E-3</v>
      </c>
      <c r="C156" s="54">
        <f t="shared" si="71"/>
        <v>-8.096276429778726E-4</v>
      </c>
      <c r="D156" s="54">
        <f t="shared" si="71"/>
        <v>-2.9099958168540274E-3</v>
      </c>
      <c r="E156" s="54">
        <f t="shared" si="71"/>
        <v>3.5616480692945984E-4</v>
      </c>
      <c r="F156" s="54">
        <f t="shared" si="71"/>
        <v>3.5971654890977423E-2</v>
      </c>
      <c r="G156" s="54">
        <f t="shared" si="71"/>
        <v>-1.052009684827282E-2</v>
      </c>
      <c r="H156" s="54">
        <f t="shared" si="71"/>
        <v>0</v>
      </c>
      <c r="I156" s="54">
        <f t="shared" si="71"/>
        <v>0</v>
      </c>
      <c r="J156" s="54">
        <f t="shared" si="71"/>
        <v>0</v>
      </c>
      <c r="K156" s="54">
        <f t="shared" si="71"/>
        <v>-1.9721382860965586E-2</v>
      </c>
      <c r="L156" s="54"/>
      <c r="M156" s="720"/>
      <c r="N156" s="720"/>
    </row>
    <row r="157" spans="1:14" hidden="1" outlineLevel="1" x14ac:dyDescent="0.25">
      <c r="A157" s="223" t="s">
        <v>849</v>
      </c>
      <c r="B157" s="54">
        <f t="shared" ref="B157:K157" si="72">B59/B55-1</f>
        <v>-7.7609754203289416E-3</v>
      </c>
      <c r="C157" s="54">
        <f t="shared" si="72"/>
        <v>-2.7855397838610907E-3</v>
      </c>
      <c r="D157" s="54">
        <f t="shared" si="72"/>
        <v>-6.1152802022103048E-3</v>
      </c>
      <c r="E157" s="54">
        <f t="shared" si="72"/>
        <v>1.8885930952450281E-7</v>
      </c>
      <c r="F157" s="54">
        <f t="shared" si="72"/>
        <v>-1.2993583139355169E-2</v>
      </c>
      <c r="G157" s="54">
        <f t="shared" si="72"/>
        <v>-2.7483458600033872E-2</v>
      </c>
      <c r="H157" s="54">
        <f t="shared" si="72"/>
        <v>0</v>
      </c>
      <c r="I157" s="54">
        <f t="shared" si="72"/>
        <v>0</v>
      </c>
      <c r="J157" s="54">
        <f t="shared" si="72"/>
        <v>0</v>
      </c>
      <c r="K157" s="54">
        <f t="shared" si="72"/>
        <v>-2.0791835535537428E-2</v>
      </c>
      <c r="L157" s="54"/>
      <c r="M157" s="720"/>
      <c r="N157" s="720"/>
    </row>
    <row r="158" spans="1:14" hidden="1" outlineLevel="1" x14ac:dyDescent="0.25">
      <c r="A158" s="223" t="s">
        <v>845</v>
      </c>
      <c r="B158" s="54">
        <f t="shared" ref="B158:K158" si="73">B60/B56-1</f>
        <v>-2.9263207012351078E-3</v>
      </c>
      <c r="C158" s="54">
        <f t="shared" si="73"/>
        <v>-1.4438894593301832E-2</v>
      </c>
      <c r="D158" s="54">
        <f t="shared" si="73"/>
        <v>-1.083210241260435E-2</v>
      </c>
      <c r="E158" s="54">
        <f t="shared" si="73"/>
        <v>1.8885930952450281E-7</v>
      </c>
      <c r="F158" s="54">
        <f t="shared" si="73"/>
        <v>1.725048848184807E-2</v>
      </c>
      <c r="G158" s="54">
        <f t="shared" si="73"/>
        <v>1.4329386914217368E-2</v>
      </c>
      <c r="H158" s="54">
        <f t="shared" si="73"/>
        <v>0</v>
      </c>
      <c r="I158" s="54">
        <f t="shared" si="73"/>
        <v>0</v>
      </c>
      <c r="J158" s="54">
        <f t="shared" si="73"/>
        <v>0</v>
      </c>
      <c r="K158" s="54">
        <f t="shared" si="73"/>
        <v>1.5233523714568431E-3</v>
      </c>
      <c r="L158" s="54"/>
      <c r="M158" s="720"/>
      <c r="N158" s="720"/>
    </row>
    <row r="159" spans="1:14" hidden="1" outlineLevel="1" x14ac:dyDescent="0.25">
      <c r="A159" s="223" t="s">
        <v>846</v>
      </c>
      <c r="B159" s="54">
        <f t="shared" ref="B159:K159" si="74">B61/B57-1</f>
        <v>3.7145439343868603E-3</v>
      </c>
      <c r="C159" s="54">
        <f t="shared" si="74"/>
        <v>-4.5288059492506472E-3</v>
      </c>
      <c r="D159" s="54">
        <f t="shared" si="74"/>
        <v>7.336757153338036E-3</v>
      </c>
      <c r="E159" s="54">
        <f t="shared" si="74"/>
        <v>1.8885930952450281E-7</v>
      </c>
      <c r="F159" s="54">
        <f t="shared" si="74"/>
        <v>1.9576685535937388E-2</v>
      </c>
      <c r="G159" s="54">
        <f t="shared" si="74"/>
        <v>1.0300598528378835E-2</v>
      </c>
      <c r="H159" s="54">
        <f t="shared" si="74"/>
        <v>0</v>
      </c>
      <c r="I159" s="54">
        <f t="shared" si="74"/>
        <v>0</v>
      </c>
      <c r="J159" s="54">
        <f t="shared" si="74"/>
        <v>0</v>
      </c>
      <c r="K159" s="54">
        <f t="shared" si="74"/>
        <v>3.1326423175962903E-2</v>
      </c>
      <c r="L159" s="54"/>
      <c r="M159" s="720"/>
      <c r="N159" s="720"/>
    </row>
    <row r="160" spans="1:14" ht="16.5" customHeight="1" collapsed="1" x14ac:dyDescent="0.25">
      <c r="A160" s="223" t="s">
        <v>904</v>
      </c>
      <c r="B160" s="54">
        <f t="shared" ref="B160:K160" si="75">B62/B58-1</f>
        <v>9.0266020515679113E-3</v>
      </c>
      <c r="C160" s="54">
        <f t="shared" si="75"/>
        <v>9.3029393215648959E-4</v>
      </c>
      <c r="D160" s="54">
        <f t="shared" si="75"/>
        <v>1.520771513353103E-2</v>
      </c>
      <c r="E160" s="54">
        <f t="shared" si="75"/>
        <v>6.2384967795470203E-4</v>
      </c>
      <c r="F160" s="54">
        <f t="shared" si="75"/>
        <v>2.8126992854758726E-2</v>
      </c>
      <c r="G160" s="54">
        <f t="shared" si="75"/>
        <v>1.9019665701276667E-2</v>
      </c>
      <c r="H160" s="54">
        <f t="shared" si="75"/>
        <v>0</v>
      </c>
      <c r="I160" s="54">
        <f t="shared" si="75"/>
        <v>0</v>
      </c>
      <c r="J160" s="54">
        <f t="shared" si="75"/>
        <v>0</v>
      </c>
      <c r="K160" s="54">
        <f t="shared" si="75"/>
        <v>4.5374832555965527E-2</v>
      </c>
      <c r="L160" s="54"/>
      <c r="M160" s="720"/>
      <c r="N160" s="720"/>
    </row>
    <row r="161" spans="1:23" x14ac:dyDescent="0.25">
      <c r="A161" s="223" t="s">
        <v>905</v>
      </c>
      <c r="B161" s="54">
        <f t="shared" ref="B161:K161" si="76">B63/B59-1</f>
        <v>1.0358381252171478E-2</v>
      </c>
      <c r="C161" s="54">
        <f t="shared" si="76"/>
        <v>8.87038853958666E-3</v>
      </c>
      <c r="D161" s="54">
        <f t="shared" si="76"/>
        <v>1.5008682709005239E-2</v>
      </c>
      <c r="E161" s="54">
        <f t="shared" si="76"/>
        <v>6.2384967795470203E-4</v>
      </c>
      <c r="F161" s="54">
        <f t="shared" si="76"/>
        <v>2.7638362595028276E-2</v>
      </c>
      <c r="G161" s="54">
        <f t="shared" si="76"/>
        <v>1.2011848792558455E-2</v>
      </c>
      <c r="H161" s="54">
        <f t="shared" si="76"/>
        <v>0</v>
      </c>
      <c r="I161" s="54">
        <f t="shared" si="76"/>
        <v>0</v>
      </c>
      <c r="J161" s="54">
        <f t="shared" si="76"/>
        <v>0</v>
      </c>
      <c r="K161" s="54">
        <f t="shared" si="76"/>
        <v>3.8547453253889419E-2</v>
      </c>
      <c r="L161" s="54"/>
      <c r="M161" s="720"/>
      <c r="N161" s="720"/>
    </row>
    <row r="162" spans="1:23" x14ac:dyDescent="0.25">
      <c r="A162" s="223" t="s">
        <v>910</v>
      </c>
      <c r="B162" s="54">
        <f t="shared" ref="B162:K162" si="77">B64/B60-1</f>
        <v>1.1610646467073993E-2</v>
      </c>
      <c r="C162" s="54">
        <f t="shared" si="77"/>
        <v>2.1756931416618164E-2</v>
      </c>
      <c r="D162" s="54">
        <f t="shared" si="77"/>
        <v>1.8292682926829062E-2</v>
      </c>
      <c r="E162" s="54">
        <f t="shared" si="77"/>
        <v>6.2384967795470203E-4</v>
      </c>
      <c r="F162" s="54">
        <f t="shared" si="77"/>
        <v>-0.11439133937268375</v>
      </c>
      <c r="G162" s="54">
        <f t="shared" si="77"/>
        <v>2.8368513117078109E-2</v>
      </c>
      <c r="H162" s="54">
        <f t="shared" si="77"/>
        <v>0</v>
      </c>
      <c r="I162" s="54">
        <f t="shared" si="77"/>
        <v>0</v>
      </c>
      <c r="J162" s="54">
        <f t="shared" si="77"/>
        <v>0</v>
      </c>
      <c r="K162" s="54">
        <f t="shared" si="77"/>
        <v>2.6495931667694927E-2</v>
      </c>
      <c r="L162" s="54"/>
      <c r="M162" s="720"/>
      <c r="N162" s="720"/>
    </row>
    <row r="163" spans="1:23" x14ac:dyDescent="0.25">
      <c r="A163" s="223" t="s">
        <v>911</v>
      </c>
      <c r="B163" s="54">
        <f t="shared" ref="B163:K163" si="78">B65/B61-1</f>
        <v>6.6260529981445604E-3</v>
      </c>
      <c r="C163" s="54">
        <f t="shared" si="78"/>
        <v>1.5932353847650793E-2</v>
      </c>
      <c r="D163" s="54">
        <f t="shared" si="78"/>
        <v>-6.6763777615925779E-3</v>
      </c>
      <c r="E163" s="54">
        <f t="shared" si="78"/>
        <v>6.2384967795470203E-4</v>
      </c>
      <c r="F163" s="54">
        <f t="shared" si="78"/>
        <v>-0.12917358461240869</v>
      </c>
      <c r="G163" s="54">
        <f t="shared" si="78"/>
        <v>3.8852188633557549E-2</v>
      </c>
      <c r="H163" s="54">
        <f t="shared" si="78"/>
        <v>0</v>
      </c>
      <c r="I163" s="54">
        <f t="shared" si="78"/>
        <v>0</v>
      </c>
      <c r="J163" s="54">
        <f t="shared" si="78"/>
        <v>0</v>
      </c>
      <c r="K163" s="54">
        <f t="shared" si="78"/>
        <v>-6.5804071443313905E-3</v>
      </c>
      <c r="L163" s="54"/>
      <c r="M163" s="720"/>
      <c r="N163" s="720"/>
    </row>
    <row r="164" spans="1:23" x14ac:dyDescent="0.25">
      <c r="A164" s="223" t="s">
        <v>945</v>
      </c>
      <c r="B164" s="54">
        <f t="shared" ref="B164:K164" si="79">B66/B62-1</f>
        <v>3.5280732706510776E-3</v>
      </c>
      <c r="C164" s="54">
        <f t="shared" si="79"/>
        <v>1.169415526677442E-2</v>
      </c>
      <c r="D164" s="54">
        <f t="shared" si="79"/>
        <v>-3.4100596760441304E-3</v>
      </c>
      <c r="E164" s="54">
        <f t="shared" si="79"/>
        <v>0</v>
      </c>
      <c r="F164" s="54">
        <f t="shared" si="79"/>
        <v>-0.10577051403073701</v>
      </c>
      <c r="G164" s="54">
        <f t="shared" si="79"/>
        <v>3.2179071791031744E-2</v>
      </c>
      <c r="H164" s="54">
        <f t="shared" si="79"/>
        <v>0</v>
      </c>
      <c r="I164" s="54">
        <f t="shared" si="79"/>
        <v>0</v>
      </c>
      <c r="J164" s="54">
        <f t="shared" si="79"/>
        <v>0</v>
      </c>
      <c r="K164" s="54">
        <f t="shared" si="79"/>
        <v>-1.8042724663759113E-2</v>
      </c>
      <c r="L164" s="54"/>
      <c r="M164" s="720"/>
      <c r="N164" s="720"/>
    </row>
    <row r="165" spans="1:23" x14ac:dyDescent="0.25">
      <c r="A165" s="223" t="s">
        <v>946</v>
      </c>
      <c r="B165" s="54">
        <f t="shared" ref="B165:K165" si="80">B67/B63-1</f>
        <v>6.7570642106866696E-3</v>
      </c>
      <c r="C165" s="54">
        <f t="shared" si="80"/>
        <v>1.5090754623232616E-2</v>
      </c>
      <c r="D165" s="54">
        <f t="shared" si="80"/>
        <v>1.2831479897348119E-2</v>
      </c>
      <c r="E165" s="54">
        <f t="shared" si="80"/>
        <v>0</v>
      </c>
      <c r="F165" s="54">
        <f t="shared" si="80"/>
        <v>-8.3728404836418302E-2</v>
      </c>
      <c r="G165" s="54">
        <f t="shared" si="80"/>
        <v>3.0304069555740387E-2</v>
      </c>
      <c r="H165" s="54">
        <f t="shared" si="80"/>
        <v>0</v>
      </c>
      <c r="I165" s="54">
        <f t="shared" si="80"/>
        <v>0</v>
      </c>
      <c r="J165" s="54">
        <f t="shared" si="80"/>
        <v>0</v>
      </c>
      <c r="K165" s="54">
        <f t="shared" si="80"/>
        <v>-6.6884130031972244E-3</v>
      </c>
      <c r="L165" s="54"/>
      <c r="M165" s="720"/>
      <c r="N165" s="720"/>
    </row>
    <row r="166" spans="1:23" x14ac:dyDescent="0.25">
      <c r="A166" s="223" t="s">
        <v>985</v>
      </c>
      <c r="B166" s="54">
        <f t="shared" ref="B166:K166" si="81">B68/B64-1</f>
        <v>-7.2994359560265565E-3</v>
      </c>
      <c r="C166" s="54">
        <f t="shared" si="81"/>
        <v>-5.5435267849491821E-3</v>
      </c>
      <c r="D166" s="54">
        <f t="shared" si="81"/>
        <v>1.2831479897348119E-2</v>
      </c>
      <c r="E166" s="54">
        <f t="shared" si="81"/>
        <v>1.6914543438195651E-3</v>
      </c>
      <c r="F166" s="54">
        <f t="shared" si="81"/>
        <v>5.4780845646917875E-2</v>
      </c>
      <c r="G166" s="54">
        <f t="shared" si="81"/>
        <v>-2.6464599337108652E-2</v>
      </c>
      <c r="H166" s="54">
        <f t="shared" si="81"/>
        <v>0</v>
      </c>
      <c r="I166" s="54">
        <f t="shared" si="81"/>
        <v>4.5905421309026417E-2</v>
      </c>
      <c r="J166" s="54">
        <f t="shared" si="81"/>
        <v>0</v>
      </c>
      <c r="K166" s="54">
        <f t="shared" si="81"/>
        <v>-4.039815249136558E-2</v>
      </c>
      <c r="L166" s="54"/>
      <c r="M166" s="720"/>
      <c r="N166" s="720"/>
    </row>
    <row r="167" spans="1:23" x14ac:dyDescent="0.25">
      <c r="A167" s="223" t="s">
        <v>986</v>
      </c>
      <c r="B167" s="54">
        <f t="shared" ref="B167:K167" si="82">B69/B65-1</f>
        <v>-7.0984740633820431E-3</v>
      </c>
      <c r="C167" s="54">
        <f t="shared" si="82"/>
        <v>-2.3329257012063565E-3</v>
      </c>
      <c r="D167" s="54">
        <f t="shared" si="82"/>
        <v>1.9332763045337709E-2</v>
      </c>
      <c r="E167" s="54">
        <f t="shared" si="82"/>
        <v>1.6918278157436184E-3</v>
      </c>
      <c r="F167" s="54">
        <f t="shared" si="82"/>
        <v>9.509681875792908E-2</v>
      </c>
      <c r="G167" s="54">
        <f t="shared" si="82"/>
        <v>-2.2299912771518438E-3</v>
      </c>
      <c r="H167" s="54">
        <f t="shared" si="82"/>
        <v>0</v>
      </c>
      <c r="I167" s="54">
        <f t="shared" si="82"/>
        <v>4.6946041562663021E-2</v>
      </c>
      <c r="J167" s="54">
        <f t="shared" si="82"/>
        <v>-2.7553824348180989E-4</v>
      </c>
      <c r="K167" s="54">
        <f t="shared" si="82"/>
        <v>-9.7370335982823852E-2</v>
      </c>
      <c r="L167" s="54"/>
      <c r="M167" s="720"/>
      <c r="N167" s="720"/>
    </row>
    <row r="168" spans="1:23" x14ac:dyDescent="0.25">
      <c r="A168" s="223" t="s">
        <v>1057</v>
      </c>
      <c r="B168" s="54">
        <f t="shared" ref="B168:K168" si="83">B70/B66-1</f>
        <v>3.2437322100213883E-3</v>
      </c>
      <c r="C168" s="54">
        <f t="shared" si="83"/>
        <v>1.2124105146353648E-2</v>
      </c>
      <c r="D168" s="54">
        <f t="shared" si="83"/>
        <v>3.3361847733105021E-2</v>
      </c>
      <c r="E168" s="54">
        <f t="shared" si="83"/>
        <v>1.4255156822736037E-2</v>
      </c>
      <c r="F168" s="54">
        <f t="shared" si="83"/>
        <v>9.4094128080921102E-2</v>
      </c>
      <c r="G168" s="54">
        <f t="shared" si="83"/>
        <v>-5.999204004897174E-3</v>
      </c>
      <c r="H168" s="54">
        <f t="shared" si="83"/>
        <v>0</v>
      </c>
      <c r="I168" s="54">
        <f t="shared" si="83"/>
        <v>4.5905421309026417E-2</v>
      </c>
      <c r="J168" s="54">
        <f t="shared" si="83"/>
        <v>0</v>
      </c>
      <c r="K168" s="54">
        <f t="shared" si="83"/>
        <v>-7.7518586729210748E-2</v>
      </c>
      <c r="L168" s="54"/>
      <c r="M168" s="720"/>
      <c r="N168" s="720"/>
    </row>
    <row r="169" spans="1:23" x14ac:dyDescent="0.25">
      <c r="A169" s="223" t="s">
        <v>1058</v>
      </c>
      <c r="B169" s="54">
        <f t="shared" ref="B169:K169" si="84">B71/B67-1</f>
        <v>-1.6584125112880543E-2</v>
      </c>
      <c r="C169" s="54">
        <f t="shared" si="84"/>
        <v>-2.4595356890649733E-2</v>
      </c>
      <c r="D169" s="54">
        <f t="shared" si="84"/>
        <v>2.7871621621621712E-2</v>
      </c>
      <c r="E169" s="54">
        <f t="shared" si="84"/>
        <v>1.2528378221416281E-2</v>
      </c>
      <c r="F169" s="54">
        <f t="shared" si="84"/>
        <v>6.4400336379911716E-2</v>
      </c>
      <c r="G169" s="54">
        <f t="shared" si="84"/>
        <v>-7.2985986503906197E-3</v>
      </c>
      <c r="H169" s="54">
        <f t="shared" si="84"/>
        <v>0</v>
      </c>
      <c r="I169" s="54">
        <f t="shared" si="84"/>
        <v>4.5905421309026417E-2</v>
      </c>
      <c r="J169" s="54">
        <f t="shared" si="84"/>
        <v>0</v>
      </c>
      <c r="K169" s="54">
        <f t="shared" si="84"/>
        <v>-0.11852080002820553</v>
      </c>
      <c r="L169" s="54"/>
      <c r="M169" s="720"/>
      <c r="N169" s="720"/>
    </row>
    <row r="170" spans="1:23" x14ac:dyDescent="0.25">
      <c r="A170" s="223" t="s">
        <v>1056</v>
      </c>
      <c r="B170" s="54">
        <f t="shared" ref="B170:K170" si="85">B72/B68-1</f>
        <v>-2.3724072386475115E-3</v>
      </c>
      <c r="C170" s="54">
        <f t="shared" si="85"/>
        <v>-1.5032070913725049E-2</v>
      </c>
      <c r="D170" s="54">
        <f t="shared" si="85"/>
        <v>4.8986486486486402E-2</v>
      </c>
      <c r="E170" s="54">
        <f t="shared" si="85"/>
        <v>1.051788171351431E-2</v>
      </c>
      <c r="F170" s="54">
        <f t="shared" si="85"/>
        <v>3.4817400427970213E-2</v>
      </c>
      <c r="G170" s="54">
        <f t="shared" si="85"/>
        <v>1.5052925237374337E-2</v>
      </c>
      <c r="H170" s="54">
        <f t="shared" si="85"/>
        <v>0</v>
      </c>
      <c r="I170" s="54">
        <f t="shared" si="85"/>
        <v>0</v>
      </c>
      <c r="J170" s="54">
        <f t="shared" si="85"/>
        <v>0</v>
      </c>
      <c r="K170" s="54">
        <f t="shared" si="85"/>
        <v>-3.2778896576835082E-2</v>
      </c>
      <c r="L170" s="54"/>
      <c r="M170" s="720"/>
      <c r="N170" s="720"/>
    </row>
    <row r="171" spans="1:23" x14ac:dyDescent="0.25">
      <c r="A171" s="223" t="s">
        <v>1060</v>
      </c>
      <c r="B171" s="54">
        <f t="shared" ref="B171:K171" si="86">B73/B69-1</f>
        <v>-3.949668321248434E-3</v>
      </c>
      <c r="C171" s="54">
        <f t="shared" si="86"/>
        <v>6.4838251293435345E-3</v>
      </c>
      <c r="D171" s="54">
        <f t="shared" si="86"/>
        <v>3.3903994629070233E-2</v>
      </c>
      <c r="E171" s="54">
        <f t="shared" si="86"/>
        <v>1.1209800554369487E-2</v>
      </c>
      <c r="F171" s="54">
        <f t="shared" si="86"/>
        <v>9.0829146167483721E-3</v>
      </c>
      <c r="G171" s="54">
        <f t="shared" si="86"/>
        <v>-5.5627821866542582E-2</v>
      </c>
      <c r="H171" s="54">
        <f t="shared" si="86"/>
        <v>0</v>
      </c>
      <c r="I171" s="54">
        <f t="shared" si="86"/>
        <v>-9.9395786633216243E-4</v>
      </c>
      <c r="J171" s="54">
        <f t="shared" si="86"/>
        <v>2.7561418573052165E-4</v>
      </c>
      <c r="K171" s="54">
        <f t="shared" si="86"/>
        <v>-1.8239449295768373E-2</v>
      </c>
      <c r="L171" s="54"/>
      <c r="M171" s="720"/>
      <c r="N171" s="720"/>
    </row>
    <row r="172" spans="1:23" x14ac:dyDescent="0.25">
      <c r="A172" s="223" t="s">
        <v>1657</v>
      </c>
      <c r="B172" s="54">
        <f t="shared" ref="B172:K172" si="87">B74/B70-1</f>
        <v>-3.3377713438111911E-3</v>
      </c>
      <c r="C172" s="54">
        <f t="shared" si="87"/>
        <v>7.6327735100893968E-3</v>
      </c>
      <c r="D172" s="54">
        <f t="shared" si="87"/>
        <v>1.9867549668874052E-2</v>
      </c>
      <c r="E172" s="54">
        <f t="shared" si="87"/>
        <v>-1.4916023452193894E-3</v>
      </c>
      <c r="F172" s="54">
        <f t="shared" si="87"/>
        <v>-2.7472205315838161E-2</v>
      </c>
      <c r="G172" s="54">
        <f t="shared" si="87"/>
        <v>-4.3039548631976787E-2</v>
      </c>
      <c r="H172" s="54">
        <f t="shared" si="87"/>
        <v>0</v>
      </c>
      <c r="I172" s="54">
        <f t="shared" si="87"/>
        <v>0</v>
      </c>
      <c r="J172" s="54">
        <f t="shared" si="87"/>
        <v>0</v>
      </c>
      <c r="K172" s="54">
        <f t="shared" si="87"/>
        <v>1.0403457566690255E-2</v>
      </c>
      <c r="L172" s="54"/>
      <c r="M172" s="720"/>
      <c r="N172" s="720"/>
    </row>
    <row r="173" spans="1:23" x14ac:dyDescent="0.25">
      <c r="A173" s="223" t="s">
        <v>1660</v>
      </c>
      <c r="B173" s="54">
        <f t="shared" ref="B173:K173" si="88">B75/B71-1</f>
        <v>1.5406138705651884E-2</v>
      </c>
      <c r="C173" s="54">
        <f t="shared" si="88"/>
        <v>3.8587579594047128E-2</v>
      </c>
      <c r="D173" s="54">
        <f t="shared" si="88"/>
        <v>2.4650780608052925E-2</v>
      </c>
      <c r="E173" s="54">
        <f t="shared" si="88"/>
        <v>3.908821815247876E-3</v>
      </c>
      <c r="F173" s="54">
        <f t="shared" si="88"/>
        <v>-9.1620959611049546E-3</v>
      </c>
      <c r="G173" s="54">
        <f t="shared" si="88"/>
        <v>-4.2622431766781488E-2</v>
      </c>
      <c r="H173" s="54">
        <f t="shared" si="88"/>
        <v>0</v>
      </c>
      <c r="I173" s="54">
        <f t="shared" si="88"/>
        <v>0</v>
      </c>
      <c r="J173" s="54">
        <f t="shared" si="88"/>
        <v>0</v>
      </c>
      <c r="K173" s="54">
        <f t="shared" si="88"/>
        <v>6.5353039403351465E-2</v>
      </c>
      <c r="L173" s="54"/>
      <c r="M173" s="720"/>
      <c r="N173" s="720"/>
    </row>
    <row r="174" spans="1:23" s="4" customFormat="1" x14ac:dyDescent="0.25">
      <c r="A174" s="223" t="s">
        <v>1056</v>
      </c>
      <c r="B174" s="54">
        <f t="shared" ref="B174:K174" si="89">B76/B72-1</f>
        <v>2.720070369234362E-2</v>
      </c>
      <c r="C174" s="54">
        <f t="shared" si="89"/>
        <v>5.208193869332578E-2</v>
      </c>
      <c r="D174" s="54">
        <f t="shared" si="89"/>
        <v>5.6360708534621828E-3</v>
      </c>
      <c r="E174" s="54">
        <f t="shared" si="89"/>
        <v>-6.392369795427677E-3</v>
      </c>
      <c r="F174" s="54">
        <f t="shared" si="89"/>
        <v>5.9830910720684027E-2</v>
      </c>
      <c r="G174" s="54">
        <f t="shared" si="89"/>
        <v>2.3213517183054755E-2</v>
      </c>
      <c r="H174" s="54">
        <f t="shared" si="89"/>
        <v>0</v>
      </c>
      <c r="I174" s="54">
        <f t="shared" si="89"/>
        <v>0</v>
      </c>
      <c r="J174" s="54">
        <f t="shared" si="89"/>
        <v>0</v>
      </c>
      <c r="K174" s="54">
        <f t="shared" si="89"/>
        <v>3.7067242106833653E-2</v>
      </c>
      <c r="L174" s="54"/>
      <c r="M174" s="720"/>
      <c r="N174" s="720"/>
      <c r="O174"/>
      <c r="P174"/>
      <c r="Q174"/>
      <c r="R174"/>
      <c r="S174"/>
      <c r="T174"/>
      <c r="U174"/>
      <c r="V174"/>
      <c r="W174"/>
    </row>
    <row r="175" spans="1:23" x14ac:dyDescent="0.25">
      <c r="A175" s="223" t="s">
        <v>1060</v>
      </c>
      <c r="B175" s="54">
        <f t="shared" ref="B175:K175" si="90">B77/B73-1</f>
        <v>3.0722572764430245E-2</v>
      </c>
      <c r="C175" s="54">
        <f t="shared" si="90"/>
        <v>3.1724929180450667E-2</v>
      </c>
      <c r="D175" s="54">
        <f t="shared" si="90"/>
        <v>1.379870129870131E-2</v>
      </c>
      <c r="E175" s="54">
        <f t="shared" si="90"/>
        <v>-6.1581978400496729E-3</v>
      </c>
      <c r="F175" s="54">
        <f t="shared" si="90"/>
        <v>0.14651278871498463</v>
      </c>
      <c r="G175" s="54">
        <f t="shared" si="90"/>
        <v>5.0680330865398471E-2</v>
      </c>
      <c r="H175" s="54">
        <f t="shared" si="90"/>
        <v>0</v>
      </c>
      <c r="I175" s="54">
        <f t="shared" si="90"/>
        <v>0</v>
      </c>
      <c r="J175" s="54">
        <f t="shared" si="90"/>
        <v>0</v>
      </c>
      <c r="K175" s="54">
        <f t="shared" si="90"/>
        <v>8.3806247494742969E-2</v>
      </c>
      <c r="L175" s="54"/>
      <c r="M175" s="720"/>
      <c r="N175" s="720"/>
    </row>
    <row r="176" spans="1:23" x14ac:dyDescent="0.25">
      <c r="A176" s="540" t="s">
        <v>1657</v>
      </c>
      <c r="B176" s="721">
        <f t="shared" ref="B176:K176" si="91">B78/B74-1</f>
        <v>1.6629716355739177E-2</v>
      </c>
      <c r="C176" s="721">
        <f t="shared" si="91"/>
        <v>1.15104850101857E-2</v>
      </c>
      <c r="D176" s="721">
        <f t="shared" si="91"/>
        <v>1.379870129870131E-2</v>
      </c>
      <c r="E176" s="721">
        <f t="shared" si="91"/>
        <v>-6.8978011949417661E-3</v>
      </c>
      <c r="F176" s="721">
        <f t="shared" si="91"/>
        <v>7.0390931552739122E-2</v>
      </c>
      <c r="G176" s="721">
        <f t="shared" si="91"/>
        <v>6.0393637437044401E-2</v>
      </c>
      <c r="H176" s="721">
        <f t="shared" si="91"/>
        <v>0</v>
      </c>
      <c r="I176" s="721">
        <f t="shared" si="91"/>
        <v>0</v>
      </c>
      <c r="J176" s="721">
        <f t="shared" si="91"/>
        <v>0</v>
      </c>
      <c r="K176" s="721">
        <f t="shared" si="91"/>
        <v>2.8733551413905989E-2</v>
      </c>
      <c r="L176" s="721"/>
      <c r="M176" s="720"/>
      <c r="N176" s="720"/>
      <c r="W176" s="4"/>
    </row>
    <row r="177" spans="1:22" x14ac:dyDescent="0.25">
      <c r="A177" s="223" t="s">
        <v>1678</v>
      </c>
      <c r="B177" s="721">
        <f t="shared" ref="B177:K177" si="92">B79/B75-1</f>
        <v>2.2212942835340144E-2</v>
      </c>
      <c r="C177" s="721">
        <f t="shared" si="92"/>
        <v>1.334608243990143E-2</v>
      </c>
      <c r="D177" s="721">
        <f t="shared" si="92"/>
        <v>1.603849238171362E-3</v>
      </c>
      <c r="E177" s="721">
        <f t="shared" si="92"/>
        <v>-8.1121162495696453E-3</v>
      </c>
      <c r="F177" s="721">
        <f t="shared" si="92"/>
        <v>5.0776452307788045E-2</v>
      </c>
      <c r="G177" s="721">
        <f t="shared" si="92"/>
        <v>8.1670839509766946E-2</v>
      </c>
      <c r="H177" s="721">
        <f t="shared" si="92"/>
        <v>0</v>
      </c>
      <c r="I177" s="721">
        <f t="shared" si="92"/>
        <v>0</v>
      </c>
      <c r="J177" s="721">
        <f t="shared" si="92"/>
        <v>0</v>
      </c>
      <c r="K177" s="721">
        <f t="shared" si="92"/>
        <v>6.0269376745542891E-2</v>
      </c>
      <c r="L177" s="721"/>
      <c r="M177" s="720"/>
      <c r="N177" s="720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223" t="s">
        <v>1679</v>
      </c>
      <c r="B178" s="721">
        <f t="shared" ref="B178:K178" si="93">B80/B76-1</f>
        <v>2.3378254088171513E-2</v>
      </c>
      <c r="C178" s="721">
        <f t="shared" si="93"/>
        <v>2.8165383790452969E-2</v>
      </c>
      <c r="D178" s="721">
        <f t="shared" si="93"/>
        <v>0</v>
      </c>
      <c r="E178" s="721">
        <f t="shared" si="93"/>
        <v>2.4251918212105927E-3</v>
      </c>
      <c r="F178" s="721">
        <f t="shared" si="93"/>
        <v>-6.1412398763802445E-2</v>
      </c>
      <c r="G178" s="721">
        <f t="shared" si="93"/>
        <v>5.2285288319718237E-2</v>
      </c>
      <c r="H178" s="721">
        <f t="shared" si="93"/>
        <v>0</v>
      </c>
      <c r="I178" s="721">
        <f t="shared" si="93"/>
        <v>0</v>
      </c>
      <c r="J178" s="721">
        <f t="shared" si="93"/>
        <v>0</v>
      </c>
      <c r="K178" s="721">
        <f t="shared" si="93"/>
        <v>6.4924339972659562E-2</v>
      </c>
      <c r="L178" s="721"/>
      <c r="M178" s="720"/>
      <c r="N178" s="720"/>
    </row>
    <row r="179" spans="1:22" x14ac:dyDescent="0.25">
      <c r="A179" s="223" t="s">
        <v>2940</v>
      </c>
      <c r="B179" s="721">
        <f t="shared" ref="B179:K179" si="94">B81/B77-1</f>
        <v>3.9932559223087472E-2</v>
      </c>
      <c r="C179" s="721">
        <f t="shared" si="94"/>
        <v>4.6881046024346729E-2</v>
      </c>
      <c r="D179" s="721">
        <f t="shared" si="94"/>
        <v>0</v>
      </c>
      <c r="E179" s="721">
        <f t="shared" si="94"/>
        <v>1.1003174952285422E-2</v>
      </c>
      <c r="F179" s="721">
        <f t="shared" si="94"/>
        <v>-0.15181708639458169</v>
      </c>
      <c r="G179" s="721">
        <f t="shared" si="94"/>
        <v>0.12503583831738863</v>
      </c>
      <c r="H179" s="721">
        <f t="shared" si="94"/>
        <v>0</v>
      </c>
      <c r="I179" s="721">
        <f t="shared" si="94"/>
        <v>0</v>
      </c>
      <c r="J179" s="721">
        <f t="shared" si="94"/>
        <v>0</v>
      </c>
      <c r="K179" s="721">
        <f t="shared" si="94"/>
        <v>6.8034440613245817E-2</v>
      </c>
      <c r="L179" s="721"/>
      <c r="M179" s="720"/>
      <c r="N179" s="720"/>
    </row>
    <row r="180" spans="1:22" x14ac:dyDescent="0.25">
      <c r="A180" s="223" t="s">
        <v>2944</v>
      </c>
      <c r="B180" s="721">
        <f t="shared" ref="B180:K180" si="95">B82/B78-1</f>
        <v>4.3673197513358852E-2</v>
      </c>
      <c r="C180" s="721">
        <f t="shared" si="95"/>
        <v>6.3146207253772069E-2</v>
      </c>
      <c r="D180" s="721">
        <f t="shared" si="95"/>
        <v>0</v>
      </c>
      <c r="E180" s="721">
        <f t="shared" si="95"/>
        <v>1.606883064836917E-2</v>
      </c>
      <c r="F180" s="721">
        <f t="shared" si="95"/>
        <v>-0.1061660045400501</v>
      </c>
      <c r="G180" s="721">
        <f t="shared" si="95"/>
        <v>9.5804041582354449E-2</v>
      </c>
      <c r="H180" s="721">
        <f t="shared" si="95"/>
        <v>0</v>
      </c>
      <c r="I180" s="721">
        <f t="shared" si="95"/>
        <v>0</v>
      </c>
      <c r="J180" s="721">
        <f t="shared" si="95"/>
        <v>0</v>
      </c>
      <c r="K180" s="721">
        <f t="shared" si="95"/>
        <v>5.0500090240030993E-2</v>
      </c>
      <c r="L180" s="721"/>
      <c r="M180" s="720"/>
      <c r="N180" s="720"/>
    </row>
    <row r="181" spans="1:22" x14ac:dyDescent="0.25">
      <c r="A181" s="223" t="s">
        <v>2945</v>
      </c>
      <c r="B181" s="721">
        <f t="shared" ref="B181:K181" si="96">B83/B79-1</f>
        <v>5.7463452075524835E-2</v>
      </c>
      <c r="C181" s="721">
        <f t="shared" si="96"/>
        <v>0.12021867175727108</v>
      </c>
      <c r="D181" s="721">
        <f t="shared" si="96"/>
        <v>0</v>
      </c>
      <c r="E181" s="721">
        <f t="shared" si="96"/>
        <v>1.8150423956246886E-2</v>
      </c>
      <c r="F181" s="721">
        <f t="shared" si="96"/>
        <v>-9.0046330600246249E-2</v>
      </c>
      <c r="G181" s="721">
        <f t="shared" si="96"/>
        <v>5.5473400795679195E-2</v>
      </c>
      <c r="H181" s="721">
        <f t="shared" si="96"/>
        <v>0</v>
      </c>
      <c r="I181" s="721">
        <f t="shared" si="96"/>
        <v>0</v>
      </c>
      <c r="J181" s="721">
        <f t="shared" si="96"/>
        <v>0</v>
      </c>
      <c r="K181" s="721">
        <f t="shared" si="96"/>
        <v>1.656757526652175E-2</v>
      </c>
      <c r="L181" s="721"/>
      <c r="M181" s="720"/>
      <c r="N181" s="720"/>
    </row>
    <row r="182" spans="1:22" x14ac:dyDescent="0.25">
      <c r="A182" s="223" t="s">
        <v>2943</v>
      </c>
      <c r="B182" s="721">
        <f t="shared" ref="B182:K182" si="97">B84/B80-1</f>
        <v>7.9498279658302362E-2</v>
      </c>
      <c r="C182" s="721">
        <f t="shared" si="97"/>
        <v>8.4788489522539257E-2</v>
      </c>
      <c r="D182" s="721">
        <f t="shared" si="97"/>
        <v>0</v>
      </c>
      <c r="E182" s="721">
        <f t="shared" si="97"/>
        <v>5.4495071959511643E-2</v>
      </c>
      <c r="F182" s="721">
        <f t="shared" si="97"/>
        <v>-5.1136110372613786E-3</v>
      </c>
      <c r="G182" s="721">
        <f t="shared" si="97"/>
        <v>3.605299355766256E-2</v>
      </c>
      <c r="H182" s="721">
        <f t="shared" si="97"/>
        <v>0</v>
      </c>
      <c r="I182" s="721">
        <f t="shared" si="97"/>
        <v>0</v>
      </c>
      <c r="J182" s="721">
        <f t="shared" si="97"/>
        <v>0</v>
      </c>
      <c r="K182" s="721">
        <f t="shared" si="97"/>
        <v>0.28317933627718328</v>
      </c>
      <c r="L182" s="721"/>
      <c r="M182" s="720"/>
      <c r="N182" s="720"/>
    </row>
    <row r="183" spans="1:22" ht="16.5" customHeight="1" x14ac:dyDescent="0.25">
      <c r="A183" s="223" t="s">
        <v>289</v>
      </c>
      <c r="B183" s="722">
        <f t="shared" ref="B183:B201" si="98">B86/B85-1</f>
        <v>2.014408661352296E-2</v>
      </c>
      <c r="C183" s="722">
        <f t="shared" ref="C183:K183" si="99">C86/C85-1</f>
        <v>4.2464878671775175E-2</v>
      </c>
      <c r="D183" s="722">
        <f t="shared" si="99"/>
        <v>8.0894696994633364E-3</v>
      </c>
      <c r="E183" s="722">
        <f t="shared" si="99"/>
        <v>-6.364306290613797E-4</v>
      </c>
      <c r="F183" s="722">
        <f t="shared" si="99"/>
        <v>3.3343826628669859E-2</v>
      </c>
      <c r="G183" s="722">
        <f t="shared" si="99"/>
        <v>7.0080816961417547E-3</v>
      </c>
      <c r="H183" s="722">
        <f t="shared" si="99"/>
        <v>0</v>
      </c>
      <c r="I183" s="722">
        <f t="shared" si="99"/>
        <v>-9.9000832639466463E-3</v>
      </c>
      <c r="J183" s="722">
        <f t="shared" si="99"/>
        <v>2.7700000000000058E-2</v>
      </c>
      <c r="K183" s="722">
        <f t="shared" si="99"/>
        <v>4.3354997015718766E-3</v>
      </c>
      <c r="L183" s="722"/>
      <c r="M183" s="720"/>
      <c r="N183" s="720"/>
    </row>
    <row r="184" spans="1:22" x14ac:dyDescent="0.25">
      <c r="A184" s="55" t="s">
        <v>290</v>
      </c>
      <c r="B184" s="54">
        <f t="shared" si="98"/>
        <v>3.4886411344859702E-2</v>
      </c>
      <c r="C184" s="54">
        <f t="shared" ref="C184:K184" si="100">C87/C86-1</f>
        <v>2.7009512885338705E-3</v>
      </c>
      <c r="D184" s="54">
        <f t="shared" si="100"/>
        <v>0.20093744735578545</v>
      </c>
      <c r="E184" s="54">
        <f t="shared" si="100"/>
        <v>4.716954194171108E-2</v>
      </c>
      <c r="F184" s="54">
        <f t="shared" si="100"/>
        <v>-1.048307498144152E-2</v>
      </c>
      <c r="G184" s="54">
        <f t="shared" si="100"/>
        <v>0.11588202936273673</v>
      </c>
      <c r="H184" s="54">
        <f t="shared" si="100"/>
        <v>0</v>
      </c>
      <c r="I184" s="54">
        <f t="shared" si="100"/>
        <v>-5.0309604246881579E-2</v>
      </c>
      <c r="J184" s="54">
        <f t="shared" si="100"/>
        <v>8.7582390861119519E-2</v>
      </c>
      <c r="K184" s="54">
        <f t="shared" si="100"/>
        <v>1.9683898517814935E-2</v>
      </c>
      <c r="L184" s="54"/>
      <c r="M184" s="720"/>
      <c r="N184" s="720"/>
    </row>
    <row r="185" spans="1:22" x14ac:dyDescent="0.25">
      <c r="A185" s="55" t="s">
        <v>291</v>
      </c>
      <c r="B185" s="54">
        <f t="shared" si="98"/>
        <v>5.2599622577152561E-2</v>
      </c>
      <c r="C185" s="54">
        <f t="shared" ref="C185:K185" si="101">C88/C87-1</f>
        <v>2.3071613595607721E-2</v>
      </c>
      <c r="D185" s="54">
        <f t="shared" si="101"/>
        <v>7.9443313985566588E-2</v>
      </c>
      <c r="E185" s="54">
        <f t="shared" si="101"/>
        <v>0.17220975170540886</v>
      </c>
      <c r="F185" s="54">
        <f t="shared" si="101"/>
        <v>2.9395795941174363E-2</v>
      </c>
      <c r="G185" s="54">
        <f t="shared" si="101"/>
        <v>0.12259432421714633</v>
      </c>
      <c r="H185" s="54">
        <f t="shared" si="101"/>
        <v>0</v>
      </c>
      <c r="I185" s="54">
        <f t="shared" si="101"/>
        <v>-5.6170551661155921E-2</v>
      </c>
      <c r="J185" s="54">
        <f t="shared" si="101"/>
        <v>3.6909639799175276E-2</v>
      </c>
      <c r="K185" s="54">
        <f t="shared" si="101"/>
        <v>-4.0195281150957385E-2</v>
      </c>
      <c r="L185" s="54"/>
      <c r="M185" s="720"/>
      <c r="N185" s="720"/>
    </row>
    <row r="186" spans="1:22" x14ac:dyDescent="0.25">
      <c r="A186" s="55" t="s">
        <v>292</v>
      </c>
      <c r="B186" s="54">
        <f t="shared" si="98"/>
        <v>2.6273168132554536E-2</v>
      </c>
      <c r="C186" s="54">
        <f t="shared" ref="C186:K186" si="102">C89/C88-1</f>
        <v>1.55256575490339E-2</v>
      </c>
      <c r="D186" s="54">
        <f t="shared" si="102"/>
        <v>9.2211126071723992E-3</v>
      </c>
      <c r="E186" s="54">
        <f t="shared" si="102"/>
        <v>7.9016540819851766E-2</v>
      </c>
      <c r="F186" s="54">
        <f t="shared" si="102"/>
        <v>-1.8381618371911879E-2</v>
      </c>
      <c r="G186" s="54">
        <f t="shared" si="102"/>
        <v>7.0524098488630838E-2</v>
      </c>
      <c r="H186" s="54">
        <f t="shared" si="102"/>
        <v>0</v>
      </c>
      <c r="I186" s="54">
        <f t="shared" si="102"/>
        <v>-3.8106191293961422E-2</v>
      </c>
      <c r="J186" s="54">
        <f t="shared" si="102"/>
        <v>-1.0745706004233746E-5</v>
      </c>
      <c r="K186" s="54">
        <f t="shared" si="102"/>
        <v>-2.384332900738273E-2</v>
      </c>
      <c r="L186" s="54"/>
      <c r="M186" s="720"/>
      <c r="N186" s="720"/>
    </row>
    <row r="187" spans="1:22" x14ac:dyDescent="0.25">
      <c r="A187" s="55" t="s">
        <v>293</v>
      </c>
      <c r="B187" s="54">
        <f t="shared" si="98"/>
        <v>0.14668582343913328</v>
      </c>
      <c r="C187" s="54">
        <f t="shared" ref="C187:K187" si="103">C90/C89-1</f>
        <v>0.11919976109025532</v>
      </c>
      <c r="D187" s="54">
        <f t="shared" si="103"/>
        <v>2.1933349090049514E-2</v>
      </c>
      <c r="E187" s="54">
        <f t="shared" si="103"/>
        <v>0.35590558541475703</v>
      </c>
      <c r="F187" s="54">
        <f t="shared" si="103"/>
        <v>3.5740298129820269E-2</v>
      </c>
      <c r="G187" s="54">
        <f t="shared" si="103"/>
        <v>0.22230252002587059</v>
      </c>
      <c r="H187" s="54">
        <f t="shared" si="103"/>
        <v>0</v>
      </c>
      <c r="I187" s="54">
        <f t="shared" si="103"/>
        <v>-1.4412941409555513E-2</v>
      </c>
      <c r="J187" s="54">
        <f t="shared" si="103"/>
        <v>2.6554783117072045E-3</v>
      </c>
      <c r="K187" s="54">
        <f t="shared" si="103"/>
        <v>-1.1973274087096031E-2</v>
      </c>
      <c r="L187" s="54"/>
      <c r="M187" s="720"/>
      <c r="N187" s="720"/>
    </row>
    <row r="188" spans="1:22" x14ac:dyDescent="0.25">
      <c r="A188" s="55" t="s">
        <v>426</v>
      </c>
      <c r="B188" s="54">
        <f t="shared" si="98"/>
        <v>4.803253244840322E-3</v>
      </c>
      <c r="C188" s="54">
        <f t="shared" ref="C188:K188" si="104">C91/C90-1</f>
        <v>0.10141495357172015</v>
      </c>
      <c r="D188" s="54">
        <f t="shared" si="104"/>
        <v>4.9447245478514201E-2</v>
      </c>
      <c r="E188" s="54">
        <f t="shared" si="104"/>
        <v>-6.2725984645881527E-2</v>
      </c>
      <c r="F188" s="54">
        <f t="shared" si="104"/>
        <v>-2.4618041020624148E-2</v>
      </c>
      <c r="G188" s="54">
        <f t="shared" si="104"/>
        <v>-4.4937120506201911E-2</v>
      </c>
      <c r="H188" s="54">
        <f t="shared" si="104"/>
        <v>1.0987069815977524E-3</v>
      </c>
      <c r="I188" s="54">
        <f t="shared" si="104"/>
        <v>-4.5876354734765146E-3</v>
      </c>
      <c r="J188" s="54">
        <f t="shared" si="104"/>
        <v>7.9453362669854588E-3</v>
      </c>
      <c r="K188" s="54">
        <f t="shared" si="104"/>
        <v>-6.5594445914956889E-2</v>
      </c>
      <c r="L188" s="54"/>
      <c r="M188" s="720"/>
      <c r="N188" s="720"/>
    </row>
    <row r="189" spans="1:22" x14ac:dyDescent="0.25">
      <c r="A189" s="55" t="s">
        <v>439</v>
      </c>
      <c r="B189" s="54">
        <f t="shared" si="98"/>
        <v>1.7695546782447336E-2</v>
      </c>
      <c r="C189" s="54">
        <f t="shared" ref="C189:K189" si="105">C92/C91-1</f>
        <v>-9.1919635976956959E-3</v>
      </c>
      <c r="D189" s="54">
        <f t="shared" si="105"/>
        <v>2.7327221438646632E-3</v>
      </c>
      <c r="E189" s="54">
        <f t="shared" si="105"/>
        <v>8.3698303140235408E-2</v>
      </c>
      <c r="F189" s="54">
        <f t="shared" si="105"/>
        <v>-1.6003816948784166E-2</v>
      </c>
      <c r="G189" s="54">
        <f t="shared" si="105"/>
        <v>1.2340152982550201E-2</v>
      </c>
      <c r="H189" s="54">
        <f t="shared" si="105"/>
        <v>1.0975011494225306E-3</v>
      </c>
      <c r="I189" s="54">
        <f t="shared" si="105"/>
        <v>1.7395884123780236E-2</v>
      </c>
      <c r="J189" s="54">
        <f t="shared" si="105"/>
        <v>0</v>
      </c>
      <c r="K189" s="54">
        <f t="shared" si="105"/>
        <v>1.1220977709778479E-2</v>
      </c>
      <c r="L189" s="54"/>
      <c r="M189" s="720"/>
      <c r="N189" s="720"/>
    </row>
    <row r="190" spans="1:22" x14ac:dyDescent="0.25">
      <c r="A190" s="55" t="s">
        <v>535</v>
      </c>
      <c r="B190" s="54">
        <f t="shared" si="98"/>
        <v>5.3517864632062428E-2</v>
      </c>
      <c r="C190" s="54">
        <f t="shared" ref="C190:K190" si="106">C93/C92-1</f>
        <v>4.1602869579019819E-2</v>
      </c>
      <c r="D190" s="54">
        <f t="shared" si="106"/>
        <v>1.3406593406593226E-2</v>
      </c>
      <c r="E190" s="54">
        <f t="shared" si="106"/>
        <v>0.20504328060676213</v>
      </c>
      <c r="F190" s="54">
        <f t="shared" si="106"/>
        <v>-1.7660011300658529E-2</v>
      </c>
      <c r="G190" s="54">
        <f t="shared" si="106"/>
        <v>-5.6243703860580196E-2</v>
      </c>
      <c r="H190" s="54">
        <f t="shared" si="106"/>
        <v>0</v>
      </c>
      <c r="I190" s="54">
        <f t="shared" si="106"/>
        <v>1.5600517098213196E-4</v>
      </c>
      <c r="J190" s="54">
        <f t="shared" si="106"/>
        <v>0</v>
      </c>
      <c r="K190" s="54">
        <f t="shared" si="106"/>
        <v>5.986593225165926E-3</v>
      </c>
      <c r="L190" s="54"/>
      <c r="M190" s="720"/>
      <c r="N190" s="720"/>
    </row>
    <row r="191" spans="1:22" x14ac:dyDescent="0.25">
      <c r="A191" s="55" t="s">
        <v>587</v>
      </c>
      <c r="B191" s="54">
        <f t="shared" si="98"/>
        <v>4.3400265425092011E-2</v>
      </c>
      <c r="C191" s="54">
        <f t="shared" ref="C191:K191" si="107">C94/C93-1</f>
        <v>4.8681086691146014E-2</v>
      </c>
      <c r="D191" s="54">
        <f t="shared" si="107"/>
        <v>6.0724354803731728E-3</v>
      </c>
      <c r="E191" s="54">
        <f t="shared" si="107"/>
        <v>5.9809934689773803E-2</v>
      </c>
      <c r="F191" s="54">
        <f t="shared" si="107"/>
        <v>-4.6175173441607709E-2</v>
      </c>
      <c r="G191" s="54">
        <f t="shared" si="107"/>
        <v>5.7765350277861671E-2</v>
      </c>
      <c r="H191" s="54">
        <f t="shared" si="107"/>
        <v>0</v>
      </c>
      <c r="I191" s="54">
        <f t="shared" si="107"/>
        <v>-7.367863962033816E-3</v>
      </c>
      <c r="J191" s="54">
        <f t="shared" si="107"/>
        <v>0</v>
      </c>
      <c r="K191" s="54">
        <f t="shared" si="107"/>
        <v>3.2749421721661509E-2</v>
      </c>
      <c r="L191" s="54"/>
      <c r="M191" s="720"/>
      <c r="N191" s="720"/>
    </row>
    <row r="192" spans="1:22" x14ac:dyDescent="0.25">
      <c r="A192" s="55" t="s">
        <v>649</v>
      </c>
      <c r="B192" s="54">
        <f t="shared" si="98"/>
        <v>1.8506586084376053E-2</v>
      </c>
      <c r="C192" s="54">
        <f t="shared" ref="C192:K198" si="108">C95/C94-1</f>
        <v>2.6229443267745012E-2</v>
      </c>
      <c r="D192" s="54">
        <f t="shared" si="108"/>
        <v>2.1556369907327344E-4</v>
      </c>
      <c r="E192" s="54">
        <f t="shared" si="108"/>
        <v>1.5744569738200376E-2</v>
      </c>
      <c r="F192" s="54">
        <f t="shared" si="108"/>
        <v>9.4733055195765914E-3</v>
      </c>
      <c r="G192" s="54">
        <f t="shared" si="108"/>
        <v>3.0797032974143601E-2</v>
      </c>
      <c r="H192" s="54">
        <f t="shared" si="108"/>
        <v>0</v>
      </c>
      <c r="I192" s="54">
        <f t="shared" si="108"/>
        <v>1.2473667163217961E-2</v>
      </c>
      <c r="J192" s="54">
        <f t="shared" si="108"/>
        <v>2.0905555998609326E-2</v>
      </c>
      <c r="K192" s="54">
        <f t="shared" si="108"/>
        <v>-1.105097539942268E-2</v>
      </c>
      <c r="L192" s="54"/>
      <c r="M192" s="720"/>
      <c r="N192" s="720"/>
    </row>
    <row r="193" spans="1:14" x14ac:dyDescent="0.25">
      <c r="A193" s="55" t="s">
        <v>667</v>
      </c>
      <c r="B193" s="54">
        <f t="shared" si="98"/>
        <v>1.0981596761643786E-2</v>
      </c>
      <c r="C193" s="54">
        <f t="shared" si="108"/>
        <v>2.0162539139064073E-2</v>
      </c>
      <c r="D193" s="54">
        <f t="shared" si="108"/>
        <v>-6.0933004926109202E-3</v>
      </c>
      <c r="E193" s="54">
        <f t="shared" si="108"/>
        <v>6.6079464091091111E-3</v>
      </c>
      <c r="F193" s="54">
        <f t="shared" si="108"/>
        <v>6.3689836538190603E-2</v>
      </c>
      <c r="G193" s="54">
        <f t="shared" si="108"/>
        <v>3.8992974712674933E-3</v>
      </c>
      <c r="H193" s="54">
        <f t="shared" si="108"/>
        <v>0</v>
      </c>
      <c r="I193" s="54">
        <f t="shared" si="108"/>
        <v>7.7117903371624053E-3</v>
      </c>
      <c r="J193" s="54">
        <f t="shared" si="108"/>
        <v>6.8258210813505471E-3</v>
      </c>
      <c r="K193" s="54">
        <f t="shared" si="108"/>
        <v>-7.9507956279296632E-3</v>
      </c>
      <c r="L193" s="54"/>
      <c r="M193" s="720"/>
      <c r="N193" s="720"/>
    </row>
    <row r="194" spans="1:14" x14ac:dyDescent="0.25">
      <c r="A194" s="55" t="s">
        <v>668</v>
      </c>
      <c r="B194" s="54">
        <f t="shared" si="98"/>
        <v>-2.2366179483524262E-2</v>
      </c>
      <c r="C194" s="54">
        <f t="shared" si="108"/>
        <v>2.3262262118288746E-2</v>
      </c>
      <c r="D194" s="54">
        <f t="shared" si="108"/>
        <v>-3.7819608802525106E-3</v>
      </c>
      <c r="E194" s="54">
        <f t="shared" si="108"/>
        <v>-9.7798992690865338E-2</v>
      </c>
      <c r="F194" s="54">
        <f t="shared" si="108"/>
        <v>7.8872857666279383E-2</v>
      </c>
      <c r="G194" s="54">
        <f t="shared" si="108"/>
        <v>-3.1284240718948531E-2</v>
      </c>
      <c r="H194" s="54">
        <f t="shared" si="108"/>
        <v>0</v>
      </c>
      <c r="I194" s="54">
        <f t="shared" si="108"/>
        <v>-9.402036068987818E-3</v>
      </c>
      <c r="J194" s="54">
        <f t="shared" si="108"/>
        <v>0</v>
      </c>
      <c r="K194" s="54">
        <f t="shared" si="108"/>
        <v>-2.4682606428300335E-2</v>
      </c>
      <c r="L194" s="54"/>
      <c r="M194" s="720"/>
      <c r="N194" s="720"/>
    </row>
    <row r="195" spans="1:14" x14ac:dyDescent="0.25">
      <c r="A195" s="540" t="s">
        <v>669</v>
      </c>
      <c r="B195" s="541">
        <f t="shared" si="98"/>
        <v>-1.5069388890413871E-2</v>
      </c>
      <c r="C195" s="541">
        <f t="shared" si="108"/>
        <v>-1.4317185525230425E-2</v>
      </c>
      <c r="D195" s="541">
        <f t="shared" si="108"/>
        <v>7.681131903822358E-3</v>
      </c>
      <c r="E195" s="541">
        <f t="shared" si="108"/>
        <v>-3.574640892954184E-2</v>
      </c>
      <c r="F195" s="541">
        <f t="shared" si="108"/>
        <v>1.0331222746418955E-2</v>
      </c>
      <c r="G195" s="541">
        <f t="shared" si="108"/>
        <v>-2.533086503602755E-2</v>
      </c>
      <c r="H195" s="541">
        <f t="shared" si="108"/>
        <v>0</v>
      </c>
      <c r="I195" s="541">
        <f t="shared" si="108"/>
        <v>5.982312196728401E-7</v>
      </c>
      <c r="J195" s="541">
        <f t="shared" si="108"/>
        <v>0</v>
      </c>
      <c r="K195" s="541">
        <f t="shared" si="108"/>
        <v>2.4451303583192141E-2</v>
      </c>
      <c r="L195" s="541"/>
      <c r="M195" s="720"/>
      <c r="N195" s="720"/>
    </row>
    <row r="196" spans="1:14" x14ac:dyDescent="0.25">
      <c r="A196" s="540" t="s">
        <v>670</v>
      </c>
      <c r="B196" s="541">
        <f t="shared" si="98"/>
        <v>5.0048751772768796E-4</v>
      </c>
      <c r="C196" s="541">
        <f t="shared" si="108"/>
        <v>-5.2123682276784544E-3</v>
      </c>
      <c r="D196" s="541">
        <f t="shared" si="108"/>
        <v>1.3967083939283587E-3</v>
      </c>
      <c r="E196" s="541">
        <f t="shared" si="108"/>
        <v>1.5610408605537529E-4</v>
      </c>
      <c r="F196" s="541">
        <f t="shared" si="108"/>
        <v>1.2850652136991325E-2</v>
      </c>
      <c r="G196" s="541">
        <f t="shared" si="108"/>
        <v>3.7688108387152752E-3</v>
      </c>
      <c r="H196" s="541">
        <f t="shared" si="108"/>
        <v>0</v>
      </c>
      <c r="I196" s="541">
        <f t="shared" si="108"/>
        <v>0</v>
      </c>
      <c r="J196" s="541">
        <f t="shared" si="108"/>
        <v>0</v>
      </c>
      <c r="K196" s="541">
        <f t="shared" si="108"/>
        <v>1.4202169338886295E-2</v>
      </c>
      <c r="L196" s="541"/>
      <c r="M196" s="720"/>
      <c r="N196" s="720"/>
    </row>
    <row r="197" spans="1:14" x14ac:dyDescent="0.25">
      <c r="A197" s="540" t="s">
        <v>671</v>
      </c>
      <c r="B197" s="541">
        <f t="shared" si="98"/>
        <v>8.0156192713938257E-3</v>
      </c>
      <c r="C197" s="541">
        <f t="shared" si="108"/>
        <v>1.4546197524827775E-2</v>
      </c>
      <c r="D197" s="541">
        <f t="shared" si="108"/>
        <v>5.6840876271238017E-3</v>
      </c>
      <c r="E197" s="541">
        <f t="shared" si="108"/>
        <v>4.6781429701625576E-4</v>
      </c>
      <c r="F197" s="541">
        <f t="shared" si="108"/>
        <v>-8.0663122454934788E-2</v>
      </c>
      <c r="G197" s="541">
        <f t="shared" si="108"/>
        <v>2.7882075887081248E-2</v>
      </c>
      <c r="H197" s="541">
        <f t="shared" si="108"/>
        <v>0</v>
      </c>
      <c r="I197" s="541">
        <f t="shared" si="108"/>
        <v>0</v>
      </c>
      <c r="J197" s="541">
        <f t="shared" si="108"/>
        <v>0</v>
      </c>
      <c r="K197" s="541">
        <f t="shared" si="108"/>
        <v>9.6388770325992468E-3</v>
      </c>
      <c r="L197" s="541"/>
      <c r="M197" s="720"/>
      <c r="N197" s="720"/>
    </row>
    <row r="198" spans="1:14" x14ac:dyDescent="0.25">
      <c r="A198" s="540" t="s">
        <v>672</v>
      </c>
      <c r="B198" s="541">
        <f t="shared" si="98"/>
        <v>-1.0950059988573679E-3</v>
      </c>
      <c r="C198" s="541">
        <f t="shared" si="108"/>
        <v>4.8266350753880527E-3</v>
      </c>
      <c r="D198" s="541">
        <f t="shared" si="108"/>
        <v>1.9589392643284631E-2</v>
      </c>
      <c r="E198" s="541">
        <f t="shared" si="108"/>
        <v>4.4096097455748051E-3</v>
      </c>
      <c r="F198" s="541">
        <f t="shared" si="108"/>
        <v>3.5609754434905661E-2</v>
      </c>
      <c r="G198" s="541">
        <f t="shared" si="108"/>
        <v>-1.2786628038484738E-3</v>
      </c>
      <c r="H198" s="541">
        <f t="shared" si="108"/>
        <v>0</v>
      </c>
      <c r="I198" s="541">
        <f t="shared" si="108"/>
        <v>3.4689221045179019E-2</v>
      </c>
      <c r="J198" s="541">
        <f t="shared" si="108"/>
        <v>-6.888456087039696E-5</v>
      </c>
      <c r="K198" s="541">
        <f t="shared" si="108"/>
        <v>-5.5372873811376122E-2</v>
      </c>
      <c r="L198" s="541"/>
      <c r="M198" s="720"/>
      <c r="N198" s="720"/>
    </row>
    <row r="199" spans="1:14" x14ac:dyDescent="0.25">
      <c r="A199" s="540" t="s">
        <v>673</v>
      </c>
      <c r="B199" s="541">
        <f t="shared" si="98"/>
        <v>-6.5845459858279165E-3</v>
      </c>
      <c r="C199" s="541">
        <f t="shared" ref="C199:K199" si="109">C102/C101-1</f>
        <v>-6.3586216831426068E-3</v>
      </c>
      <c r="D199" s="541">
        <f t="shared" si="109"/>
        <v>3.2595016360432938E-2</v>
      </c>
      <c r="E199" s="541">
        <f t="shared" si="109"/>
        <v>8.1590096236072718E-3</v>
      </c>
      <c r="F199" s="541">
        <f t="shared" si="109"/>
        <v>1.9396792923599415E-2</v>
      </c>
      <c r="G199" s="541">
        <f t="shared" si="109"/>
        <v>-2.3043170863867979E-2</v>
      </c>
      <c r="H199" s="541">
        <f t="shared" si="109"/>
        <v>0</v>
      </c>
      <c r="I199" s="541">
        <f t="shared" si="109"/>
        <v>1.0840163438174732E-2</v>
      </c>
      <c r="J199" s="541">
        <f t="shared" si="109"/>
        <v>6.8889306280128793E-5</v>
      </c>
      <c r="K199" s="541">
        <f t="shared" si="109"/>
        <v>-4.1524301531937313E-2</v>
      </c>
      <c r="L199" s="541"/>
      <c r="M199" s="720"/>
      <c r="N199" s="720"/>
    </row>
    <row r="200" spans="1:14" x14ac:dyDescent="0.25">
      <c r="A200" s="540" t="s">
        <v>674</v>
      </c>
      <c r="B200" s="541">
        <f t="shared" si="98"/>
        <v>2.2468042914052688E-2</v>
      </c>
      <c r="C200" s="541">
        <f t="shared" ref="C200:K200" si="110">C103/C102-1</f>
        <v>3.3227480512536767E-2</v>
      </c>
      <c r="D200" s="541">
        <f t="shared" si="110"/>
        <v>1.442210034531799E-2</v>
      </c>
      <c r="E200" s="541">
        <f t="shared" si="110"/>
        <v>-3.8850795106771807E-3</v>
      </c>
      <c r="F200" s="541">
        <f t="shared" si="110"/>
        <v>6.6200951237733729E-2</v>
      </c>
      <c r="G200" s="541">
        <f t="shared" si="110"/>
        <v>2.2194995893457747E-2</v>
      </c>
      <c r="H200" s="541">
        <f t="shared" si="110"/>
        <v>0</v>
      </c>
      <c r="I200" s="541">
        <f t="shared" si="110"/>
        <v>0</v>
      </c>
      <c r="J200" s="541">
        <f t="shared" si="110"/>
        <v>0</v>
      </c>
      <c r="K200" s="541">
        <f t="shared" si="110"/>
        <v>5.3236081476808916E-2</v>
      </c>
      <c r="L200" s="541"/>
      <c r="M200" s="720"/>
      <c r="N200" s="720"/>
    </row>
    <row r="201" spans="1:14" x14ac:dyDescent="0.25">
      <c r="A201" s="224" t="s">
        <v>675</v>
      </c>
      <c r="B201" s="360">
        <f t="shared" si="98"/>
        <v>3.2344220916572075E-2</v>
      </c>
      <c r="C201" s="360">
        <f t="shared" ref="C201:K201" si="111">C104/C103-1</f>
        <v>3.7977716706148357E-2</v>
      </c>
      <c r="D201" s="360">
        <f t="shared" si="111"/>
        <v>4.0048057669195281E-4</v>
      </c>
      <c r="E201" s="360">
        <f t="shared" si="111"/>
        <v>5.3117785649734461E-3</v>
      </c>
      <c r="F201" s="360">
        <f t="shared" si="111"/>
        <v>-6.990945627409928E-2</v>
      </c>
      <c r="G201" s="360">
        <f t="shared" si="111"/>
        <v>8.8709212074312038E-2</v>
      </c>
      <c r="H201" s="360">
        <f t="shared" si="111"/>
        <v>0</v>
      </c>
      <c r="I201" s="360">
        <f t="shared" si="111"/>
        <v>0</v>
      </c>
      <c r="J201" s="360">
        <f t="shared" si="111"/>
        <v>0</v>
      </c>
      <c r="K201" s="360">
        <f t="shared" si="111"/>
        <v>6.0939424865040337E-2</v>
      </c>
      <c r="L201" s="541"/>
      <c r="M201" s="720"/>
      <c r="N201" s="720"/>
    </row>
    <row r="202" spans="1:14" x14ac:dyDescent="0.25">
      <c r="A202" s="191" t="s">
        <v>269</v>
      </c>
      <c r="B202" s="191"/>
      <c r="C202" s="191"/>
      <c r="D202" s="191"/>
      <c r="E202" s="191"/>
      <c r="F202" s="191"/>
      <c r="G202" s="191"/>
      <c r="H202" s="70"/>
      <c r="I202" s="70"/>
      <c r="J202" s="70"/>
      <c r="K202" s="70"/>
      <c r="L202" s="70"/>
      <c r="M202" s="720"/>
      <c r="N202" s="720"/>
    </row>
    <row r="203" spans="1:14" x14ac:dyDescent="0.25">
      <c r="M203" s="720"/>
      <c r="N203" s="720"/>
    </row>
    <row r="204" spans="1:14" x14ac:dyDescent="0.25">
      <c r="M204" s="720"/>
      <c r="N204" s="720"/>
    </row>
    <row r="205" spans="1:14" x14ac:dyDescent="0.25">
      <c r="M205" s="720"/>
      <c r="N205" s="720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5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>
    <pageSetUpPr fitToPage="1"/>
  </sheetPr>
  <dimension ref="A1:AP197"/>
  <sheetViews>
    <sheetView view="pageBreakPreview" zoomScale="90" zoomScaleNormal="80" zoomScaleSheetLayoutView="90" zoomScalePageLayoutView="8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outlineLevelRow="1" x14ac:dyDescent="0.25"/>
  <cols>
    <col min="1" max="1" width="14.1796875" customWidth="1"/>
    <col min="2" max="2" width="10.81640625" customWidth="1"/>
    <col min="3" max="3" width="10.1796875" customWidth="1"/>
    <col min="4" max="4" width="10.81640625" customWidth="1"/>
    <col min="5" max="5" width="11.81640625" customWidth="1"/>
    <col min="6" max="6" width="11" customWidth="1"/>
    <col min="7" max="7" width="11.1796875" customWidth="1"/>
    <col min="8" max="8" width="11" customWidth="1"/>
    <col min="9" max="9" width="11.1796875" customWidth="1"/>
    <col min="10" max="10" width="11" customWidth="1"/>
    <col min="11" max="11" width="10.81640625" customWidth="1"/>
    <col min="12" max="12" width="11" customWidth="1"/>
    <col min="13" max="13" width="15.453125" bestFit="1" customWidth="1"/>
    <col min="14" max="14" width="11" customWidth="1"/>
    <col min="23" max="23" width="11.1796875" bestFit="1" customWidth="1"/>
    <col min="24" max="24" width="12" bestFit="1" customWidth="1"/>
  </cols>
  <sheetData>
    <row r="1" spans="1:14" s="31" customFormat="1" ht="25.4" customHeight="1" x14ac:dyDescent="0.25">
      <c r="A1" s="68" t="str">
        <f>Index!B74</f>
        <v>Table 8c    Ebeye: Consumer price index (CPI) by major groups, 2005-2023 qtr 1</v>
      </c>
      <c r="L1"/>
      <c r="M1"/>
      <c r="N1"/>
    </row>
    <row r="2" spans="1:14" s="31" customFormat="1" ht="15.5" x14ac:dyDescent="0.25">
      <c r="A2" s="68"/>
      <c r="B2" s="31" t="s">
        <v>308</v>
      </c>
      <c r="L2" s="47"/>
      <c r="M2"/>
      <c r="N2"/>
    </row>
    <row r="3" spans="1:14" ht="48.75" customHeight="1" x14ac:dyDescent="0.25">
      <c r="A3" s="50"/>
      <c r="B3" s="144" t="s">
        <v>86</v>
      </c>
      <c r="C3" s="144" t="s">
        <v>275</v>
      </c>
      <c r="D3" s="144" t="s">
        <v>307</v>
      </c>
      <c r="E3" s="144" t="s">
        <v>276</v>
      </c>
      <c r="F3" s="144" t="s">
        <v>66</v>
      </c>
      <c r="G3" s="144" t="s">
        <v>278</v>
      </c>
      <c r="H3" s="144" t="s">
        <v>69</v>
      </c>
      <c r="I3" s="144" t="s">
        <v>70</v>
      </c>
      <c r="J3" s="144" t="s">
        <v>71</v>
      </c>
      <c r="K3" s="144" t="s">
        <v>277</v>
      </c>
      <c r="L3" s="145" t="s">
        <v>759</v>
      </c>
      <c r="M3" s="723"/>
      <c r="N3" s="723"/>
    </row>
    <row r="4" spans="1:14" s="4" customFormat="1" ht="20.149999999999999" hidden="1" customHeight="1" outlineLevel="1" x14ac:dyDescent="0.25">
      <c r="A4" s="57" t="s">
        <v>313</v>
      </c>
      <c r="B4" s="51">
        <f>SUM(C4:L4)</f>
        <v>100.00000000000001</v>
      </c>
      <c r="C4" s="51">
        <v>73.400000000000006</v>
      </c>
      <c r="D4" s="51">
        <v>0</v>
      </c>
      <c r="E4" s="51">
        <v>1.9</v>
      </c>
      <c r="F4" s="51">
        <v>2.4</v>
      </c>
      <c r="G4" s="51">
        <v>9</v>
      </c>
      <c r="H4" s="51">
        <v>0</v>
      </c>
      <c r="I4" s="51">
        <v>0</v>
      </c>
      <c r="J4" s="51">
        <v>0</v>
      </c>
      <c r="K4" s="51"/>
      <c r="L4" s="51">
        <v>13.3</v>
      </c>
      <c r="M4" s="140"/>
      <c r="N4" s="140"/>
    </row>
    <row r="5" spans="1:14" hidden="1" outlineLevel="1" x14ac:dyDescent="0.25">
      <c r="A5" s="34" t="s">
        <v>74</v>
      </c>
      <c r="B5" s="49">
        <v>100</v>
      </c>
      <c r="C5" s="49">
        <v>100</v>
      </c>
      <c r="D5" s="142"/>
      <c r="E5" s="49">
        <v>100</v>
      </c>
      <c r="F5" s="49">
        <v>100</v>
      </c>
      <c r="G5" s="49">
        <v>100</v>
      </c>
      <c r="H5" s="49"/>
      <c r="I5" s="142"/>
      <c r="J5" s="142"/>
      <c r="L5" s="49">
        <v>100</v>
      </c>
      <c r="M5" s="49"/>
      <c r="N5" s="49"/>
    </row>
    <row r="6" spans="1:14" hidden="1" outlineLevel="1" x14ac:dyDescent="0.25">
      <c r="A6" s="34" t="s">
        <v>82</v>
      </c>
      <c r="B6" s="49">
        <v>103.08</v>
      </c>
      <c r="C6" s="49">
        <v>102.64</v>
      </c>
      <c r="D6" s="142"/>
      <c r="E6" s="49">
        <v>110.11</v>
      </c>
      <c r="F6" s="49">
        <v>100</v>
      </c>
      <c r="G6" s="49">
        <v>109.97</v>
      </c>
      <c r="H6" s="49"/>
      <c r="I6" s="142"/>
      <c r="J6" s="142"/>
      <c r="L6" s="49">
        <v>100.04</v>
      </c>
      <c r="M6" s="49"/>
      <c r="N6" s="49"/>
    </row>
    <row r="7" spans="1:14" hidden="1" outlineLevel="1" x14ac:dyDescent="0.25">
      <c r="A7" s="34" t="s">
        <v>83</v>
      </c>
      <c r="B7" s="49">
        <v>101.18</v>
      </c>
      <c r="C7" s="49">
        <v>98.43</v>
      </c>
      <c r="D7" s="142"/>
      <c r="E7" s="49">
        <v>120.53</v>
      </c>
      <c r="F7" s="49">
        <v>100</v>
      </c>
      <c r="G7" s="49">
        <v>117.11</v>
      </c>
      <c r="H7" s="49"/>
      <c r="I7" s="142"/>
      <c r="J7" s="142"/>
      <c r="L7" s="49">
        <v>103.07</v>
      </c>
      <c r="M7" s="49"/>
      <c r="N7" s="49"/>
    </row>
    <row r="8" spans="1:14" hidden="1" outlineLevel="1" x14ac:dyDescent="0.25">
      <c r="A8" s="34" t="s">
        <v>84</v>
      </c>
      <c r="B8" s="49">
        <v>101.85746202954985</v>
      </c>
      <c r="C8" s="49">
        <v>99.61</v>
      </c>
      <c r="D8" s="142"/>
      <c r="E8" s="49">
        <v>123.64</v>
      </c>
      <c r="F8" s="49">
        <v>105.03</v>
      </c>
      <c r="G8" s="49">
        <v>117.33</v>
      </c>
      <c r="H8" s="49"/>
      <c r="I8" s="142"/>
      <c r="J8" s="142"/>
      <c r="L8" s="49">
        <v>100.13</v>
      </c>
      <c r="M8" s="49"/>
      <c r="N8" s="49"/>
    </row>
    <row r="9" spans="1:14" hidden="1" outlineLevel="1" x14ac:dyDescent="0.25">
      <c r="A9" s="34" t="s">
        <v>75</v>
      </c>
      <c r="B9" s="49">
        <v>101.71381841863476</v>
      </c>
      <c r="C9" s="49">
        <v>100.5</v>
      </c>
      <c r="D9" s="142"/>
      <c r="E9" s="49">
        <v>121.05</v>
      </c>
      <c r="F9" s="49">
        <v>95.83</v>
      </c>
      <c r="G9" s="49">
        <v>111.77</v>
      </c>
      <c r="H9" s="49"/>
      <c r="I9" s="142"/>
      <c r="J9" s="142"/>
      <c r="L9" s="49">
        <v>99.92</v>
      </c>
      <c r="M9" s="49"/>
      <c r="N9" s="49"/>
    </row>
    <row r="10" spans="1:14" hidden="1" outlineLevel="1" x14ac:dyDescent="0.25">
      <c r="A10" s="34" t="s">
        <v>259</v>
      </c>
      <c r="B10" s="49">
        <v>104.92697613918736</v>
      </c>
      <c r="C10" s="49">
        <v>105.16087847875528</v>
      </c>
      <c r="D10" s="142"/>
      <c r="E10" s="49">
        <v>139.37383143172616</v>
      </c>
      <c r="F10" s="49">
        <v>95.833333333333329</v>
      </c>
      <c r="G10" s="49">
        <v>122.05882352941175</v>
      </c>
      <c r="H10" s="49"/>
      <c r="I10" s="142"/>
      <c r="J10" s="142"/>
      <c r="L10" s="49">
        <v>88.763115946850561</v>
      </c>
      <c r="M10" s="49"/>
      <c r="N10" s="49"/>
    </row>
    <row r="11" spans="1:14" hidden="1" outlineLevel="1" x14ac:dyDescent="0.25">
      <c r="A11" s="34" t="s">
        <v>272</v>
      </c>
      <c r="B11" s="49">
        <v>106.86192067358797</v>
      </c>
      <c r="C11" s="49">
        <v>106.66249551389959</v>
      </c>
      <c r="D11" s="142"/>
      <c r="E11" s="49">
        <v>144.0081339712919</v>
      </c>
      <c r="F11" s="49">
        <v>87.083333333333329</v>
      </c>
      <c r="G11" s="49">
        <v>132.66666666666666</v>
      </c>
      <c r="H11" s="49"/>
      <c r="I11" s="142"/>
      <c r="J11" s="142"/>
      <c r="L11" s="49">
        <v>88.763115946850561</v>
      </c>
      <c r="M11" s="49"/>
      <c r="N11" s="49"/>
    </row>
    <row r="12" spans="1:14" hidden="1" outlineLevel="1" x14ac:dyDescent="0.25">
      <c r="A12" s="34" t="s">
        <v>273</v>
      </c>
      <c r="B12" s="49">
        <v>107.81457505521723</v>
      </c>
      <c r="C12" s="49">
        <v>108.78397223574321</v>
      </c>
      <c r="D12" s="142"/>
      <c r="E12" s="49">
        <v>142.68536375904796</v>
      </c>
      <c r="F12" s="49">
        <v>86.494974874371849</v>
      </c>
      <c r="G12" s="49">
        <v>125</v>
      </c>
      <c r="H12" s="49"/>
      <c r="I12" s="142"/>
      <c r="J12" s="142"/>
      <c r="L12" s="49">
        <v>89.701038539660672</v>
      </c>
      <c r="M12" s="49"/>
      <c r="N12" s="49"/>
    </row>
    <row r="13" spans="1:14" hidden="1" outlineLevel="1" x14ac:dyDescent="0.25">
      <c r="A13" s="34" t="s">
        <v>271</v>
      </c>
      <c r="B13" s="49">
        <v>107.0712290535453</v>
      </c>
      <c r="C13" s="49">
        <v>107.62888849716268</v>
      </c>
      <c r="D13" s="142"/>
      <c r="E13" s="49">
        <v>142.68568273831431</v>
      </c>
      <c r="F13" s="49">
        <v>86.532663316582926</v>
      </c>
      <c r="G13" s="49">
        <v>125</v>
      </c>
      <c r="H13" s="49"/>
      <c r="I13" s="142"/>
      <c r="J13" s="142"/>
      <c r="L13" s="49">
        <v>90.479797030089628</v>
      </c>
      <c r="M13" s="49"/>
      <c r="N13" s="49"/>
    </row>
    <row r="14" spans="1:14" hidden="1" outlineLevel="1" x14ac:dyDescent="0.25">
      <c r="A14" s="426"/>
      <c r="B14" s="143"/>
      <c r="C14" s="143"/>
      <c r="D14" s="143"/>
      <c r="E14" s="143"/>
      <c r="F14" s="143"/>
      <c r="G14" s="143"/>
      <c r="H14" s="143"/>
      <c r="I14" s="143"/>
      <c r="J14" s="143"/>
      <c r="K14" s="47"/>
      <c r="L14" s="143"/>
      <c r="M14" s="142"/>
      <c r="N14" s="142"/>
    </row>
    <row r="15" spans="1:14" s="4" customFormat="1" ht="20.149999999999999" customHeight="1" collapsed="1" x14ac:dyDescent="0.25">
      <c r="A15" s="57" t="s">
        <v>314</v>
      </c>
      <c r="B15" s="51">
        <f>SUM(C15:K15)</f>
        <v>100.04</v>
      </c>
      <c r="C15" s="51">
        <v>46.7</v>
      </c>
      <c r="D15" s="51">
        <v>1.45</v>
      </c>
      <c r="E15" s="51">
        <v>15.9</v>
      </c>
      <c r="F15" s="51">
        <v>6.1</v>
      </c>
      <c r="G15" s="51">
        <v>12.3</v>
      </c>
      <c r="H15" s="51">
        <v>0.89</v>
      </c>
      <c r="I15" s="51">
        <v>2.2000000000000002</v>
      </c>
      <c r="J15" s="51">
        <v>4.4000000000000004</v>
      </c>
      <c r="K15" s="51">
        <v>10.1</v>
      </c>
      <c r="L15" s="146">
        <f>B15-C15-E15-F15-G15</f>
        <v>19.040000000000003</v>
      </c>
      <c r="M15" s="147"/>
      <c r="N15" s="147"/>
    </row>
    <row r="16" spans="1:14" s="4" customFormat="1" ht="19.5" customHeight="1" x14ac:dyDescent="0.25">
      <c r="A16" s="74" t="s">
        <v>318</v>
      </c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/>
      <c r="M16"/>
      <c r="N16"/>
    </row>
    <row r="17" spans="1:36" s="148" customFormat="1" ht="13" x14ac:dyDescent="0.3">
      <c r="A17" s="427" t="s">
        <v>74</v>
      </c>
      <c r="B17" s="147">
        <f>(C17*C$15+E17*E$15+F17*F$15+G17*G$15+L17*L$15)/100</f>
        <v>92.191014593111035</v>
      </c>
      <c r="C17" s="147">
        <f t="shared" ref="C17:C23" si="0">C$25/C$12*C5</f>
        <v>91.925306591390438</v>
      </c>
      <c r="D17" s="149" t="s">
        <v>245</v>
      </c>
      <c r="E17" s="147">
        <f t="shared" ref="E17:G23" si="1">E$25/E$12*E5</f>
        <v>70.084273092557339</v>
      </c>
      <c r="F17" s="147">
        <f t="shared" si="1"/>
        <v>115.61365286855485</v>
      </c>
      <c r="G17" s="147">
        <f t="shared" si="1"/>
        <v>80</v>
      </c>
      <c r="H17" s="149" t="s">
        <v>245</v>
      </c>
      <c r="I17" s="149" t="s">
        <v>245</v>
      </c>
      <c r="J17" s="149" t="s">
        <v>245</v>
      </c>
      <c r="K17" s="149" t="s">
        <v>245</v>
      </c>
      <c r="L17" s="147">
        <f t="shared" ref="L17:L23" si="2">$K$25/$L$12*L5</f>
        <v>111.48142945500649</v>
      </c>
      <c r="M17" s="147"/>
      <c r="N17" s="147"/>
    </row>
    <row r="18" spans="1:36" s="148" customFormat="1" ht="13" x14ac:dyDescent="0.3">
      <c r="A18" s="427" t="s">
        <v>82</v>
      </c>
      <c r="B18" s="147">
        <f t="shared" ref="B18:B23" si="3">(C18*C$15+E18*E$15+F18*F$15+G18*G$15+L18*L$15)/100</f>
        <v>95.440479420217812</v>
      </c>
      <c r="C18" s="147">
        <f t="shared" si="0"/>
        <v>94.352134685403158</v>
      </c>
      <c r="D18" s="149" t="s">
        <v>245</v>
      </c>
      <c r="E18" s="147">
        <f t="shared" si="1"/>
        <v>77.169793102214882</v>
      </c>
      <c r="F18" s="147">
        <f t="shared" si="1"/>
        <v>115.61365286855485</v>
      </c>
      <c r="G18" s="147">
        <f t="shared" si="1"/>
        <v>87.975999999999999</v>
      </c>
      <c r="H18" s="149" t="s">
        <v>245</v>
      </c>
      <c r="I18" s="149" t="s">
        <v>245</v>
      </c>
      <c r="J18" s="149" t="s">
        <v>245</v>
      </c>
      <c r="K18" s="149" t="s">
        <v>245</v>
      </c>
      <c r="L18" s="147">
        <f t="shared" si="2"/>
        <v>111.52602202678851</v>
      </c>
      <c r="M18" s="147"/>
      <c r="N18" s="147"/>
    </row>
    <row r="19" spans="1:36" s="148" customFormat="1" ht="13" x14ac:dyDescent="0.3">
      <c r="A19" s="427" t="s">
        <v>83</v>
      </c>
      <c r="B19" s="147">
        <f t="shared" si="3"/>
        <v>96.140031508956824</v>
      </c>
      <c r="C19" s="147">
        <f t="shared" si="0"/>
        <v>90.482079277905626</v>
      </c>
      <c r="D19" s="149" t="s">
        <v>245</v>
      </c>
      <c r="E19" s="147">
        <f t="shared" si="1"/>
        <v>84.472574358459354</v>
      </c>
      <c r="F19" s="147">
        <f t="shared" si="1"/>
        <v>115.61365286855485</v>
      </c>
      <c r="G19" s="147">
        <f t="shared" si="1"/>
        <v>93.688000000000002</v>
      </c>
      <c r="H19" s="149" t="s">
        <v>245</v>
      </c>
      <c r="I19" s="149" t="s">
        <v>245</v>
      </c>
      <c r="J19" s="149" t="s">
        <v>245</v>
      </c>
      <c r="K19" s="149" t="s">
        <v>245</v>
      </c>
      <c r="L19" s="147">
        <f t="shared" si="2"/>
        <v>114.90390933927519</v>
      </c>
      <c r="M19" s="147"/>
      <c r="N19" s="147"/>
    </row>
    <row r="20" spans="1:36" s="148" customFormat="1" ht="13" x14ac:dyDescent="0.3">
      <c r="A20" s="427" t="s">
        <v>84</v>
      </c>
      <c r="B20" s="147">
        <f t="shared" si="3"/>
        <v>96.745493910025232</v>
      </c>
      <c r="C20" s="147">
        <f t="shared" si="0"/>
        <v>91.566797895684019</v>
      </c>
      <c r="D20" s="149" t="s">
        <v>245</v>
      </c>
      <c r="E20" s="147">
        <f t="shared" si="1"/>
        <v>86.652195251637892</v>
      </c>
      <c r="F20" s="147">
        <f t="shared" si="1"/>
        <v>121.42901960784316</v>
      </c>
      <c r="G20" s="147">
        <f t="shared" si="1"/>
        <v>93.864000000000004</v>
      </c>
      <c r="H20" s="149" t="s">
        <v>245</v>
      </c>
      <c r="I20" s="149" t="s">
        <v>245</v>
      </c>
      <c r="J20" s="149" t="s">
        <v>245</v>
      </c>
      <c r="K20" s="149" t="s">
        <v>245</v>
      </c>
      <c r="L20" s="147">
        <f t="shared" si="2"/>
        <v>111.62635531329801</v>
      </c>
      <c r="M20" s="147"/>
      <c r="N20" s="147"/>
    </row>
    <row r="21" spans="1:36" s="148" customFormat="1" ht="13" x14ac:dyDescent="0.3">
      <c r="A21" s="427" t="s">
        <v>75</v>
      </c>
      <c r="B21" s="147">
        <f t="shared" si="3"/>
        <v>95.598446462136963</v>
      </c>
      <c r="C21" s="147">
        <f t="shared" si="0"/>
        <v>92.384933124347398</v>
      </c>
      <c r="D21" s="149" t="s">
        <v>245</v>
      </c>
      <c r="E21" s="147">
        <f t="shared" si="1"/>
        <v>84.837012578540651</v>
      </c>
      <c r="F21" s="147">
        <f t="shared" si="1"/>
        <v>110.79256354393611</v>
      </c>
      <c r="G21" s="147">
        <f t="shared" si="1"/>
        <v>89.415999999999997</v>
      </c>
      <c r="H21" s="149" t="s">
        <v>245</v>
      </c>
      <c r="I21" s="149" t="s">
        <v>245</v>
      </c>
      <c r="J21" s="149" t="s">
        <v>245</v>
      </c>
      <c r="K21" s="149" t="s">
        <v>245</v>
      </c>
      <c r="L21" s="147">
        <f t="shared" si="2"/>
        <v>111.3922443114425</v>
      </c>
      <c r="M21" s="147"/>
      <c r="N21" s="147"/>
    </row>
    <row r="22" spans="1:36" s="148" customFormat="1" ht="13" x14ac:dyDescent="0.3">
      <c r="A22" s="427" t="s">
        <v>259</v>
      </c>
      <c r="B22" s="147">
        <f t="shared" si="3"/>
        <v>98.28570616631383</v>
      </c>
      <c r="C22" s="147">
        <f t="shared" si="0"/>
        <v>96.669459955795318</v>
      </c>
      <c r="D22" s="149" t="s">
        <v>245</v>
      </c>
      <c r="E22" s="147">
        <f t="shared" si="1"/>
        <v>97.679136640171478</v>
      </c>
      <c r="F22" s="147">
        <f t="shared" si="1"/>
        <v>110.79641733236505</v>
      </c>
      <c r="G22" s="147">
        <f t="shared" si="1"/>
        <v>97.647058823529406</v>
      </c>
      <c r="H22" s="149" t="s">
        <v>245</v>
      </c>
      <c r="I22" s="149" t="s">
        <v>245</v>
      </c>
      <c r="J22" s="149" t="s">
        <v>245</v>
      </c>
      <c r="K22" s="149" t="s">
        <v>245</v>
      </c>
      <c r="L22" s="147">
        <f t="shared" si="2"/>
        <v>98.95439048635383</v>
      </c>
      <c r="M22" s="147"/>
      <c r="N22" s="147"/>
    </row>
    <row r="23" spans="1:36" s="148" customFormat="1" ht="13" x14ac:dyDescent="0.3">
      <c r="A23" s="427" t="s">
        <v>272</v>
      </c>
      <c r="B23" s="147">
        <f t="shared" si="3"/>
        <v>99.873479852829149</v>
      </c>
      <c r="C23" s="147">
        <f t="shared" si="0"/>
        <v>98.049826019180273</v>
      </c>
      <c r="D23" s="149" t="s">
        <v>245</v>
      </c>
      <c r="E23" s="147">
        <f t="shared" si="1"/>
        <v>100.92705388793605</v>
      </c>
      <c r="F23" s="147">
        <f t="shared" si="1"/>
        <v>100.68022270636651</v>
      </c>
      <c r="G23" s="147">
        <f t="shared" si="1"/>
        <v>106.13333333333333</v>
      </c>
      <c r="H23" s="149" t="s">
        <v>245</v>
      </c>
      <c r="I23" s="149" t="s">
        <v>245</v>
      </c>
      <c r="J23" s="149" t="s">
        <v>245</v>
      </c>
      <c r="K23" s="149" t="s">
        <v>245</v>
      </c>
      <c r="L23" s="147">
        <f t="shared" si="2"/>
        <v>98.95439048635383</v>
      </c>
      <c r="M23" s="147"/>
      <c r="N23" s="147"/>
    </row>
    <row r="24" spans="1:36" s="148" customFormat="1" ht="19.5" customHeight="1" x14ac:dyDescent="0.25">
      <c r="A24" s="74" t="s">
        <v>315</v>
      </c>
      <c r="B24" s="147"/>
      <c r="C24" s="147"/>
      <c r="D24" s="149"/>
      <c r="E24" s="147"/>
      <c r="F24" s="147"/>
      <c r="G24" s="147"/>
      <c r="H24" s="149"/>
      <c r="I24" s="149"/>
      <c r="J24" s="149"/>
      <c r="K24" s="149"/>
      <c r="L24" s="147"/>
      <c r="M24" s="147"/>
      <c r="N24" s="147"/>
    </row>
    <row r="25" spans="1:36" ht="13" hidden="1" outlineLevel="1" x14ac:dyDescent="0.25">
      <c r="A25" s="421" t="s">
        <v>273</v>
      </c>
      <c r="B25" s="49">
        <v>100</v>
      </c>
      <c r="C25" s="49">
        <v>100</v>
      </c>
      <c r="D25" s="49">
        <v>100</v>
      </c>
      <c r="E25" s="49">
        <v>100</v>
      </c>
      <c r="F25" s="49">
        <v>100</v>
      </c>
      <c r="G25" s="49">
        <v>100</v>
      </c>
      <c r="H25" s="49">
        <v>100</v>
      </c>
      <c r="I25" s="49">
        <v>100</v>
      </c>
      <c r="J25" s="49">
        <v>100</v>
      </c>
      <c r="K25" s="49">
        <v>100</v>
      </c>
      <c r="M25" s="147"/>
      <c r="N25" s="147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0"/>
      <c r="AE25" s="140"/>
      <c r="AF25" s="140"/>
      <c r="AG25" s="140"/>
      <c r="AH25" s="140"/>
      <c r="AI25" s="140"/>
      <c r="AJ25" s="140"/>
    </row>
    <row r="26" spans="1:36" s="4" customFormat="1" ht="13" hidden="1" outlineLevel="1" x14ac:dyDescent="0.25">
      <c r="A26" s="420" t="s">
        <v>271</v>
      </c>
      <c r="B26" s="49">
        <v>100.4165931834323</v>
      </c>
      <c r="C26" s="140">
        <v>100.09663363319909</v>
      </c>
      <c r="D26" s="140">
        <v>101.6116762396843</v>
      </c>
      <c r="E26" s="140">
        <v>100.00141321734873</v>
      </c>
      <c r="F26" s="140">
        <v>101.79618051353097</v>
      </c>
      <c r="G26" s="140">
        <v>101.90324555765045</v>
      </c>
      <c r="H26" s="140">
        <v>100</v>
      </c>
      <c r="I26" s="140">
        <v>100</v>
      </c>
      <c r="J26" s="140">
        <v>100</v>
      </c>
      <c r="K26" s="140">
        <v>100</v>
      </c>
      <c r="L26"/>
      <c r="M26" s="147"/>
      <c r="N26" s="147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0"/>
      <c r="AE26" s="140"/>
      <c r="AF26" s="140"/>
      <c r="AG26" s="140"/>
      <c r="AH26" s="140"/>
      <c r="AI26" s="140"/>
      <c r="AJ26" s="140"/>
    </row>
    <row r="27" spans="1:36" s="4" customFormat="1" ht="13" hidden="1" outlineLevel="1" x14ac:dyDescent="0.25">
      <c r="A27" s="420" t="s">
        <v>284</v>
      </c>
      <c r="B27" s="49">
        <v>102.15883262290771</v>
      </c>
      <c r="C27" s="140">
        <v>102.28116535654527</v>
      </c>
      <c r="D27" s="140">
        <v>101.38</v>
      </c>
      <c r="E27" s="140">
        <v>100.00141321734873</v>
      </c>
      <c r="F27" s="140">
        <v>101.73040663978104</v>
      </c>
      <c r="G27" s="140">
        <v>105.07339405319027</v>
      </c>
      <c r="H27" s="140">
        <v>100</v>
      </c>
      <c r="I27" s="140">
        <v>100</v>
      </c>
      <c r="J27" s="140">
        <v>100</v>
      </c>
      <c r="K27" s="140">
        <v>103.36134453781511</v>
      </c>
      <c r="L27"/>
      <c r="M27" s="147"/>
      <c r="N27" s="147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0"/>
      <c r="AE27" s="140"/>
      <c r="AF27" s="140"/>
      <c r="AG27" s="140"/>
      <c r="AH27" s="140"/>
      <c r="AI27" s="140"/>
      <c r="AJ27" s="140"/>
    </row>
    <row r="28" spans="1:36" s="4" customFormat="1" ht="13" hidden="1" outlineLevel="1" x14ac:dyDescent="0.25">
      <c r="A28" s="420" t="s">
        <v>306</v>
      </c>
      <c r="B28" s="49">
        <v>104.3250868210084</v>
      </c>
      <c r="C28" s="140">
        <v>106.25378261982885</v>
      </c>
      <c r="D28" s="140">
        <v>101.38</v>
      </c>
      <c r="E28" s="140">
        <v>99.523995762857382</v>
      </c>
      <c r="F28" s="140">
        <v>97.091128962878116</v>
      </c>
      <c r="G28" s="140">
        <v>110.48780487804876</v>
      </c>
      <c r="H28" s="140">
        <v>100</v>
      </c>
      <c r="I28" s="140">
        <v>100</v>
      </c>
      <c r="J28" s="140">
        <v>100</v>
      </c>
      <c r="K28" s="140">
        <v>103.58543417366948</v>
      </c>
      <c r="L28"/>
      <c r="M28" s="147"/>
      <c r="N28" s="147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0"/>
      <c r="AE28" s="140"/>
      <c r="AF28" s="140"/>
      <c r="AG28" s="140"/>
      <c r="AH28" s="140"/>
      <c r="AI28" s="140"/>
      <c r="AJ28" s="140"/>
    </row>
    <row r="29" spans="1:36" s="4" customFormat="1" ht="13" hidden="1" outlineLevel="1" x14ac:dyDescent="0.25">
      <c r="A29" s="420" t="s">
        <v>305</v>
      </c>
      <c r="B29" s="49">
        <v>107.01926105309866</v>
      </c>
      <c r="C29" s="140">
        <v>108.32970337293648</v>
      </c>
      <c r="D29" s="140">
        <v>101.38</v>
      </c>
      <c r="E29" s="140">
        <v>103.09607751736849</v>
      </c>
      <c r="F29" s="140">
        <v>101.16621449950165</v>
      </c>
      <c r="G29" s="140">
        <v>120.0706533975697</v>
      </c>
      <c r="H29" s="140">
        <v>100</v>
      </c>
      <c r="I29" s="140">
        <v>100</v>
      </c>
      <c r="J29" s="140">
        <v>100</v>
      </c>
      <c r="K29" s="140">
        <v>101.44786803610333</v>
      </c>
      <c r="L29"/>
      <c r="M29" s="147"/>
      <c r="N29" s="147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0"/>
      <c r="AE29" s="140"/>
      <c r="AF29" s="140"/>
      <c r="AG29" s="140"/>
      <c r="AH29" s="140"/>
      <c r="AI29" s="140"/>
      <c r="AJ29" s="140"/>
    </row>
    <row r="30" spans="1:36" s="4" customFormat="1" ht="13" hidden="1" outlineLevel="1" x14ac:dyDescent="0.25">
      <c r="A30" s="422" t="s">
        <v>304</v>
      </c>
      <c r="B30" s="49">
        <v>111.52054225117698</v>
      </c>
      <c r="C30" s="140">
        <v>111.82621061086702</v>
      </c>
      <c r="D30" s="140">
        <v>101.38</v>
      </c>
      <c r="E30" s="140">
        <v>103.41600449546355</v>
      </c>
      <c r="F30" s="140">
        <v>101.19897224468883</v>
      </c>
      <c r="G30" s="140">
        <v>135.37518965306342</v>
      </c>
      <c r="H30" s="140">
        <v>100</v>
      </c>
      <c r="I30" s="140">
        <v>107.85255545623018</v>
      </c>
      <c r="J30" s="140">
        <v>100</v>
      </c>
      <c r="K30" s="140">
        <v>108.18300653594773</v>
      </c>
      <c r="L30"/>
      <c r="M30" s="147"/>
      <c r="N30" s="147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0"/>
      <c r="AE30" s="140"/>
      <c r="AF30" s="140"/>
      <c r="AG30" s="140"/>
      <c r="AH30" s="140"/>
      <c r="AI30" s="140"/>
      <c r="AJ30" s="140"/>
    </row>
    <row r="31" spans="1:36" s="4" customFormat="1" ht="13" hidden="1" outlineLevel="1" x14ac:dyDescent="0.25">
      <c r="A31" s="422" t="s">
        <v>303</v>
      </c>
      <c r="B31" s="49">
        <v>118.90541180128892</v>
      </c>
      <c r="C31" s="140">
        <v>116.55805375253779</v>
      </c>
      <c r="D31" s="140">
        <v>102.75822173256897</v>
      </c>
      <c r="E31" s="140">
        <v>120.63985802877788</v>
      </c>
      <c r="F31" s="140">
        <v>115.26901529296536</v>
      </c>
      <c r="G31" s="140">
        <v>145.52567566742508</v>
      </c>
      <c r="H31" s="140">
        <v>100</v>
      </c>
      <c r="I31" s="140">
        <v>107.85255545623018</v>
      </c>
      <c r="J31" s="140">
        <v>100</v>
      </c>
      <c r="K31" s="140">
        <v>111.35138499844382</v>
      </c>
      <c r="L31"/>
      <c r="M31" s="147"/>
      <c r="N31" s="147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0"/>
      <c r="AE31" s="140"/>
      <c r="AF31" s="140"/>
      <c r="AG31" s="140"/>
      <c r="AH31" s="140"/>
      <c r="AI31" s="140"/>
      <c r="AJ31" s="140"/>
    </row>
    <row r="32" spans="1:36" s="4" customFormat="1" ht="13" hidden="1" outlineLevel="1" x14ac:dyDescent="0.25">
      <c r="A32" s="422" t="s">
        <v>311</v>
      </c>
      <c r="B32" s="49">
        <v>128.4918854257175</v>
      </c>
      <c r="C32" s="140">
        <v>126.07310157958491</v>
      </c>
      <c r="D32" s="140">
        <v>94.602807309349188</v>
      </c>
      <c r="E32" s="140">
        <v>143.51452347739649</v>
      </c>
      <c r="F32" s="140">
        <v>129.90673755490798</v>
      </c>
      <c r="G32" s="140">
        <v>149.74725945112448</v>
      </c>
      <c r="H32" s="140">
        <v>100</v>
      </c>
      <c r="I32" s="140">
        <v>108.02852786122988</v>
      </c>
      <c r="J32" s="140">
        <v>100</v>
      </c>
      <c r="K32" s="140">
        <v>113.48397136632431</v>
      </c>
      <c r="L32"/>
      <c r="M32" s="147"/>
      <c r="N32" s="147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0"/>
      <c r="AE32" s="140"/>
      <c r="AF32" s="140"/>
      <c r="AG32" s="140"/>
      <c r="AH32" s="140"/>
      <c r="AI32" s="140"/>
      <c r="AJ32" s="140"/>
    </row>
    <row r="33" spans="1:36" s="4" customFormat="1" ht="13" hidden="1" outlineLevel="1" x14ac:dyDescent="0.25">
      <c r="A33" s="422" t="s">
        <v>312</v>
      </c>
      <c r="B33" s="49">
        <v>120.10537136636269</v>
      </c>
      <c r="C33" s="140">
        <v>126.26128359269373</v>
      </c>
      <c r="D33" s="140">
        <v>97.51038984284493</v>
      </c>
      <c r="E33" s="140">
        <v>118.14600825903223</v>
      </c>
      <c r="F33" s="140">
        <v>118.24634919565702</v>
      </c>
      <c r="G33" s="140">
        <v>119.89893837263075</v>
      </c>
      <c r="H33" s="140">
        <v>100</v>
      </c>
      <c r="I33" s="140">
        <v>108.02852786122988</v>
      </c>
      <c r="J33" s="140">
        <v>100</v>
      </c>
      <c r="K33" s="140">
        <v>112.48054777466542</v>
      </c>
      <c r="L33"/>
      <c r="M33" s="147"/>
      <c r="N33" s="147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0"/>
      <c r="AE33" s="140"/>
      <c r="AF33" s="140"/>
      <c r="AG33" s="140"/>
      <c r="AH33" s="140"/>
      <c r="AI33" s="140"/>
      <c r="AJ33" s="140"/>
    </row>
    <row r="34" spans="1:36" s="4" customFormat="1" ht="13" hidden="1" outlineLevel="1" x14ac:dyDescent="0.25">
      <c r="A34" s="422" t="s">
        <v>310</v>
      </c>
      <c r="B34" s="49">
        <v>114.46169499678466</v>
      </c>
      <c r="C34" s="140">
        <v>126.04643385688183</v>
      </c>
      <c r="D34" s="140">
        <v>97.51038984284493</v>
      </c>
      <c r="E34" s="140">
        <v>91.42717057612029</v>
      </c>
      <c r="F34" s="140">
        <v>114.51224778482201</v>
      </c>
      <c r="G34" s="140">
        <v>109.01761736523505</v>
      </c>
      <c r="H34" s="140">
        <v>100</v>
      </c>
      <c r="I34" s="140">
        <v>108.02852786122988</v>
      </c>
      <c r="J34" s="140">
        <v>100</v>
      </c>
      <c r="K34" s="140">
        <v>115.09492685963274</v>
      </c>
      <c r="L34"/>
      <c r="M34" s="147"/>
      <c r="N34" s="147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0"/>
      <c r="AE34" s="140"/>
      <c r="AF34" s="140"/>
      <c r="AG34" s="140"/>
      <c r="AH34" s="140"/>
      <c r="AI34" s="140"/>
      <c r="AJ34" s="140"/>
    </row>
    <row r="35" spans="1:36" s="4" customFormat="1" ht="13" hidden="1" outlineLevel="1" x14ac:dyDescent="0.25">
      <c r="A35" s="423" t="s">
        <v>434</v>
      </c>
      <c r="B35" s="49">
        <v>116.82605507119045</v>
      </c>
      <c r="C35" s="140">
        <v>127.40059041571763</v>
      </c>
      <c r="D35" s="140">
        <v>98.857806138855167</v>
      </c>
      <c r="E35" s="140">
        <v>92.224488941016418</v>
      </c>
      <c r="F35" s="140">
        <v>114.51224778482201</v>
      </c>
      <c r="G35" s="140">
        <v>119.42950543634099</v>
      </c>
      <c r="H35" s="140">
        <v>100</v>
      </c>
      <c r="I35" s="140">
        <v>107.76256722251789</v>
      </c>
      <c r="J35" s="140">
        <v>100</v>
      </c>
      <c r="K35" s="140">
        <v>118.17366946778711</v>
      </c>
      <c r="L35"/>
      <c r="M35" s="147"/>
      <c r="N35" s="147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0"/>
      <c r="AE35" s="140"/>
      <c r="AF35" s="140"/>
      <c r="AG35" s="140"/>
      <c r="AH35" s="140"/>
      <c r="AI35" s="140"/>
      <c r="AJ35" s="140"/>
    </row>
    <row r="36" spans="1:36" s="4" customFormat="1" ht="13" hidden="1" outlineLevel="1" x14ac:dyDescent="0.25">
      <c r="A36" s="423" t="s">
        <v>435</v>
      </c>
      <c r="B36" s="49">
        <v>118.77196400798672</v>
      </c>
      <c r="C36" s="140">
        <v>130.19668542884065</v>
      </c>
      <c r="D36" s="140">
        <v>100</v>
      </c>
      <c r="E36" s="140">
        <v>93.021807305912546</v>
      </c>
      <c r="F36" s="140">
        <v>114.51224778482201</v>
      </c>
      <c r="G36" s="140">
        <v>121.72100469595763</v>
      </c>
      <c r="H36" s="140">
        <v>100</v>
      </c>
      <c r="I36" s="140">
        <v>107.76256722251789</v>
      </c>
      <c r="J36" s="140">
        <v>100</v>
      </c>
      <c r="K36" s="140">
        <v>120.29007158418923</v>
      </c>
      <c r="L36"/>
      <c r="M36" s="147"/>
      <c r="N36" s="147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0"/>
      <c r="AE36" s="140"/>
      <c r="AF36" s="140"/>
      <c r="AG36" s="140"/>
      <c r="AH36" s="140"/>
      <c r="AI36" s="140"/>
      <c r="AJ36" s="140"/>
    </row>
    <row r="37" spans="1:36" s="4" customFormat="1" ht="18" hidden="1" customHeight="1" outlineLevel="1" x14ac:dyDescent="0.25">
      <c r="A37" s="423" t="s">
        <v>436</v>
      </c>
      <c r="B37" s="140">
        <v>119.59696992086297</v>
      </c>
      <c r="C37" s="140">
        <v>134.2564771982376</v>
      </c>
      <c r="D37" s="140">
        <v>100.41797237634069</v>
      </c>
      <c r="E37" s="140">
        <v>93.42641662541206</v>
      </c>
      <c r="F37" s="140">
        <v>114.51224778482201</v>
      </c>
      <c r="G37" s="140">
        <v>123.16198128483936</v>
      </c>
      <c r="H37" s="140">
        <v>100</v>
      </c>
      <c r="I37" s="140">
        <v>71.904358394630663</v>
      </c>
      <c r="J37" s="140">
        <v>100</v>
      </c>
      <c r="K37" s="140">
        <v>115.09492685963274</v>
      </c>
      <c r="L37"/>
      <c r="M37" s="147"/>
      <c r="N37" s="147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0"/>
      <c r="AE37" s="140"/>
      <c r="AF37" s="140"/>
      <c r="AG37" s="140"/>
      <c r="AH37" s="140"/>
      <c r="AI37" s="140"/>
      <c r="AJ37" s="140"/>
    </row>
    <row r="38" spans="1:36" s="4" customFormat="1" ht="13" hidden="1" outlineLevel="1" x14ac:dyDescent="0.25">
      <c r="A38" s="423" t="s">
        <v>444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/>
      <c r="M38" s="147"/>
      <c r="N38" s="147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0"/>
      <c r="AE38" s="140"/>
      <c r="AF38" s="140"/>
      <c r="AG38" s="140"/>
      <c r="AH38" s="140"/>
      <c r="AI38" s="140"/>
      <c r="AJ38" s="140"/>
    </row>
    <row r="39" spans="1:36" s="4" customFormat="1" ht="13" hidden="1" outlineLevel="1" x14ac:dyDescent="0.25">
      <c r="A39" s="423" t="s">
        <v>445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/>
      <c r="M39" s="147"/>
      <c r="N39" s="147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0"/>
      <c r="AE39" s="140"/>
      <c r="AF39" s="140"/>
      <c r="AG39" s="140"/>
      <c r="AH39" s="140"/>
      <c r="AI39" s="140"/>
      <c r="AJ39" s="140"/>
    </row>
    <row r="40" spans="1:36" s="4" customFormat="1" ht="13" hidden="1" outlineLevel="1" x14ac:dyDescent="0.25">
      <c r="A40" s="424" t="s">
        <v>534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/>
      <c r="M40" s="147"/>
      <c r="N40" s="147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0"/>
      <c r="AE40" s="140"/>
      <c r="AF40" s="140"/>
      <c r="AG40" s="140"/>
      <c r="AH40" s="140"/>
      <c r="AI40" s="140"/>
      <c r="AJ40" s="140"/>
    </row>
    <row r="41" spans="1:36" s="4" customFormat="1" ht="13" hidden="1" outlineLevel="1" x14ac:dyDescent="0.25">
      <c r="A41" s="424" t="s">
        <v>582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/>
      <c r="M41" s="147"/>
      <c r="N41" s="147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0"/>
      <c r="AE41" s="140"/>
      <c r="AF41" s="140"/>
      <c r="AG41" s="140"/>
      <c r="AH41" s="140"/>
      <c r="AI41" s="140"/>
      <c r="AJ41" s="140"/>
    </row>
    <row r="42" spans="1:36" s="4" customFormat="1" ht="13" hidden="1" outlineLevel="1" x14ac:dyDescent="0.25">
      <c r="A42" s="424" t="s">
        <v>581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/>
      <c r="M42" s="147"/>
      <c r="N42" s="147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0"/>
      <c r="AE42" s="140"/>
      <c r="AF42" s="140"/>
      <c r="AG42" s="140"/>
      <c r="AH42" s="140"/>
      <c r="AI42" s="140"/>
      <c r="AJ42" s="140"/>
    </row>
    <row r="43" spans="1:36" s="4" customFormat="1" ht="13" hidden="1" outlineLevel="1" x14ac:dyDescent="0.25">
      <c r="A43" s="424" t="s">
        <v>580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/>
      <c r="M43" s="147"/>
      <c r="N43" s="147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0"/>
      <c r="AE43" s="140"/>
      <c r="AF43" s="140"/>
      <c r="AG43" s="140"/>
      <c r="AH43" s="140"/>
      <c r="AI43" s="140"/>
      <c r="AJ43" s="140"/>
    </row>
    <row r="44" spans="1:36" s="4" customFormat="1" ht="13" hidden="1" outlineLevel="1" x14ac:dyDescent="0.25">
      <c r="A44" s="424" t="s">
        <v>584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/>
      <c r="M44" s="147"/>
      <c r="N44" s="147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0"/>
      <c r="AE44" s="140"/>
      <c r="AF44" s="140"/>
      <c r="AG44" s="140"/>
      <c r="AH44" s="140"/>
      <c r="AI44" s="140"/>
      <c r="AJ44" s="140"/>
    </row>
    <row r="45" spans="1:36" s="4" customFormat="1" ht="13" hidden="1" outlineLevel="1" x14ac:dyDescent="0.25">
      <c r="A45" s="424" t="s">
        <v>585</v>
      </c>
      <c r="B45" s="49">
        <v>129.56737702147197</v>
      </c>
      <c r="C45" s="140">
        <v>143.07159540448328</v>
      </c>
      <c r="D45" s="140">
        <v>100.41797237634069</v>
      </c>
      <c r="E45" s="140">
        <v>125.87831725685838</v>
      </c>
      <c r="F45" s="140">
        <v>120.45651109352802</v>
      </c>
      <c r="G45" s="140">
        <v>121.72100469595763</v>
      </c>
      <c r="H45" s="140">
        <v>100</v>
      </c>
      <c r="I45" s="140">
        <v>71.904358394630663</v>
      </c>
      <c r="J45" s="140">
        <v>100</v>
      </c>
      <c r="K45" s="140">
        <v>120.29007158418923</v>
      </c>
      <c r="L45"/>
      <c r="M45" s="147"/>
      <c r="N45" s="147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0"/>
      <c r="AE45" s="140"/>
      <c r="AF45" s="140"/>
      <c r="AG45" s="140"/>
      <c r="AH45" s="140"/>
      <c r="AI45" s="140"/>
      <c r="AJ45" s="140"/>
    </row>
    <row r="46" spans="1:36" s="4" customFormat="1" ht="13" hidden="1" outlineLevel="1" x14ac:dyDescent="0.25">
      <c r="A46" s="424" t="s">
        <v>583</v>
      </c>
      <c r="B46" s="49">
        <v>133.22494383120448</v>
      </c>
      <c r="C46" s="140">
        <v>148.05670963785775</v>
      </c>
      <c r="D46" s="140">
        <v>98.29047296158771</v>
      </c>
      <c r="E46" s="140">
        <v>128.56147042093392</v>
      </c>
      <c r="F46" s="140">
        <v>119.55054303366819</v>
      </c>
      <c r="G46" s="140">
        <v>128.71262310521178</v>
      </c>
      <c r="H46" s="140">
        <v>100</v>
      </c>
      <c r="I46" s="140">
        <v>71.904358394630663</v>
      </c>
      <c r="J46" s="140">
        <v>100</v>
      </c>
      <c r="K46" s="140">
        <v>121.5972611266729</v>
      </c>
      <c r="L46"/>
      <c r="M46" s="147"/>
      <c r="N46" s="147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0"/>
      <c r="AE46" s="140"/>
      <c r="AF46" s="140"/>
      <c r="AG46" s="140"/>
      <c r="AH46" s="140"/>
      <c r="AI46" s="140"/>
      <c r="AJ46" s="140"/>
    </row>
    <row r="47" spans="1:36" s="4" customFormat="1" ht="18" hidden="1" customHeight="1" outlineLevel="1" x14ac:dyDescent="0.25">
      <c r="A47" s="423" t="s">
        <v>644</v>
      </c>
      <c r="B47" s="140">
        <v>133.03993760318238</v>
      </c>
      <c r="C47" s="140">
        <v>147.26607677755501</v>
      </c>
      <c r="D47" s="140">
        <v>98.29047296158771</v>
      </c>
      <c r="E47" s="140">
        <v>128.56147042093392</v>
      </c>
      <c r="F47" s="140">
        <v>119.55054303366819</v>
      </c>
      <c r="G47" s="140">
        <v>130.20547485129327</v>
      </c>
      <c r="H47" s="140">
        <v>100</v>
      </c>
      <c r="I47" s="140">
        <v>71.904358394630663</v>
      </c>
      <c r="J47" s="140">
        <v>100</v>
      </c>
      <c r="K47" s="140">
        <v>121.5972611266729</v>
      </c>
      <c r="L47"/>
      <c r="M47" s="147"/>
      <c r="N47" s="147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0"/>
      <c r="AE47" s="140"/>
      <c r="AF47" s="140"/>
      <c r="AG47" s="140"/>
      <c r="AH47" s="140"/>
      <c r="AI47" s="140"/>
      <c r="AJ47" s="140"/>
    </row>
    <row r="48" spans="1:36" s="4" customFormat="1" ht="13" hidden="1" outlineLevel="1" x14ac:dyDescent="0.25">
      <c r="A48" s="424" t="s">
        <v>645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/>
      <c r="M48" s="147"/>
      <c r="N48" s="147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0"/>
      <c r="AE48" s="140"/>
      <c r="AF48" s="140"/>
      <c r="AG48" s="140"/>
      <c r="AH48" s="140"/>
      <c r="AI48" s="140"/>
      <c r="AJ48" s="140"/>
    </row>
    <row r="49" spans="1:36" s="4" customFormat="1" ht="13" hidden="1" outlineLevel="1" x14ac:dyDescent="0.25">
      <c r="A49" s="424" t="s">
        <v>646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/>
      <c r="M49" s="147"/>
      <c r="N49" s="147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0"/>
      <c r="AE49" s="140"/>
      <c r="AF49" s="140"/>
      <c r="AG49" s="140"/>
      <c r="AH49" s="140"/>
      <c r="AI49" s="140"/>
      <c r="AJ49" s="140"/>
    </row>
    <row r="50" spans="1:36" s="4" customFormat="1" ht="13" hidden="1" outlineLevel="1" x14ac:dyDescent="0.25">
      <c r="A50" s="424" t="s">
        <v>643</v>
      </c>
      <c r="B50" s="140">
        <v>135.65680134237834</v>
      </c>
      <c r="C50" s="140">
        <v>149.67810098239423</v>
      </c>
      <c r="D50" s="140">
        <v>95.099223839458261</v>
      </c>
      <c r="E50" s="140">
        <v>131.24462358500941</v>
      </c>
      <c r="F50" s="140">
        <v>124.94470138784979</v>
      </c>
      <c r="G50" s="140">
        <v>139.94994142508045</v>
      </c>
      <c r="H50" s="140">
        <v>100</v>
      </c>
      <c r="I50" s="140">
        <v>71.904358394630663</v>
      </c>
      <c r="J50" s="140">
        <v>100</v>
      </c>
      <c r="K50" s="140">
        <v>117.43851639653764</v>
      </c>
      <c r="L50"/>
      <c r="M50" s="147"/>
      <c r="N50" s="147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0"/>
      <c r="AE50" s="140"/>
      <c r="AF50" s="140"/>
      <c r="AG50" s="140"/>
      <c r="AH50" s="140"/>
      <c r="AI50" s="140"/>
      <c r="AJ50" s="140"/>
    </row>
    <row r="51" spans="1:36" s="4" customFormat="1" ht="13" hidden="1" outlineLevel="1" x14ac:dyDescent="0.25">
      <c r="A51" s="424" t="s">
        <v>706</v>
      </c>
      <c r="B51" s="140">
        <v>135.84818245356161</v>
      </c>
      <c r="C51" s="140">
        <v>149.97287937336472</v>
      </c>
      <c r="D51" s="140">
        <v>95.099223839458261</v>
      </c>
      <c r="E51" s="140">
        <v>131.24462358500941</v>
      </c>
      <c r="F51" s="140">
        <v>124.94470138784979</v>
      </c>
      <c r="G51" s="140">
        <v>139.94994142508045</v>
      </c>
      <c r="H51" s="140">
        <v>100</v>
      </c>
      <c r="I51" s="140">
        <v>71.904358394630663</v>
      </c>
      <c r="J51" s="140">
        <v>100</v>
      </c>
      <c r="K51" s="140">
        <v>117.97285222332661</v>
      </c>
      <c r="L51"/>
      <c r="M51" s="147"/>
      <c r="N51" s="147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0"/>
      <c r="AE51" s="140"/>
      <c r="AF51" s="140"/>
      <c r="AG51" s="140"/>
      <c r="AH51" s="140"/>
      <c r="AI51" s="140"/>
      <c r="AJ51" s="140"/>
    </row>
    <row r="52" spans="1:36" s="4" customFormat="1" ht="13" hidden="1" outlineLevel="1" x14ac:dyDescent="0.25">
      <c r="A52" s="424" t="s">
        <v>707</v>
      </c>
      <c r="B52" s="140">
        <v>136.19494053206597</v>
      </c>
      <c r="C52" s="140">
        <v>150.70593831468128</v>
      </c>
      <c r="D52" s="140">
        <v>95.1</v>
      </c>
      <c r="E52" s="140">
        <v>131.24462358500941</v>
      </c>
      <c r="F52" s="140">
        <v>124.94470138784979</v>
      </c>
      <c r="G52" s="140">
        <v>139.94994142508045</v>
      </c>
      <c r="H52" s="140">
        <v>100</v>
      </c>
      <c r="I52" s="140">
        <v>71.904358394630663</v>
      </c>
      <c r="J52" s="140">
        <v>100</v>
      </c>
      <c r="K52" s="140">
        <v>117.97</v>
      </c>
      <c r="L52"/>
      <c r="M52" s="147"/>
      <c r="N52" s="147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0"/>
      <c r="AE52" s="140"/>
      <c r="AF52" s="140"/>
      <c r="AG52" s="140"/>
      <c r="AH52" s="140"/>
      <c r="AI52" s="140"/>
      <c r="AJ52" s="140"/>
    </row>
    <row r="53" spans="1:36" s="4" customFormat="1" ht="13" hidden="1" outlineLevel="1" x14ac:dyDescent="0.25">
      <c r="A53" s="424" t="s">
        <v>708</v>
      </c>
      <c r="B53" s="140">
        <v>135.53743036750774</v>
      </c>
      <c r="C53" s="140">
        <v>149.67040951234543</v>
      </c>
      <c r="D53" s="140">
        <v>95.099223839458276</v>
      </c>
      <c r="E53" s="140">
        <v>131.24462358500941</v>
      </c>
      <c r="F53" s="140">
        <v>124.94470138784979</v>
      </c>
      <c r="G53" s="140">
        <v>138.5723678061095</v>
      </c>
      <c r="H53" s="140">
        <v>100</v>
      </c>
      <c r="I53" s="140">
        <v>71.904358394630663</v>
      </c>
      <c r="J53" s="140">
        <v>100</v>
      </c>
      <c r="K53" s="140">
        <v>117.97</v>
      </c>
      <c r="L53"/>
      <c r="M53" s="147"/>
      <c r="N53" s="147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0"/>
      <c r="AE53" s="140"/>
      <c r="AF53" s="140"/>
      <c r="AG53" s="140"/>
      <c r="AH53" s="140"/>
      <c r="AI53" s="140"/>
      <c r="AJ53" s="140"/>
    </row>
    <row r="54" spans="1:36" s="4" customFormat="1" ht="13" hidden="1" outlineLevel="1" x14ac:dyDescent="0.25">
      <c r="A54" s="424" t="s">
        <v>709</v>
      </c>
      <c r="B54" s="140">
        <v>138.97403995697772</v>
      </c>
      <c r="C54" s="140">
        <v>157.07291563972592</v>
      </c>
      <c r="D54" s="140">
        <v>95.631098693146498</v>
      </c>
      <c r="E54" s="140">
        <v>131.24462358500941</v>
      </c>
      <c r="F54" s="140">
        <v>128.6429272904322</v>
      </c>
      <c r="G54" s="140">
        <v>138.57</v>
      </c>
      <c r="H54" s="140">
        <v>100</v>
      </c>
      <c r="I54" s="140">
        <v>71.904358394630663</v>
      </c>
      <c r="J54" s="140">
        <v>100</v>
      </c>
      <c r="K54" s="140">
        <v>115.51589911994115</v>
      </c>
      <c r="L54"/>
      <c r="M54" s="147"/>
      <c r="N54" s="147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0"/>
      <c r="AE54" s="140"/>
      <c r="AF54" s="140"/>
      <c r="AG54" s="140"/>
      <c r="AH54" s="140"/>
      <c r="AI54" s="140"/>
      <c r="AJ54" s="140"/>
    </row>
    <row r="55" spans="1:36" s="4" customFormat="1" ht="13" hidden="1" outlineLevel="1" x14ac:dyDescent="0.25">
      <c r="A55" s="424" t="s">
        <v>740</v>
      </c>
      <c r="B55" s="140">
        <v>141.10781769620877</v>
      </c>
      <c r="C55" s="140">
        <v>161.11491354580713</v>
      </c>
      <c r="D55" s="140">
        <v>98.290472961587724</v>
      </c>
      <c r="E55" s="140">
        <v>131.24462358500941</v>
      </c>
      <c r="F55" s="140">
        <v>130.6537774812013</v>
      </c>
      <c r="G55" s="140">
        <v>138.57</v>
      </c>
      <c r="H55" s="140">
        <v>100</v>
      </c>
      <c r="I55" s="140">
        <v>71.904358394630663</v>
      </c>
      <c r="J55" s="140">
        <v>100</v>
      </c>
      <c r="K55" s="140">
        <v>116.37272437868029</v>
      </c>
      <c r="L55"/>
      <c r="M55" s="147"/>
      <c r="N55" s="147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0"/>
      <c r="AE55" s="140"/>
      <c r="AF55" s="140"/>
      <c r="AG55" s="140"/>
      <c r="AH55" s="140"/>
      <c r="AI55" s="140"/>
      <c r="AJ55" s="140"/>
    </row>
    <row r="56" spans="1:36" s="4" customFormat="1" ht="13" hidden="1" outlineLevel="1" x14ac:dyDescent="0.25">
      <c r="A56" s="424" t="s">
        <v>741</v>
      </c>
      <c r="B56" s="140">
        <v>142.20267196614006</v>
      </c>
      <c r="C56" s="140">
        <v>161.73922564282529</v>
      </c>
      <c r="D56" s="140">
        <v>98.290472961587724</v>
      </c>
      <c r="E56" s="140">
        <v>131.24462358500941</v>
      </c>
      <c r="F56" s="140">
        <v>135.04913680669219</v>
      </c>
      <c r="G56" s="140">
        <v>138.57</v>
      </c>
      <c r="H56" s="140">
        <v>100</v>
      </c>
      <c r="I56" s="140">
        <v>71.904358394630663</v>
      </c>
      <c r="J56" s="140">
        <v>109.73</v>
      </c>
      <c r="K56" s="140">
        <v>117.36596383663154</v>
      </c>
      <c r="L56"/>
      <c r="M56" s="147"/>
      <c r="N56" s="147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0"/>
      <c r="AE56" s="140"/>
      <c r="AF56" s="140"/>
      <c r="AG56" s="140"/>
      <c r="AH56" s="140"/>
      <c r="AI56" s="140"/>
      <c r="AJ56" s="140"/>
    </row>
    <row r="57" spans="1:36" s="4" customFormat="1" ht="13" hidden="1" outlineLevel="1" x14ac:dyDescent="0.25">
      <c r="A57" s="424" t="s">
        <v>742</v>
      </c>
      <c r="B57" s="140">
        <v>142.61879538581275</v>
      </c>
      <c r="C57" s="140">
        <v>162.36353773984351</v>
      </c>
      <c r="D57" s="140">
        <v>98.290472961587724</v>
      </c>
      <c r="E57" s="140">
        <v>131.24462358500941</v>
      </c>
      <c r="F57" s="140">
        <v>139.4444961321831</v>
      </c>
      <c r="G57" s="140">
        <v>138.57</v>
      </c>
      <c r="H57" s="140">
        <v>100</v>
      </c>
      <c r="I57" s="140">
        <v>71.904358394630663</v>
      </c>
      <c r="J57" s="140">
        <v>109.73</v>
      </c>
      <c r="K57" s="140">
        <v>115.92733160433788</v>
      </c>
      <c r="L57"/>
      <c r="M57" s="147"/>
      <c r="N57" s="147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0"/>
      <c r="AE57" s="140"/>
      <c r="AF57" s="140"/>
      <c r="AG57" s="140"/>
      <c r="AH57" s="140"/>
      <c r="AI57" s="140"/>
      <c r="AJ57" s="140"/>
    </row>
    <row r="58" spans="1:36" s="4" customFormat="1" ht="13" hidden="1" outlineLevel="1" x14ac:dyDescent="0.25">
      <c r="A58" s="424" t="s">
        <v>739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/>
      <c r="M58" s="147"/>
      <c r="N58" s="147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0"/>
      <c r="AE58" s="140"/>
      <c r="AF58" s="140"/>
      <c r="AG58" s="140"/>
      <c r="AH58" s="140"/>
      <c r="AI58" s="140"/>
      <c r="AJ58" s="140"/>
    </row>
    <row r="59" spans="1:36" s="4" customFormat="1" ht="13" hidden="1" outlineLevel="1" x14ac:dyDescent="0.25">
      <c r="A59" s="424" t="s">
        <v>776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/>
      <c r="M59" s="147"/>
      <c r="N59" s="147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0"/>
      <c r="AE59" s="140"/>
      <c r="AF59" s="140"/>
      <c r="AG59" s="140"/>
      <c r="AH59" s="140"/>
      <c r="AI59" s="140"/>
      <c r="AJ59" s="140"/>
    </row>
    <row r="60" spans="1:36" s="4" customFormat="1" ht="13" hidden="1" outlineLevel="1" x14ac:dyDescent="0.25">
      <c r="A60" s="424" t="s">
        <v>775</v>
      </c>
      <c r="B60" s="140">
        <v>142.69934883175782</v>
      </c>
      <c r="C60" s="140">
        <v>163.29665275830601</v>
      </c>
      <c r="D60" s="140">
        <v>98.290472961587724</v>
      </c>
      <c r="E60" s="140">
        <v>131.24462358500941</v>
      </c>
      <c r="F60" s="140">
        <v>134.28209272723589</v>
      </c>
      <c r="G60" s="140">
        <v>138.57</v>
      </c>
      <c r="H60" s="140">
        <v>100</v>
      </c>
      <c r="I60" s="140">
        <v>71.904358394630663</v>
      </c>
      <c r="J60" s="140">
        <v>109.83</v>
      </c>
      <c r="K60" s="140">
        <v>115.55045998905346</v>
      </c>
      <c r="L60"/>
      <c r="M60" s="147"/>
      <c r="N60" s="147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0"/>
      <c r="AE60" s="140"/>
      <c r="AF60" s="140"/>
      <c r="AG60" s="140"/>
      <c r="AH60" s="140"/>
      <c r="AI60" s="140"/>
      <c r="AJ60" s="140"/>
    </row>
    <row r="61" spans="1:36" s="4" customFormat="1" ht="13" hidden="1" outlineLevel="1" x14ac:dyDescent="0.25">
      <c r="A61" s="424" t="s">
        <v>774</v>
      </c>
      <c r="B61" s="140">
        <v>143.03143845412131</v>
      </c>
      <c r="C61" s="140">
        <v>164.04535998293397</v>
      </c>
      <c r="D61" s="140">
        <v>98.290472961587724</v>
      </c>
      <c r="E61" s="140">
        <v>131.24462358500941</v>
      </c>
      <c r="F61" s="140">
        <v>133.23448921501839</v>
      </c>
      <c r="G61" s="140">
        <v>138.57</v>
      </c>
      <c r="H61" s="140">
        <v>100</v>
      </c>
      <c r="I61" s="140">
        <v>71.904358394630663</v>
      </c>
      <c r="J61" s="140">
        <v>109.73</v>
      </c>
      <c r="K61" s="140">
        <v>116.01799422087593</v>
      </c>
      <c r="L61"/>
      <c r="M61" s="147"/>
      <c r="N61" s="147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0"/>
      <c r="AE61" s="140"/>
      <c r="AF61" s="140"/>
      <c r="AG61" s="140"/>
      <c r="AH61" s="140"/>
      <c r="AI61" s="140"/>
      <c r="AJ61" s="140"/>
    </row>
    <row r="62" spans="1:36" s="4" customFormat="1" ht="13" hidden="1" outlineLevel="1" x14ac:dyDescent="0.25">
      <c r="A62" s="424" t="s">
        <v>773</v>
      </c>
      <c r="B62" s="140">
        <v>140.60795360179213</v>
      </c>
      <c r="C62" s="140">
        <v>159.81821322565114</v>
      </c>
      <c r="D62" s="140">
        <v>98.290472961587724</v>
      </c>
      <c r="E62" s="140">
        <v>130.07949658269985</v>
      </c>
      <c r="F62" s="140">
        <v>147.05520273014022</v>
      </c>
      <c r="G62" s="140">
        <v>132.15436816605072</v>
      </c>
      <c r="H62" s="140">
        <v>100</v>
      </c>
      <c r="I62" s="140">
        <v>71.904358394630663</v>
      </c>
      <c r="J62" s="140">
        <v>109.73</v>
      </c>
      <c r="K62" s="140">
        <v>112.74765691478513</v>
      </c>
      <c r="L62"/>
      <c r="M62" s="147"/>
      <c r="N62" s="147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0"/>
      <c r="AE62" s="140"/>
      <c r="AF62" s="140"/>
      <c r="AG62" s="140"/>
      <c r="AH62" s="140"/>
      <c r="AI62" s="140"/>
      <c r="AJ62" s="140"/>
    </row>
    <row r="63" spans="1:36" s="4" customFormat="1" ht="13" hidden="1" outlineLevel="1" x14ac:dyDescent="0.25">
      <c r="A63" s="424" t="s">
        <v>847</v>
      </c>
      <c r="B63" s="140">
        <v>140.18917533052567</v>
      </c>
      <c r="C63" s="140">
        <v>157.33202083017625</v>
      </c>
      <c r="D63" s="140">
        <v>98.290472961587724</v>
      </c>
      <c r="E63" s="140">
        <v>130.07949658269985</v>
      </c>
      <c r="F63" s="140">
        <v>150.52698067564276</v>
      </c>
      <c r="G63" s="140">
        <v>133.45939428224455</v>
      </c>
      <c r="H63" s="140">
        <v>100</v>
      </c>
      <c r="I63" s="140">
        <v>71.904358394630663</v>
      </c>
      <c r="J63" s="140">
        <v>109.73</v>
      </c>
      <c r="K63" s="140">
        <v>116.39048475252321</v>
      </c>
      <c r="L63"/>
      <c r="M63" s="147"/>
      <c r="N63" s="147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0"/>
      <c r="AE63" s="140"/>
      <c r="AF63" s="140"/>
      <c r="AG63" s="140"/>
      <c r="AH63" s="140"/>
      <c r="AI63" s="140"/>
      <c r="AJ63" s="140"/>
    </row>
    <row r="64" spans="1:36" s="4" customFormat="1" ht="13" hidden="1" outlineLevel="1" x14ac:dyDescent="0.25">
      <c r="A64" s="424" t="s">
        <v>848</v>
      </c>
      <c r="B64" s="140">
        <v>139.85349583659882</v>
      </c>
      <c r="C64" s="140">
        <v>156.95544654272013</v>
      </c>
      <c r="D64" s="140">
        <v>98.290472961587724</v>
      </c>
      <c r="E64" s="140">
        <v>130.07949658269985</v>
      </c>
      <c r="F64" s="140">
        <v>150.52698067564276</v>
      </c>
      <c r="G64" s="140">
        <v>132.16013207240627</v>
      </c>
      <c r="H64" s="140">
        <v>100</v>
      </c>
      <c r="I64" s="140">
        <v>71.904358394630663</v>
      </c>
      <c r="J64" s="140">
        <v>109.73</v>
      </c>
      <c r="K64" s="140">
        <v>116.39048475252321</v>
      </c>
      <c r="L64"/>
      <c r="M64" s="147"/>
      <c r="N64" s="147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0"/>
      <c r="AE64" s="140"/>
      <c r="AF64" s="140"/>
      <c r="AG64" s="140"/>
      <c r="AH64" s="140"/>
      <c r="AI64" s="140"/>
      <c r="AJ64" s="140"/>
    </row>
    <row r="65" spans="1:42" s="4" customFormat="1" ht="13" hidden="1" outlineLevel="1" x14ac:dyDescent="0.25">
      <c r="A65" s="424" t="s">
        <v>849</v>
      </c>
      <c r="B65" s="542"/>
      <c r="C65" s="542"/>
      <c r="D65" s="542"/>
      <c r="E65" s="542"/>
      <c r="F65" s="542"/>
      <c r="G65" s="542"/>
      <c r="H65" s="542"/>
      <c r="I65" s="542"/>
      <c r="J65" s="542"/>
      <c r="K65" s="542"/>
      <c r="L65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</row>
    <row r="66" spans="1:42" s="4" customFormat="1" ht="13" collapsed="1" x14ac:dyDescent="0.25">
      <c r="A66" s="425" t="s">
        <v>845</v>
      </c>
      <c r="B66" s="49">
        <v>139.47391384967375</v>
      </c>
      <c r="C66" s="140">
        <v>156.03720790943137</v>
      </c>
      <c r="D66" s="140">
        <v>98.290472961587724</v>
      </c>
      <c r="E66" s="140">
        <v>130.07949658269985</v>
      </c>
      <c r="F66" s="140">
        <v>145.89146931436858</v>
      </c>
      <c r="G66" s="140">
        <v>132.16013207240627</v>
      </c>
      <c r="H66" s="140">
        <v>100</v>
      </c>
      <c r="I66" s="140">
        <v>71.904358394630663</v>
      </c>
      <c r="J66" s="140">
        <v>109.73</v>
      </c>
      <c r="K66" s="140">
        <v>119.69826256344693</v>
      </c>
      <c r="L66" s="140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</row>
    <row r="67" spans="1:42" s="4" customFormat="1" ht="13" x14ac:dyDescent="0.25">
      <c r="A67" s="425" t="s">
        <v>846</v>
      </c>
      <c r="B67" s="140">
        <v>139.93662423532686</v>
      </c>
      <c r="C67" s="140">
        <v>156.51556053028673</v>
      </c>
      <c r="D67" s="140">
        <v>98.290472961587724</v>
      </c>
      <c r="E67" s="140">
        <v>130.07949658269985</v>
      </c>
      <c r="F67" s="140">
        <v>149.91883706108618</v>
      </c>
      <c r="G67" s="140">
        <v>132.16013207240627</v>
      </c>
      <c r="H67" s="140">
        <v>100</v>
      </c>
      <c r="I67" s="140">
        <v>71.900000000000006</v>
      </c>
      <c r="J67" s="140">
        <v>109.73</v>
      </c>
      <c r="K67" s="140">
        <v>119.69826256344693</v>
      </c>
      <c r="L67" s="140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</row>
    <row r="68" spans="1:42" s="4" customFormat="1" ht="13" x14ac:dyDescent="0.25">
      <c r="A68" s="425" t="s">
        <v>904</v>
      </c>
      <c r="B68" s="49">
        <v>137.00909898585755</v>
      </c>
      <c r="C68" s="140">
        <v>151.01221053388565</v>
      </c>
      <c r="D68" s="140">
        <v>98.290472961587724</v>
      </c>
      <c r="E68" s="140">
        <v>130.08000000000001</v>
      </c>
      <c r="F68" s="140">
        <v>154.12515709974033</v>
      </c>
      <c r="G68" s="140">
        <v>131.78893650311031</v>
      </c>
      <c r="H68" s="140">
        <v>100</v>
      </c>
      <c r="I68" s="140">
        <v>71.900000000000006</v>
      </c>
      <c r="J68" s="140">
        <v>109.73</v>
      </c>
      <c r="K68" s="140">
        <v>114.02721508462834</v>
      </c>
      <c r="L68" s="140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</row>
    <row r="69" spans="1:42" s="4" customFormat="1" ht="13" x14ac:dyDescent="0.25">
      <c r="A69" s="425" t="s">
        <v>905</v>
      </c>
      <c r="B69" s="140">
        <v>137.3307701714167</v>
      </c>
      <c r="C69" s="140">
        <v>151.46237446949945</v>
      </c>
      <c r="D69" s="140">
        <v>95.595640369567278</v>
      </c>
      <c r="E69" s="140">
        <v>130.08000000000001</v>
      </c>
      <c r="F69" s="140">
        <v>156.57860520943615</v>
      </c>
      <c r="G69" s="140">
        <v>131.78893650311031</v>
      </c>
      <c r="H69" s="140">
        <v>100</v>
      </c>
      <c r="I69" s="140">
        <v>71.900000000000006</v>
      </c>
      <c r="J69" s="140">
        <v>109.75411745839136</v>
      </c>
      <c r="K69" s="140">
        <v>114.02721508462834</v>
      </c>
      <c r="L69" s="140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</row>
    <row r="70" spans="1:42" s="4" customFormat="1" ht="13" x14ac:dyDescent="0.25">
      <c r="A70" s="425" t="s">
        <v>910</v>
      </c>
      <c r="B70" s="49">
        <v>137.82838626370147</v>
      </c>
      <c r="C70" s="140">
        <v>153.54361493696047</v>
      </c>
      <c r="D70" s="140">
        <v>99.283306021805799</v>
      </c>
      <c r="E70" s="140">
        <v>130.08000000000001</v>
      </c>
      <c r="F70" s="140">
        <v>148.62037586211616</v>
      </c>
      <c r="G70" s="140">
        <v>131.50735024831721</v>
      </c>
      <c r="H70" s="140">
        <v>100</v>
      </c>
      <c r="I70" s="140">
        <v>71.900000000000006</v>
      </c>
      <c r="J70" s="140">
        <v>109.75411745839136</v>
      </c>
      <c r="K70" s="140">
        <v>113.99401448020066</v>
      </c>
      <c r="L70" s="140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</row>
    <row r="71" spans="1:42" s="4" customFormat="1" ht="13" x14ac:dyDescent="0.25">
      <c r="A71" s="425" t="s">
        <v>911</v>
      </c>
      <c r="B71" s="140">
        <v>139.22445202637556</v>
      </c>
      <c r="C71" s="140">
        <v>154.56899437424178</v>
      </c>
      <c r="D71" s="140">
        <v>99.283306021805799</v>
      </c>
      <c r="E71" s="140">
        <v>130.08000000000001</v>
      </c>
      <c r="F71" s="140">
        <v>147.28011732556058</v>
      </c>
      <c r="G71" s="140">
        <v>139.62773905980652</v>
      </c>
      <c r="H71" s="140">
        <v>100</v>
      </c>
      <c r="I71" s="140">
        <v>71.900000000000006</v>
      </c>
      <c r="J71" s="140">
        <v>109.75411745839136</v>
      </c>
      <c r="K71" s="140">
        <v>113.99401448020066</v>
      </c>
      <c r="L71" s="140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</row>
    <row r="72" spans="1:42" s="4" customFormat="1" ht="13" x14ac:dyDescent="0.25">
      <c r="A72" s="425" t="s">
        <v>945</v>
      </c>
      <c r="B72" s="49">
        <v>139.27876933341994</v>
      </c>
      <c r="C72" s="140">
        <v>154.04181578031836</v>
      </c>
      <c r="D72" s="140">
        <v>95.631098693146498</v>
      </c>
      <c r="E72" s="140">
        <v>130.08000000000001</v>
      </c>
      <c r="F72" s="140">
        <v>147.28011732556058</v>
      </c>
      <c r="G72" s="140">
        <v>139.62773905980652</v>
      </c>
      <c r="H72" s="140">
        <v>100</v>
      </c>
      <c r="I72" s="140">
        <v>71.900000000000006</v>
      </c>
      <c r="J72" s="140">
        <v>109.75411745839136</v>
      </c>
      <c r="K72" s="140">
        <v>117.49691774386947</v>
      </c>
      <c r="L72" s="140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</row>
    <row r="73" spans="1:42" s="4" customFormat="1" ht="13" x14ac:dyDescent="0.25">
      <c r="A73" s="425" t="s">
        <v>946</v>
      </c>
      <c r="B73" s="140">
        <v>138.74158704556922</v>
      </c>
      <c r="C73" s="140">
        <v>152.24778138187591</v>
      </c>
      <c r="D73" s="140">
        <v>100.52434734707833</v>
      </c>
      <c r="E73" s="140">
        <v>130.08000000000001</v>
      </c>
      <c r="F73" s="140">
        <v>153.53938461329679</v>
      </c>
      <c r="G73" s="140">
        <v>138.7700697941041</v>
      </c>
      <c r="H73" s="140">
        <v>100</v>
      </c>
      <c r="I73" s="140">
        <v>71.900000000000006</v>
      </c>
      <c r="J73" s="140">
        <v>109.75411745839136</v>
      </c>
      <c r="K73" s="140">
        <v>117.00355911009336</v>
      </c>
      <c r="L73" s="140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</row>
    <row r="74" spans="1:42" s="4" customFormat="1" ht="13" x14ac:dyDescent="0.25">
      <c r="A74" s="425" t="s">
        <v>985</v>
      </c>
      <c r="B74" s="49">
        <v>137.49062785071015</v>
      </c>
      <c r="C74" s="140">
        <v>147.90609223708714</v>
      </c>
      <c r="D74" s="140">
        <v>102.11997190814309</v>
      </c>
      <c r="E74" s="140">
        <v>130.07949658269985</v>
      </c>
      <c r="F74" s="140">
        <v>154.62259794864275</v>
      </c>
      <c r="G74" s="140">
        <v>139.21067267281174</v>
      </c>
      <c r="H74" s="140">
        <v>100</v>
      </c>
      <c r="I74" s="140">
        <v>71.900000000000006</v>
      </c>
      <c r="J74" s="140">
        <v>109.75411745839136</v>
      </c>
      <c r="K74" s="140">
        <v>123.25006717512375</v>
      </c>
      <c r="L74" s="140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</row>
    <row r="75" spans="1:42" s="4" customFormat="1" ht="18" customHeight="1" x14ac:dyDescent="0.25">
      <c r="A75" s="423" t="s">
        <v>986</v>
      </c>
      <c r="B75" s="140">
        <v>139.17226434055158</v>
      </c>
      <c r="C75" s="140">
        <v>148.18912109091232</v>
      </c>
      <c r="D75" s="140">
        <v>102.11997190814309</v>
      </c>
      <c r="E75" s="140">
        <v>130.07949658269985</v>
      </c>
      <c r="F75" s="140">
        <v>154.62259794864275</v>
      </c>
      <c r="G75" s="140">
        <v>139.21067267281174</v>
      </c>
      <c r="H75" s="140">
        <v>100</v>
      </c>
      <c r="I75" s="140">
        <v>71.900000000000006</v>
      </c>
      <c r="J75" s="140">
        <v>109.75411745839136</v>
      </c>
      <c r="K75" s="140">
        <v>138.62306147925756</v>
      </c>
      <c r="L75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</row>
    <row r="76" spans="1:42" s="4" customFormat="1" ht="13" hidden="1" outlineLevel="1" x14ac:dyDescent="0.25">
      <c r="A76" s="424" t="s">
        <v>1057</v>
      </c>
      <c r="B76" s="542"/>
      <c r="C76" s="542"/>
      <c r="D76" s="542"/>
      <c r="E76" s="542"/>
      <c r="F76" s="542"/>
      <c r="G76" s="542"/>
      <c r="H76" s="542"/>
      <c r="I76" s="542"/>
      <c r="J76" s="542"/>
      <c r="K76" s="542"/>
      <c r="L76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</row>
    <row r="77" spans="1:42" s="43" customFormat="1" ht="12.75" customHeight="1" collapsed="1" x14ac:dyDescent="0.25">
      <c r="A77" s="425" t="s">
        <v>1058</v>
      </c>
      <c r="B77" s="49">
        <v>134.43769803265053</v>
      </c>
      <c r="C77" s="140">
        <v>141.32560903941075</v>
      </c>
      <c r="D77" s="140">
        <v>102.11997190814309</v>
      </c>
      <c r="E77" s="140">
        <v>130.07949658269985</v>
      </c>
      <c r="F77" s="140">
        <v>154.62259794864275</v>
      </c>
      <c r="G77" s="140">
        <v>135.15047826706709</v>
      </c>
      <c r="H77" s="140">
        <v>100</v>
      </c>
      <c r="I77" s="140">
        <v>71.900000000000006</v>
      </c>
      <c r="J77" s="140">
        <v>109.75411745839136</v>
      </c>
      <c r="K77" s="140">
        <v>128.37901762515679</v>
      </c>
      <c r="L77" s="140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</row>
    <row r="78" spans="1:42" s="43" customFormat="1" ht="12.75" customHeight="1" x14ac:dyDescent="0.25">
      <c r="A78" s="425" t="s">
        <v>1056</v>
      </c>
      <c r="B78" s="140">
        <v>140.37578057149608</v>
      </c>
      <c r="C78" s="140">
        <v>151.28302539202795</v>
      </c>
      <c r="D78" s="140">
        <v>103.71559646920781</v>
      </c>
      <c r="E78" s="140">
        <v>130.07949658269985</v>
      </c>
      <c r="F78" s="140">
        <v>154.62259794864275</v>
      </c>
      <c r="G78" s="140">
        <v>141.82623460803836</v>
      </c>
      <c r="H78" s="140">
        <v>100</v>
      </c>
      <c r="I78" s="140">
        <v>71.900000000000006</v>
      </c>
      <c r="J78" s="140">
        <v>109.75411745839136</v>
      </c>
      <c r="K78" s="140">
        <v>132.81915038937734</v>
      </c>
      <c r="L78" s="140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</row>
    <row r="79" spans="1:42" s="43" customFormat="1" ht="12.75" customHeight="1" x14ac:dyDescent="0.25">
      <c r="A79" s="425" t="s">
        <v>1060</v>
      </c>
      <c r="B79" s="49">
        <v>140.04987722263837</v>
      </c>
      <c r="C79" s="140">
        <v>151.61219638842098</v>
      </c>
      <c r="D79" s="140">
        <v>103.71559646920781</v>
      </c>
      <c r="E79" s="140">
        <v>130.07949658269985</v>
      </c>
      <c r="F79" s="140">
        <v>155.25056416646242</v>
      </c>
      <c r="G79" s="140">
        <v>141.82623460803836</v>
      </c>
      <c r="H79" s="140">
        <v>100</v>
      </c>
      <c r="I79" s="140">
        <v>71.900000000000006</v>
      </c>
      <c r="J79" s="140">
        <v>109.75411745839136</v>
      </c>
      <c r="K79" s="140">
        <v>127.67999795420968</v>
      </c>
      <c r="L79" s="140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1:42" s="4" customFormat="1" ht="18" customHeight="1" x14ac:dyDescent="0.25">
      <c r="A80" s="423" t="s">
        <v>1657</v>
      </c>
      <c r="B80" s="140">
        <v>139.75285210532826</v>
      </c>
      <c r="C80" s="140">
        <v>151.7578347155881</v>
      </c>
      <c r="D80" s="140">
        <v>103.71559646920781</v>
      </c>
      <c r="E80" s="140">
        <v>130.07949658269985</v>
      </c>
      <c r="F80" s="140">
        <v>143.40097914399624</v>
      </c>
      <c r="G80" s="140">
        <v>141.82623460803836</v>
      </c>
      <c r="H80" s="140">
        <v>100</v>
      </c>
      <c r="I80" s="140">
        <v>71.71641765577445</v>
      </c>
      <c r="J80" s="140">
        <v>109.75411745839136</v>
      </c>
      <c r="K80" s="140">
        <v>131.27740465882704</v>
      </c>
      <c r="L80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1:36" s="4" customFormat="1" ht="13" hidden="1" outlineLevel="1" x14ac:dyDescent="0.25">
      <c r="A81" s="424" t="s">
        <v>1660</v>
      </c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1:36" s="43" customFormat="1" ht="12.75" customHeight="1" collapsed="1" x14ac:dyDescent="0.25">
      <c r="A82" s="425" t="s">
        <v>1671</v>
      </c>
      <c r="B82" s="147">
        <v>147.64642497943703</v>
      </c>
      <c r="C82" s="147">
        <v>171.8564654051668</v>
      </c>
      <c r="D82" s="147">
        <v>109.03434500609026</v>
      </c>
      <c r="E82" s="147">
        <v>130.07949658269985</v>
      </c>
      <c r="F82" s="147">
        <v>143.16057780979216</v>
      </c>
      <c r="G82" s="147">
        <v>141.07217399250155</v>
      </c>
      <c r="H82" s="147">
        <v>100</v>
      </c>
      <c r="I82" s="147">
        <v>71.71641765577445</v>
      </c>
      <c r="J82" s="147">
        <v>109.75411745839136</v>
      </c>
      <c r="K82" s="147">
        <v>116.87097996532098</v>
      </c>
      <c r="L82" s="140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1:36" s="43" customFormat="1" ht="12.75" customHeight="1" x14ac:dyDescent="0.25">
      <c r="A83" s="425" t="s">
        <v>1672</v>
      </c>
      <c r="B83" s="147">
        <v>149.7682915260761</v>
      </c>
      <c r="C83" s="147">
        <v>175.31961484207801</v>
      </c>
      <c r="D83" s="147">
        <v>109.03434500609026</v>
      </c>
      <c r="E83" s="147">
        <v>130.07949658269985</v>
      </c>
      <c r="F83" s="147">
        <v>146.29722468174742</v>
      </c>
      <c r="G83" s="147">
        <v>139.4480962302037</v>
      </c>
      <c r="H83" s="147">
        <v>100</v>
      </c>
      <c r="I83" s="147">
        <v>71.71641765577445</v>
      </c>
      <c r="J83" s="147">
        <v>109.75411745839136</v>
      </c>
      <c r="K83" s="147">
        <v>121.96662971439855</v>
      </c>
      <c r="L83" s="140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1:36" s="43" customFormat="1" ht="12.75" customHeight="1" x14ac:dyDescent="0.25">
      <c r="A84" s="425" t="s">
        <v>1670</v>
      </c>
      <c r="B84" s="147">
        <v>149.55100507008905</v>
      </c>
      <c r="C84" s="147">
        <v>174.68989902379016</v>
      </c>
      <c r="D84" s="147">
        <v>109.03434500609026</v>
      </c>
      <c r="E84" s="147">
        <v>130.07949658269985</v>
      </c>
      <c r="F84" s="147">
        <v>152.90458250027842</v>
      </c>
      <c r="G84" s="147">
        <v>141.07217399250155</v>
      </c>
      <c r="H84" s="147">
        <v>100</v>
      </c>
      <c r="I84" s="147">
        <v>71.71641765577445</v>
      </c>
      <c r="J84" s="147">
        <v>109.75411745839136</v>
      </c>
      <c r="K84" s="147">
        <v>116.71647494271267</v>
      </c>
      <c r="L84" s="140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1:36" s="43" customFormat="1" ht="12.75" customHeight="1" x14ac:dyDescent="0.25">
      <c r="A85" s="425" t="s">
        <v>1678</v>
      </c>
      <c r="B85" s="147">
        <v>150.26792412775302</v>
      </c>
      <c r="C85" s="147">
        <v>174.96651469523979</v>
      </c>
      <c r="D85" s="147">
        <v>109.03434500609026</v>
      </c>
      <c r="E85" s="147">
        <v>130.07949658269985</v>
      </c>
      <c r="F85" s="147">
        <v>153.31307971153922</v>
      </c>
      <c r="G85" s="147">
        <v>142.76541863106576</v>
      </c>
      <c r="H85" s="147">
        <v>100</v>
      </c>
      <c r="I85" s="147">
        <v>71.71641765577445</v>
      </c>
      <c r="J85" s="147">
        <v>109.75411745839136</v>
      </c>
      <c r="K85" s="147">
        <v>120.23107901919997</v>
      </c>
      <c r="L85" s="140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1:36" s="43" customFormat="1" ht="12.75" customHeight="1" x14ac:dyDescent="0.25">
      <c r="A86" s="425" t="s">
        <v>1679</v>
      </c>
      <c r="B86" s="147">
        <v>152.46446368878668</v>
      </c>
      <c r="C86" s="147">
        <v>178.58776738015877</v>
      </c>
      <c r="D86" s="147">
        <v>109.03434500609026</v>
      </c>
      <c r="E86" s="147">
        <v>130.07949658269985</v>
      </c>
      <c r="F86" s="147">
        <v>155.7844081181851</v>
      </c>
      <c r="G86" s="147">
        <v>144.3894963933636</v>
      </c>
      <c r="H86" s="147">
        <v>100</v>
      </c>
      <c r="I86" s="147">
        <v>71.71641765577445</v>
      </c>
      <c r="J86" s="147">
        <v>109.75411745839136</v>
      </c>
      <c r="K86" s="147">
        <v>121.77282474975027</v>
      </c>
      <c r="L86" s="140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1:36" s="43" customFormat="1" ht="12.75" customHeight="1" x14ac:dyDescent="0.25">
      <c r="A87" s="425" t="s">
        <v>2940</v>
      </c>
      <c r="B87" s="147">
        <v>156.96161361900033</v>
      </c>
      <c r="C87" s="147">
        <v>184.48665306334894</v>
      </c>
      <c r="D87" s="147">
        <v>109.03434500609026</v>
      </c>
      <c r="E87" s="147">
        <v>130.07949658269985</v>
      </c>
      <c r="F87" s="147">
        <v>157.65022817050348</v>
      </c>
      <c r="G87" s="147">
        <v>164.69219759399351</v>
      </c>
      <c r="H87" s="147">
        <v>100</v>
      </c>
      <c r="I87" s="147">
        <v>71.71641765577445</v>
      </c>
      <c r="J87" s="147">
        <v>109.75411745839136</v>
      </c>
      <c r="K87" s="147">
        <v>113.14606940838301</v>
      </c>
      <c r="L87" s="140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1:36" s="43" customFormat="1" ht="12.75" customHeight="1" x14ac:dyDescent="0.25">
      <c r="A88" s="425" t="s">
        <v>2944</v>
      </c>
      <c r="B88" s="147">
        <v>161.96268098524502</v>
      </c>
      <c r="C88" s="147">
        <v>190.37493624671694</v>
      </c>
      <c r="D88" s="147">
        <v>109.03434500609026</v>
      </c>
      <c r="E88" s="147">
        <v>130.07949658269985</v>
      </c>
      <c r="F88" s="147">
        <v>152.25660126027833</v>
      </c>
      <c r="G88" s="147">
        <v>185.06902378340405</v>
      </c>
      <c r="H88" s="147">
        <v>100</v>
      </c>
      <c r="I88" s="147">
        <v>71.71641765577445</v>
      </c>
      <c r="J88" s="147">
        <v>109.75411745839136</v>
      </c>
      <c r="K88" s="147">
        <v>113.89906834002244</v>
      </c>
      <c r="L88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1:36" s="43" customFormat="1" ht="12.75" customHeight="1" x14ac:dyDescent="0.25">
      <c r="A89" s="425" t="s">
        <v>2945</v>
      </c>
      <c r="B89" s="147">
        <v>163.70514062652663</v>
      </c>
      <c r="C89" s="147">
        <v>195.93453257665183</v>
      </c>
      <c r="D89" s="147">
        <v>109.03434500609026</v>
      </c>
      <c r="E89" s="147">
        <v>130.07949658269985</v>
      </c>
      <c r="F89" s="147">
        <v>162.84971342800858</v>
      </c>
      <c r="G89" s="147">
        <v>170.82766704653969</v>
      </c>
      <c r="H89" s="147">
        <v>100</v>
      </c>
      <c r="I89" s="147">
        <v>71.71641765577445</v>
      </c>
      <c r="J89" s="147">
        <v>109.75411745839136</v>
      </c>
      <c r="K89" s="147">
        <v>116.40042237801522</v>
      </c>
      <c r="L89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0"/>
    </row>
    <row r="90" spans="1:36" s="4" customFormat="1" ht="18" customHeight="1" x14ac:dyDescent="0.25">
      <c r="A90" s="424" t="s">
        <v>2943</v>
      </c>
      <c r="B90" s="147">
        <v>167.37499071080234</v>
      </c>
      <c r="C90" s="147">
        <v>202.19359066594257</v>
      </c>
      <c r="D90" s="147">
        <v>104.77934617658431</v>
      </c>
      <c r="E90" s="147">
        <v>130.07949658269985</v>
      </c>
      <c r="F90" s="147">
        <v>159.25162267502938</v>
      </c>
      <c r="G90" s="147">
        <v>176.07620218656157</v>
      </c>
      <c r="H90" s="147">
        <v>100</v>
      </c>
      <c r="I90" s="147">
        <v>71.71641765577445</v>
      </c>
      <c r="J90" s="147">
        <v>109.75411745839136</v>
      </c>
      <c r="K90" s="147">
        <v>120.2299754208637</v>
      </c>
      <c r="L90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1:36" s="43" customFormat="1" ht="12.75" customHeight="1" x14ac:dyDescent="0.25">
      <c r="A91" s="425" t="s">
        <v>291</v>
      </c>
      <c r="B91" s="49">
        <f>AVERAGE(B20:B23)</f>
        <v>97.62578159782629</v>
      </c>
      <c r="C91" s="49">
        <f>AVERAGE(C20:C23)</f>
        <v>94.667754248751748</v>
      </c>
      <c r="D91" s="543" t="s">
        <v>245</v>
      </c>
      <c r="E91" s="543">
        <f>AVERAGE(E20:E23)</f>
        <v>92.523849589571512</v>
      </c>
      <c r="F91" s="543">
        <f>AVERAGE(F20:F23)</f>
        <v>110.9245557976277</v>
      </c>
      <c r="G91" s="543">
        <f>AVERAGE(G20:G23)</f>
        <v>96.765098039215687</v>
      </c>
      <c r="H91" s="543" t="s">
        <v>245</v>
      </c>
      <c r="I91" s="543" t="s">
        <v>245</v>
      </c>
      <c r="J91" s="543" t="s">
        <v>245</v>
      </c>
      <c r="K91" s="543" t="s">
        <v>245</v>
      </c>
      <c r="L91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0"/>
    </row>
    <row r="92" spans="1:36" s="43" customFormat="1" ht="12.75" customHeight="1" x14ac:dyDescent="0.25">
      <c r="A92" s="425" t="s">
        <v>292</v>
      </c>
      <c r="B92" s="49">
        <f t="shared" ref="B92:K92" si="4">AVERAGE(B25:B28)</f>
        <v>101.72512815683712</v>
      </c>
      <c r="C92" s="49">
        <f t="shared" si="4"/>
        <v>102.15789540239331</v>
      </c>
      <c r="D92" s="49">
        <f t="shared" si="4"/>
        <v>101.09291905992107</v>
      </c>
      <c r="E92" s="49">
        <f t="shared" si="4"/>
        <v>99.881705549388712</v>
      </c>
      <c r="F92" s="49">
        <f t="shared" si="4"/>
        <v>100.15442902904752</v>
      </c>
      <c r="G92" s="49">
        <f t="shared" si="4"/>
        <v>104.36611112222238</v>
      </c>
      <c r="H92" s="49">
        <f t="shared" si="4"/>
        <v>100</v>
      </c>
      <c r="I92" s="49">
        <f t="shared" si="4"/>
        <v>100</v>
      </c>
      <c r="J92" s="49">
        <f t="shared" si="4"/>
        <v>100</v>
      </c>
      <c r="K92" s="49">
        <f t="shared" si="4"/>
        <v>101.73669467787116</v>
      </c>
      <c r="L92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0"/>
    </row>
    <row r="93" spans="1:36" s="70" customFormat="1" ht="13" x14ac:dyDescent="0.25">
      <c r="A93" s="425" t="s">
        <v>293</v>
      </c>
      <c r="B93" s="49">
        <f t="shared" ref="B93:K93" si="5">AVERAGE(B29:B32)</f>
        <v>116.48427513282051</v>
      </c>
      <c r="C93" s="49">
        <f t="shared" si="5"/>
        <v>115.69676732898154</v>
      </c>
      <c r="D93" s="49">
        <f t="shared" si="5"/>
        <v>100.03025726047954</v>
      </c>
      <c r="E93" s="49">
        <f t="shared" si="5"/>
        <v>117.6666158797516</v>
      </c>
      <c r="F93" s="49">
        <f t="shared" si="5"/>
        <v>111.88523489801595</v>
      </c>
      <c r="G93" s="49">
        <f t="shared" si="5"/>
        <v>137.67969454229566</v>
      </c>
      <c r="H93" s="49">
        <f t="shared" si="5"/>
        <v>100</v>
      </c>
      <c r="I93" s="49">
        <f t="shared" si="5"/>
        <v>105.93340969342255</v>
      </c>
      <c r="J93" s="49">
        <f t="shared" si="5"/>
        <v>100</v>
      </c>
      <c r="K93" s="49">
        <f t="shared" si="5"/>
        <v>108.6165577342048</v>
      </c>
      <c r="L93"/>
      <c r="M93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0"/>
      <c r="Y93" s="140"/>
      <c r="Z93" s="140"/>
      <c r="AA93" s="140"/>
    </row>
    <row r="94" spans="1:36" ht="13" x14ac:dyDescent="0.25">
      <c r="A94" s="423" t="s">
        <v>426</v>
      </c>
      <c r="B94" s="140">
        <f t="shared" ref="B94:K94" si="6">AVERAGE(B33:B36)</f>
        <v>117.54127136058113</v>
      </c>
      <c r="C94" s="140">
        <f t="shared" si="6"/>
        <v>127.47624832353347</v>
      </c>
      <c r="D94" s="140">
        <f t="shared" si="6"/>
        <v>98.46964645613626</v>
      </c>
      <c r="E94" s="140">
        <f t="shared" si="6"/>
        <v>98.704868770520378</v>
      </c>
      <c r="F94" s="140">
        <f t="shared" si="6"/>
        <v>115.44577313753076</v>
      </c>
      <c r="G94" s="140">
        <f t="shared" si="6"/>
        <v>117.5167664675411</v>
      </c>
      <c r="H94" s="140">
        <f t="shared" si="6"/>
        <v>100</v>
      </c>
      <c r="I94" s="140">
        <f t="shared" si="6"/>
        <v>107.89554754187388</v>
      </c>
      <c r="J94" s="140">
        <f t="shared" si="6"/>
        <v>100</v>
      </c>
      <c r="K94" s="140">
        <f t="shared" si="6"/>
        <v>116.50980392156862</v>
      </c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0"/>
      <c r="Y94" s="140"/>
      <c r="Z94" s="140"/>
      <c r="AA94" s="140"/>
    </row>
    <row r="95" spans="1:36" ht="14.5" x14ac:dyDescent="0.25">
      <c r="A95" s="425" t="s">
        <v>650</v>
      </c>
      <c r="B95" s="49">
        <f t="shared" ref="B95:K95" si="7">AVERAGE(B45:B47)</f>
        <v>131.94408615195292</v>
      </c>
      <c r="C95" s="49">
        <f t="shared" si="7"/>
        <v>146.131460606632</v>
      </c>
      <c r="D95" s="49">
        <f t="shared" si="7"/>
        <v>98.999639433172035</v>
      </c>
      <c r="E95" s="49">
        <f t="shared" si="7"/>
        <v>127.66708603290874</v>
      </c>
      <c r="F95" s="49">
        <f t="shared" si="7"/>
        <v>119.85253238695481</v>
      </c>
      <c r="G95" s="49">
        <f t="shared" si="7"/>
        <v>126.87970088415422</v>
      </c>
      <c r="H95" s="49">
        <f t="shared" si="7"/>
        <v>100</v>
      </c>
      <c r="I95" s="49">
        <f t="shared" si="7"/>
        <v>71.904358394630663</v>
      </c>
      <c r="J95" s="49">
        <f t="shared" si="7"/>
        <v>100</v>
      </c>
      <c r="K95" s="49">
        <f t="shared" si="7"/>
        <v>121.16153127917835</v>
      </c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0"/>
      <c r="Y95" s="140"/>
      <c r="Z95" s="140"/>
      <c r="AA95" s="140"/>
    </row>
    <row r="96" spans="1:36" ht="14.5" x14ac:dyDescent="0.25">
      <c r="A96" s="425" t="s">
        <v>710</v>
      </c>
      <c r="B96" s="49">
        <f t="shared" ref="B96:K96" si="8">AVERAGE(B50:B52)</f>
        <v>135.89997477600198</v>
      </c>
      <c r="C96" s="49">
        <f t="shared" si="8"/>
        <v>150.11897289014675</v>
      </c>
      <c r="D96" s="49">
        <f t="shared" si="8"/>
        <v>95.099482559638844</v>
      </c>
      <c r="E96" s="49">
        <f t="shared" si="8"/>
        <v>131.24462358500941</v>
      </c>
      <c r="F96" s="49">
        <f t="shared" si="8"/>
        <v>124.94470138784978</v>
      </c>
      <c r="G96" s="49">
        <f t="shared" si="8"/>
        <v>139.94994142508045</v>
      </c>
      <c r="H96" s="49">
        <f t="shared" si="8"/>
        <v>100</v>
      </c>
      <c r="I96" s="49">
        <f t="shared" si="8"/>
        <v>71.904358394630663</v>
      </c>
      <c r="J96" s="49">
        <f t="shared" si="8"/>
        <v>100</v>
      </c>
      <c r="K96" s="49">
        <f t="shared" si="8"/>
        <v>117.79378953995474</v>
      </c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0"/>
      <c r="Y96" s="43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</row>
    <row r="97" spans="1:36" ht="13" x14ac:dyDescent="0.25">
      <c r="A97" s="425" t="s">
        <v>667</v>
      </c>
      <c r="B97" s="49">
        <f t="shared" ref="B97:K97" si="9">AVERAGE(B53:B56)</f>
        <v>139.45548999670856</v>
      </c>
      <c r="C97" s="49">
        <f t="shared" si="9"/>
        <v>157.39936608517596</v>
      </c>
      <c r="D97" s="49">
        <f t="shared" si="9"/>
        <v>96.827817113945059</v>
      </c>
      <c r="E97" s="49">
        <f t="shared" si="9"/>
        <v>131.24462358500941</v>
      </c>
      <c r="F97" s="49">
        <f t="shared" si="9"/>
        <v>129.82263574154388</v>
      </c>
      <c r="G97" s="49">
        <f t="shared" si="9"/>
        <v>138.57059195152738</v>
      </c>
      <c r="H97" s="49">
        <f t="shared" si="9"/>
        <v>100</v>
      </c>
      <c r="I97" s="49">
        <f t="shared" si="9"/>
        <v>71.904358394630663</v>
      </c>
      <c r="J97" s="49">
        <f t="shared" si="9"/>
        <v>102.4325</v>
      </c>
      <c r="K97" s="49">
        <f t="shared" si="9"/>
        <v>116.80614683381324</v>
      </c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0"/>
      <c r="Y97" s="43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</row>
    <row r="98" spans="1:36" ht="14.5" x14ac:dyDescent="0.25">
      <c r="A98" s="425" t="s">
        <v>899</v>
      </c>
      <c r="B98" s="49">
        <f t="shared" ref="B98:K98" si="10">AVERAGE(B57:B60)</f>
        <v>142.65907210878527</v>
      </c>
      <c r="C98" s="49">
        <f t="shared" si="10"/>
        <v>162.83009524907476</v>
      </c>
      <c r="D98" s="49">
        <f t="shared" si="10"/>
        <v>98.290472961587724</v>
      </c>
      <c r="E98" s="49">
        <f t="shared" si="10"/>
        <v>131.24462358500941</v>
      </c>
      <c r="F98" s="49">
        <f t="shared" si="10"/>
        <v>136.8632944297095</v>
      </c>
      <c r="G98" s="49">
        <f t="shared" si="10"/>
        <v>138.57</v>
      </c>
      <c r="H98" s="49">
        <f t="shared" si="10"/>
        <v>100</v>
      </c>
      <c r="I98" s="49">
        <f t="shared" si="10"/>
        <v>71.904358394630663</v>
      </c>
      <c r="J98" s="49">
        <f t="shared" si="10"/>
        <v>109.78</v>
      </c>
      <c r="K98" s="49">
        <f t="shared" si="10"/>
        <v>115.73889579669567</v>
      </c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0"/>
      <c r="Y98" s="43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</row>
    <row r="99" spans="1:36" ht="14.5" x14ac:dyDescent="0.25">
      <c r="A99" s="425" t="s">
        <v>898</v>
      </c>
      <c r="B99" s="49">
        <f t="shared" ref="B99:K99" si="11">AVERAGE(B61:B65)</f>
        <v>140.92051580575946</v>
      </c>
      <c r="C99" s="49">
        <f t="shared" si="11"/>
        <v>159.53776014537036</v>
      </c>
      <c r="D99" s="49">
        <f t="shared" si="11"/>
        <v>98.290472961587724</v>
      </c>
      <c r="E99" s="49">
        <f t="shared" si="11"/>
        <v>130.37077833327723</v>
      </c>
      <c r="F99" s="49">
        <f t="shared" si="11"/>
        <v>145.33591332411103</v>
      </c>
      <c r="G99" s="49">
        <f t="shared" si="11"/>
        <v>134.08597363017537</v>
      </c>
      <c r="H99" s="49">
        <f t="shared" si="11"/>
        <v>100</v>
      </c>
      <c r="I99" s="49">
        <f t="shared" si="11"/>
        <v>71.904358394630663</v>
      </c>
      <c r="J99" s="49">
        <f t="shared" si="11"/>
        <v>109.73</v>
      </c>
      <c r="K99" s="49">
        <f t="shared" si="11"/>
        <v>115.38665516017687</v>
      </c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0"/>
      <c r="Y99" s="43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</row>
    <row r="100" spans="1:36" ht="13" x14ac:dyDescent="0.25">
      <c r="A100" s="425" t="s">
        <v>670</v>
      </c>
      <c r="B100" s="49">
        <f t="shared" ref="B100:K100" si="12">AVERAGE(B67:B69)</f>
        <v>138.09216446420035</v>
      </c>
      <c r="C100" s="49">
        <f t="shared" si="12"/>
        <v>152.99671517789059</v>
      </c>
      <c r="D100" s="49">
        <f t="shared" si="12"/>
        <v>97.392195430914242</v>
      </c>
      <c r="E100" s="49">
        <f t="shared" si="12"/>
        <v>130.07983219423329</v>
      </c>
      <c r="F100" s="49">
        <f t="shared" si="12"/>
        <v>153.54086645675423</v>
      </c>
      <c r="G100" s="49">
        <f t="shared" si="12"/>
        <v>131.91266835954229</v>
      </c>
      <c r="H100" s="49">
        <f t="shared" si="12"/>
        <v>100</v>
      </c>
      <c r="I100" s="49">
        <f t="shared" si="12"/>
        <v>71.900000000000006</v>
      </c>
      <c r="J100" s="49">
        <f t="shared" si="12"/>
        <v>109.73803915279711</v>
      </c>
      <c r="K100" s="49">
        <f t="shared" si="12"/>
        <v>115.91756424423454</v>
      </c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0"/>
      <c r="Y100" s="43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</row>
    <row r="101" spans="1:36" ht="16.5" customHeight="1" x14ac:dyDescent="0.25">
      <c r="A101" s="425" t="s">
        <v>671</v>
      </c>
      <c r="B101" s="49">
        <f t="shared" ref="B101:K101" si="13">AVERAGE(B69:B72)</f>
        <v>138.41559444872843</v>
      </c>
      <c r="C101" s="49">
        <f t="shared" si="13"/>
        <v>153.40419989025503</v>
      </c>
      <c r="D101" s="49">
        <f t="shared" si="13"/>
        <v>97.44833777658134</v>
      </c>
      <c r="E101" s="49">
        <f t="shared" si="13"/>
        <v>130.08000000000001</v>
      </c>
      <c r="F101" s="49">
        <f t="shared" si="13"/>
        <v>149.93980393066838</v>
      </c>
      <c r="G101" s="49">
        <f t="shared" si="13"/>
        <v>135.63794121776013</v>
      </c>
      <c r="H101" s="49">
        <f t="shared" si="13"/>
        <v>100</v>
      </c>
      <c r="I101" s="49">
        <f t="shared" si="13"/>
        <v>71.900000000000006</v>
      </c>
      <c r="J101" s="49">
        <f t="shared" si="13"/>
        <v>109.75411745839136</v>
      </c>
      <c r="K101" s="49">
        <f t="shared" si="13"/>
        <v>114.87804044722479</v>
      </c>
      <c r="M101" s="70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140"/>
      <c r="Y101" s="70"/>
      <c r="Z101" s="140"/>
      <c r="AA101" s="140"/>
      <c r="AB101" s="140"/>
      <c r="AC101" s="140"/>
      <c r="AD101" s="140"/>
      <c r="AE101" s="140"/>
      <c r="AJ101" s="140"/>
    </row>
    <row r="102" spans="1:36" ht="14.5" x14ac:dyDescent="0.25">
      <c r="A102" s="425" t="s">
        <v>1659</v>
      </c>
      <c r="B102" s="49">
        <f t="shared" ref="B102:K102" si="14">AVERAGE(B73:B76)</f>
        <v>138.46815974561034</v>
      </c>
      <c r="C102" s="49">
        <f t="shared" si="14"/>
        <v>149.44766490329178</v>
      </c>
      <c r="D102" s="49">
        <f t="shared" si="14"/>
        <v>101.58809705445485</v>
      </c>
      <c r="E102" s="49">
        <f t="shared" si="14"/>
        <v>130.07966438846657</v>
      </c>
      <c r="F102" s="49">
        <f t="shared" si="14"/>
        <v>154.26152683686078</v>
      </c>
      <c r="G102" s="49">
        <f t="shared" si="14"/>
        <v>139.06380504657588</v>
      </c>
      <c r="H102" s="49">
        <f t="shared" si="14"/>
        <v>100</v>
      </c>
      <c r="I102" s="49">
        <f t="shared" si="14"/>
        <v>71.900000000000006</v>
      </c>
      <c r="J102" s="49">
        <f t="shared" si="14"/>
        <v>109.75411745839136</v>
      </c>
      <c r="K102" s="49">
        <f t="shared" si="14"/>
        <v>126.2922292548249</v>
      </c>
      <c r="M102" s="43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140"/>
      <c r="Z102" s="140"/>
      <c r="AA102" s="140"/>
      <c r="AB102" s="140"/>
      <c r="AC102" s="140"/>
      <c r="AD102" s="140"/>
      <c r="AE102" s="140"/>
    </row>
    <row r="103" spans="1:36" hidden="1" outlineLevel="1" x14ac:dyDescent="0.25">
      <c r="A103" s="425" t="s">
        <v>673</v>
      </c>
      <c r="B103" s="49">
        <f t="shared" ref="B103:K103" si="15">AVERAGE(B77:B80)</f>
        <v>138.6540519830283</v>
      </c>
      <c r="C103" s="49">
        <f t="shared" si="15"/>
        <v>148.99466638386195</v>
      </c>
      <c r="D103" s="49">
        <f t="shared" si="15"/>
        <v>103.31669032894163</v>
      </c>
      <c r="E103" s="49">
        <f t="shared" si="15"/>
        <v>130.07949658269985</v>
      </c>
      <c r="F103" s="49">
        <f t="shared" si="15"/>
        <v>151.97418480193605</v>
      </c>
      <c r="G103" s="49">
        <f t="shared" si="15"/>
        <v>140.15729552279555</v>
      </c>
      <c r="H103" s="49">
        <f t="shared" si="15"/>
        <v>100</v>
      </c>
      <c r="I103" s="49">
        <f t="shared" si="15"/>
        <v>71.854104413943617</v>
      </c>
      <c r="J103" s="49">
        <f t="shared" si="15"/>
        <v>109.75411745839136</v>
      </c>
      <c r="K103" s="49">
        <f t="shared" si="15"/>
        <v>130.0388926568927</v>
      </c>
      <c r="M103" s="43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140"/>
    </row>
    <row r="104" spans="1:36" ht="14.5" hidden="1" outlineLevel="1" x14ac:dyDescent="0.25">
      <c r="A104" s="551" t="s">
        <v>1680</v>
      </c>
      <c r="B104" s="140">
        <f t="shared" ref="B104:K104" si="16">AVERAGE(B81:B84)</f>
        <v>148.98857385853407</v>
      </c>
      <c r="C104" s="140">
        <f t="shared" si="16"/>
        <v>173.95532642367834</v>
      </c>
      <c r="D104" s="140">
        <f t="shared" si="16"/>
        <v>109.03434500609028</v>
      </c>
      <c r="E104" s="140">
        <f t="shared" si="16"/>
        <v>130.07949658269985</v>
      </c>
      <c r="F104" s="140">
        <f t="shared" si="16"/>
        <v>147.45412833060601</v>
      </c>
      <c r="G104" s="140">
        <f t="shared" si="16"/>
        <v>140.53081473840226</v>
      </c>
      <c r="H104" s="140">
        <f t="shared" si="16"/>
        <v>100</v>
      </c>
      <c r="I104" s="140">
        <f t="shared" si="16"/>
        <v>71.71641765577445</v>
      </c>
      <c r="J104" s="140">
        <f t="shared" si="16"/>
        <v>109.75411745839136</v>
      </c>
      <c r="K104" s="140">
        <f t="shared" si="16"/>
        <v>118.51802820747741</v>
      </c>
      <c r="L104" s="70"/>
      <c r="M104" s="43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140"/>
    </row>
    <row r="105" spans="1:36" hidden="1" outlineLevel="1" x14ac:dyDescent="0.25">
      <c r="A105" s="551" t="s">
        <v>675</v>
      </c>
      <c r="B105" s="140">
        <f>AVERAGE(B85:B88)</f>
        <v>155.41417060519626</v>
      </c>
      <c r="C105" s="140">
        <f t="shared" ref="C105:K105" si="17">AVERAGE(C85:C88)</f>
        <v>182.10396784636612</v>
      </c>
      <c r="D105" s="140">
        <f t="shared" si="17"/>
        <v>109.03434500609026</v>
      </c>
      <c r="E105" s="140">
        <f t="shared" si="17"/>
        <v>130.07949658269985</v>
      </c>
      <c r="F105" s="140">
        <f t="shared" si="17"/>
        <v>154.75107931512653</v>
      </c>
      <c r="G105" s="140">
        <f t="shared" si="17"/>
        <v>159.22903410045672</v>
      </c>
      <c r="H105" s="140">
        <f t="shared" si="17"/>
        <v>100</v>
      </c>
      <c r="I105" s="140">
        <f t="shared" si="17"/>
        <v>71.71641765577445</v>
      </c>
      <c r="J105" s="140">
        <f t="shared" si="17"/>
        <v>109.75411745839136</v>
      </c>
      <c r="K105" s="140">
        <f t="shared" si="17"/>
        <v>117.26226037933893</v>
      </c>
      <c r="L105" s="70"/>
      <c r="M105" s="43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140"/>
    </row>
    <row r="106" spans="1:36" hidden="1" outlineLevel="1" x14ac:dyDescent="0.25">
      <c r="A106" s="50" t="s">
        <v>68</v>
      </c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43"/>
      <c r="M106" s="43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140"/>
    </row>
    <row r="107" spans="1:36" hidden="1" outlineLevel="1" x14ac:dyDescent="0.25">
      <c r="L107" s="43"/>
      <c r="M107" s="43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140"/>
    </row>
    <row r="108" spans="1:36" hidden="1" outlineLevel="1" x14ac:dyDescent="0.25">
      <c r="A108" s="428" t="s">
        <v>75</v>
      </c>
      <c r="B108" s="150">
        <f t="shared" ref="B108:C110" si="18">B21/B17-1</f>
        <v>3.6960563717242545E-2</v>
      </c>
      <c r="C108" s="150">
        <f t="shared" si="18"/>
        <v>5.0000000000001155E-3</v>
      </c>
      <c r="D108" s="151" t="s">
        <v>245</v>
      </c>
      <c r="E108" s="150">
        <f t="shared" ref="E108:G110" si="19">E21/E17-1</f>
        <v>0.21049999999999991</v>
      </c>
      <c r="F108" s="150">
        <f t="shared" si="19"/>
        <v>-4.170000000000007E-2</v>
      </c>
      <c r="G108" s="150">
        <f t="shared" si="19"/>
        <v>0.11769999999999992</v>
      </c>
      <c r="H108" s="151" t="s">
        <v>245</v>
      </c>
      <c r="I108" s="151" t="s">
        <v>245</v>
      </c>
      <c r="J108" s="151" t="s">
        <v>245</v>
      </c>
      <c r="K108" s="151" t="s">
        <v>245</v>
      </c>
      <c r="L108" s="43"/>
      <c r="M108" s="43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140"/>
      <c r="AF108" s="4"/>
      <c r="AG108" s="4"/>
      <c r="AH108" s="4"/>
      <c r="AI108" s="4"/>
    </row>
    <row r="109" spans="1:36" s="4" customFormat="1" hidden="1" outlineLevel="1" x14ac:dyDescent="0.25">
      <c r="A109" s="428" t="s">
        <v>259</v>
      </c>
      <c r="B109" s="150">
        <f t="shared" si="18"/>
        <v>2.9811530321098623E-2</v>
      </c>
      <c r="C109" s="150">
        <f t="shared" si="18"/>
        <v>2.4560390478909566E-2</v>
      </c>
      <c r="D109" s="151" t="s">
        <v>245</v>
      </c>
      <c r="E109" s="150">
        <f t="shared" si="19"/>
        <v>0.26576906213537521</v>
      </c>
      <c r="F109" s="150">
        <f t="shared" si="19"/>
        <v>-4.1666666666666741E-2</v>
      </c>
      <c r="G109" s="150">
        <f t="shared" si="19"/>
        <v>0.10992837618815821</v>
      </c>
      <c r="H109" s="151" t="s">
        <v>245</v>
      </c>
      <c r="I109" s="151" t="s">
        <v>245</v>
      </c>
      <c r="J109" s="151" t="s">
        <v>245</v>
      </c>
      <c r="K109" s="151" t="s">
        <v>245</v>
      </c>
      <c r="L109" s="43"/>
      <c r="M10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140"/>
      <c r="Y109"/>
      <c r="Z109"/>
      <c r="AA109"/>
      <c r="AB109"/>
      <c r="AC109"/>
      <c r="AD109"/>
      <c r="AE109"/>
      <c r="AF109"/>
      <c r="AG109"/>
      <c r="AH109"/>
      <c r="AI109"/>
    </row>
    <row r="110" spans="1:36" hidden="1" outlineLevel="1" x14ac:dyDescent="0.25">
      <c r="A110" s="428" t="s">
        <v>272</v>
      </c>
      <c r="B110" s="150">
        <f t="shared" si="18"/>
        <v>3.8833442066476653E-2</v>
      </c>
      <c r="C110" s="150">
        <f t="shared" si="18"/>
        <v>8.3638072883262859E-2</v>
      </c>
      <c r="D110" s="151" t="s">
        <v>245</v>
      </c>
      <c r="E110" s="150">
        <f t="shared" si="19"/>
        <v>0.19479079043633885</v>
      </c>
      <c r="F110" s="150">
        <f t="shared" si="19"/>
        <v>-0.12916666666666676</v>
      </c>
      <c r="G110" s="150">
        <f t="shared" si="19"/>
        <v>0.13283807246748069</v>
      </c>
      <c r="H110" s="151" t="s">
        <v>245</v>
      </c>
      <c r="I110" s="151" t="s">
        <v>245</v>
      </c>
      <c r="J110" s="151" t="s">
        <v>245</v>
      </c>
      <c r="K110" s="151" t="s">
        <v>245</v>
      </c>
      <c r="L110" s="43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140"/>
      <c r="Z110" s="140"/>
      <c r="AA110" s="140"/>
      <c r="AB110" s="140"/>
      <c r="AC110" s="140"/>
      <c r="AD110" s="4"/>
      <c r="AE110" s="4"/>
    </row>
    <row r="111" spans="1:36" hidden="1" outlineLevel="1" x14ac:dyDescent="0.25">
      <c r="A111" s="428" t="s">
        <v>273</v>
      </c>
      <c r="B111" s="150">
        <f t="shared" ref="B111:C114" si="20">B25/B20-1</f>
        <v>3.3639872602247545E-2</v>
      </c>
      <c r="C111" s="150">
        <f t="shared" si="20"/>
        <v>9.2098908099018217E-2</v>
      </c>
      <c r="D111" s="151" t="s">
        <v>245</v>
      </c>
      <c r="E111" s="150">
        <f t="shared" ref="E111:G114" si="21">E25/E20-1</f>
        <v>0.15403885279074703</v>
      </c>
      <c r="F111" s="150">
        <f t="shared" si="21"/>
        <v>-0.176473627778998</v>
      </c>
      <c r="G111" s="150">
        <f t="shared" si="21"/>
        <v>6.5371175317480601E-2</v>
      </c>
      <c r="H111" s="151" t="s">
        <v>245</v>
      </c>
      <c r="I111" s="151" t="s">
        <v>245</v>
      </c>
      <c r="J111" s="151" t="s">
        <v>245</v>
      </c>
      <c r="K111" s="151" t="s">
        <v>245</v>
      </c>
      <c r="L111" s="43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140"/>
    </row>
    <row r="112" spans="1:36" hidden="1" outlineLevel="1" x14ac:dyDescent="0.25">
      <c r="A112" s="423" t="s">
        <v>271</v>
      </c>
      <c r="B112" s="150">
        <f t="shared" si="20"/>
        <v>5.0399843298746694E-2</v>
      </c>
      <c r="C112" s="150">
        <f t="shared" si="20"/>
        <v>8.3473573536844592E-2</v>
      </c>
      <c r="D112" s="151" t="s">
        <v>245</v>
      </c>
      <c r="E112" s="150">
        <f t="shared" si="21"/>
        <v>0.1787474614899851</v>
      </c>
      <c r="F112" s="150">
        <f t="shared" si="21"/>
        <v>-8.1200242531056843E-2</v>
      </c>
      <c r="G112" s="150">
        <f t="shared" si="21"/>
        <v>0.13965336805102502</v>
      </c>
      <c r="H112" s="151" t="s">
        <v>245</v>
      </c>
      <c r="I112" s="151" t="s">
        <v>245</v>
      </c>
      <c r="J112" s="151" t="s">
        <v>245</v>
      </c>
      <c r="K112" s="151" t="s">
        <v>245</v>
      </c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140"/>
    </row>
    <row r="113" spans="1:34" hidden="1" outlineLevel="1" x14ac:dyDescent="0.25">
      <c r="A113" s="423" t="s">
        <v>284</v>
      </c>
      <c r="B113" s="150">
        <f t="shared" si="20"/>
        <v>3.940681313353922E-2</v>
      </c>
      <c r="C113" s="150">
        <f t="shared" si="20"/>
        <v>5.805044740413412E-2</v>
      </c>
      <c r="D113" s="151" t="s">
        <v>245</v>
      </c>
      <c r="E113" s="150">
        <f t="shared" si="21"/>
        <v>2.3774540368144415E-2</v>
      </c>
      <c r="F113" s="150">
        <f t="shared" si="21"/>
        <v>-8.1825846998174745E-2</v>
      </c>
      <c r="G113" s="150">
        <f t="shared" si="21"/>
        <v>7.6052830665201521E-2</v>
      </c>
      <c r="H113" s="151" t="s">
        <v>245</v>
      </c>
      <c r="I113" s="151" t="s">
        <v>245</v>
      </c>
      <c r="J113" s="151" t="s">
        <v>245</v>
      </c>
      <c r="K113" s="151" t="s">
        <v>245</v>
      </c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140"/>
    </row>
    <row r="114" spans="1:34" hidden="1" outlineLevel="1" x14ac:dyDescent="0.25">
      <c r="A114" s="423" t="s">
        <v>306</v>
      </c>
      <c r="B114" s="150">
        <f t="shared" si="20"/>
        <v>4.4572462827359383E-2</v>
      </c>
      <c r="C114" s="150">
        <f t="shared" si="20"/>
        <v>8.3671301966856459E-2</v>
      </c>
      <c r="D114" s="151" t="s">
        <v>245</v>
      </c>
      <c r="E114" s="150">
        <f t="shared" si="21"/>
        <v>-1.3901704954516481E-2</v>
      </c>
      <c r="F114" s="150">
        <f t="shared" si="21"/>
        <v>-3.5648448593086357E-2</v>
      </c>
      <c r="G114" s="150">
        <f t="shared" si="21"/>
        <v>4.1028312293173164E-2</v>
      </c>
      <c r="H114" s="151" t="s">
        <v>245</v>
      </c>
      <c r="I114" s="151" t="s">
        <v>245</v>
      </c>
      <c r="J114" s="151" t="s">
        <v>245</v>
      </c>
      <c r="K114" s="151" t="s">
        <v>245</v>
      </c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140"/>
    </row>
    <row r="115" spans="1:34" s="512" customFormat="1" ht="18" hidden="1" customHeight="1" outlineLevel="1" x14ac:dyDescent="0.25">
      <c r="A115" s="428" t="s">
        <v>305</v>
      </c>
      <c r="B115" s="150">
        <f t="shared" ref="B115:K115" si="22">B29/B25-1</f>
        <v>7.0192610530986688E-2</v>
      </c>
      <c r="C115" s="150">
        <f t="shared" si="22"/>
        <v>8.3297033729364811E-2</v>
      </c>
      <c r="D115" s="150">
        <f t="shared" si="22"/>
        <v>1.3800000000000034E-2</v>
      </c>
      <c r="E115" s="150">
        <f t="shared" si="22"/>
        <v>3.0960775173684896E-2</v>
      </c>
      <c r="F115" s="150">
        <f t="shared" si="22"/>
        <v>1.1662144995016499E-2</v>
      </c>
      <c r="G115" s="150">
        <f t="shared" si="22"/>
        <v>0.20070653397569704</v>
      </c>
      <c r="H115" s="150">
        <f t="shared" si="22"/>
        <v>0</v>
      </c>
      <c r="I115" s="150">
        <f t="shared" si="22"/>
        <v>0</v>
      </c>
      <c r="J115" s="150">
        <f t="shared" si="22"/>
        <v>0</v>
      </c>
      <c r="K115" s="150">
        <f t="shared" si="22"/>
        <v>1.447868036103328E-2</v>
      </c>
      <c r="L115"/>
      <c r="M115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140"/>
      <c r="Y115"/>
      <c r="Z115"/>
      <c r="AA115"/>
      <c r="AB115"/>
      <c r="AC115"/>
      <c r="AD115"/>
      <c r="AE115"/>
    </row>
    <row r="116" spans="1:34" hidden="1" outlineLevel="1" x14ac:dyDescent="0.25">
      <c r="A116" s="34" t="s">
        <v>304</v>
      </c>
      <c r="B116" s="54">
        <f t="shared" ref="B116:K116" si="23">B30/B26-1</f>
        <v>0.11057882682258446</v>
      </c>
      <c r="C116" s="54">
        <f t="shared" si="23"/>
        <v>0.11718253203849582</v>
      </c>
      <c r="D116" s="54">
        <f t="shared" si="23"/>
        <v>-2.280015921967693E-3</v>
      </c>
      <c r="E116" s="54">
        <f t="shared" si="23"/>
        <v>3.4145430232004337E-2</v>
      </c>
      <c r="F116" s="54">
        <f t="shared" si="23"/>
        <v>-5.8667060574316698E-3</v>
      </c>
      <c r="G116" s="54">
        <f t="shared" si="23"/>
        <v>0.3284678904213767</v>
      </c>
      <c r="H116" s="54">
        <f t="shared" si="23"/>
        <v>0</v>
      </c>
      <c r="I116" s="54">
        <f t="shared" si="23"/>
        <v>7.8525554562301814E-2</v>
      </c>
      <c r="J116" s="54">
        <f t="shared" si="23"/>
        <v>0</v>
      </c>
      <c r="K116" s="54">
        <f t="shared" si="23"/>
        <v>8.1830065359477233E-2</v>
      </c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140"/>
    </row>
    <row r="117" spans="1:34" hidden="1" outlineLevel="1" x14ac:dyDescent="0.25">
      <c r="A117" s="34" t="s">
        <v>303</v>
      </c>
      <c r="B117" s="54">
        <f t="shared" ref="B117:K117" si="24">B31/B27-1</f>
        <v>0.16392688471878669</v>
      </c>
      <c r="C117" s="54">
        <f t="shared" si="24"/>
        <v>0.13958472555747914</v>
      </c>
      <c r="D117" s="54">
        <f t="shared" si="24"/>
        <v>1.3594611684444313E-2</v>
      </c>
      <c r="E117" s="54">
        <f t="shared" si="24"/>
        <v>0.20638153149468397</v>
      </c>
      <c r="F117" s="54">
        <f t="shared" si="24"/>
        <v>0.13308320590050737</v>
      </c>
      <c r="G117" s="54">
        <f t="shared" si="24"/>
        <v>0.3849907198558471</v>
      </c>
      <c r="H117" s="54">
        <f t="shared" si="24"/>
        <v>0</v>
      </c>
      <c r="I117" s="54">
        <f t="shared" si="24"/>
        <v>7.8525554562301814E-2</v>
      </c>
      <c r="J117" s="54">
        <f t="shared" si="24"/>
        <v>0</v>
      </c>
      <c r="K117" s="54">
        <f t="shared" si="24"/>
        <v>7.7302017464619288E-2</v>
      </c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140"/>
      <c r="Z117" s="512"/>
      <c r="AA117" s="512"/>
      <c r="AB117" s="512"/>
      <c r="AC117" s="512"/>
      <c r="AD117" s="512"/>
      <c r="AE117" s="512"/>
    </row>
    <row r="118" spans="1:34" hidden="1" outlineLevel="1" x14ac:dyDescent="0.25">
      <c r="A118" s="34" t="s">
        <v>311</v>
      </c>
      <c r="B118" s="54">
        <f t="shared" ref="B118:K118" si="25">B32/B28-1</f>
        <v>0.23164896710004479</v>
      </c>
      <c r="C118" s="54">
        <f t="shared" si="25"/>
        <v>0.18652812606840241</v>
      </c>
      <c r="D118" s="54">
        <f t="shared" si="25"/>
        <v>-6.6849405115908533E-2</v>
      </c>
      <c r="E118" s="54">
        <f t="shared" si="25"/>
        <v>0.44200925995132212</v>
      </c>
      <c r="F118" s="54">
        <f t="shared" si="25"/>
        <v>0.33798771260118521</v>
      </c>
      <c r="G118" s="54">
        <f t="shared" si="25"/>
        <v>0.35532839679825701</v>
      </c>
      <c r="H118" s="54">
        <f t="shared" si="25"/>
        <v>0</v>
      </c>
      <c r="I118" s="54">
        <f t="shared" si="25"/>
        <v>8.0285278612298727E-2</v>
      </c>
      <c r="J118" s="54">
        <f t="shared" si="25"/>
        <v>0</v>
      </c>
      <c r="K118" s="54">
        <f t="shared" si="25"/>
        <v>9.5559161108106361E-2</v>
      </c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140"/>
    </row>
    <row r="119" spans="1:34" hidden="1" outlineLevel="1" x14ac:dyDescent="0.25">
      <c r="A119" s="34" t="s">
        <v>312</v>
      </c>
      <c r="B119" s="54">
        <f t="shared" ref="B119:K119" si="26">B33/B29-1</f>
        <v>0.12227808512685612</v>
      </c>
      <c r="C119" s="54">
        <f t="shared" si="26"/>
        <v>0.16552782534653376</v>
      </c>
      <c r="D119" s="54">
        <f t="shared" si="26"/>
        <v>-3.8169364343608847E-2</v>
      </c>
      <c r="E119" s="54">
        <f t="shared" si="26"/>
        <v>0.14597966386381955</v>
      </c>
      <c r="F119" s="54">
        <f t="shared" si="26"/>
        <v>0.16883239904404546</v>
      </c>
      <c r="G119" s="54">
        <f t="shared" si="26"/>
        <v>-1.4301165195660381E-3</v>
      </c>
      <c r="H119" s="54">
        <f t="shared" si="26"/>
        <v>0</v>
      </c>
      <c r="I119" s="54">
        <f t="shared" si="26"/>
        <v>8.0285278612298727E-2</v>
      </c>
      <c r="J119" s="54">
        <f t="shared" si="26"/>
        <v>0</v>
      </c>
      <c r="K119" s="54">
        <f t="shared" si="26"/>
        <v>0.1087522089141959</v>
      </c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140"/>
      <c r="AG119">
        <v>-4.6705956562901408E-3</v>
      </c>
      <c r="AH119">
        <v>4.5137912385073102</v>
      </c>
    </row>
    <row r="120" spans="1:34" hidden="1" outlineLevel="1" x14ac:dyDescent="0.25">
      <c r="A120" s="34" t="s">
        <v>310</v>
      </c>
      <c r="B120" s="54">
        <f t="shared" ref="B120:K120" si="27">B34/B30-1</f>
        <v>2.6373192653451616E-2</v>
      </c>
      <c r="C120" s="54">
        <f t="shared" si="27"/>
        <v>0.12716359758892626</v>
      </c>
      <c r="D120" s="54">
        <f t="shared" si="27"/>
        <v>-3.8169364343608847E-2</v>
      </c>
      <c r="E120" s="54">
        <f t="shared" si="27"/>
        <v>-0.11592822578897033</v>
      </c>
      <c r="F120" s="54">
        <f t="shared" si="27"/>
        <v>0.13155544216341486</v>
      </c>
      <c r="G120" s="54">
        <f t="shared" si="27"/>
        <v>-0.19470016888158737</v>
      </c>
      <c r="H120" s="54">
        <f t="shared" si="27"/>
        <v>0</v>
      </c>
      <c r="I120" s="54">
        <f t="shared" si="27"/>
        <v>1.6316016273820733E-3</v>
      </c>
      <c r="J120" s="54">
        <f t="shared" si="27"/>
        <v>0</v>
      </c>
      <c r="K120" s="54">
        <f t="shared" si="27"/>
        <v>6.3890998642085917E-2</v>
      </c>
      <c r="M120" s="512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140"/>
      <c r="Y120" s="512"/>
      <c r="AG120">
        <v>0</v>
      </c>
      <c r="AH120">
        <v>1.0866977841714784</v>
      </c>
    </row>
    <row r="121" spans="1:34" hidden="1" outlineLevel="1" x14ac:dyDescent="0.25">
      <c r="A121" s="423" t="s">
        <v>434</v>
      </c>
      <c r="B121" s="54">
        <f t="shared" ref="B121:K121" si="28">B35/B31-1</f>
        <v>-1.7487486049612477E-2</v>
      </c>
      <c r="C121" s="54">
        <f t="shared" si="28"/>
        <v>9.3022629617679042E-2</v>
      </c>
      <c r="D121" s="54">
        <f t="shared" si="28"/>
        <v>-3.7957211870255358E-2</v>
      </c>
      <c r="E121" s="54">
        <f t="shared" si="28"/>
        <v>-0.23553881405416732</v>
      </c>
      <c r="F121" s="54">
        <f t="shared" si="28"/>
        <v>-6.5652292267784906E-3</v>
      </c>
      <c r="G121" s="54">
        <f t="shared" si="28"/>
        <v>-0.17932347753342559</v>
      </c>
      <c r="H121" s="54">
        <f t="shared" si="28"/>
        <v>0</v>
      </c>
      <c r="I121" s="54">
        <f t="shared" si="28"/>
        <v>-8.3436348199283916E-4</v>
      </c>
      <c r="J121" s="54">
        <f t="shared" si="28"/>
        <v>0</v>
      </c>
      <c r="K121" s="54">
        <f t="shared" si="28"/>
        <v>6.1268070167592725E-2</v>
      </c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140"/>
      <c r="AG121">
        <v>0</v>
      </c>
      <c r="AH121">
        <v>0</v>
      </c>
    </row>
    <row r="122" spans="1:34" hidden="1" outlineLevel="1" x14ac:dyDescent="0.25">
      <c r="A122" s="423" t="s">
        <v>435</v>
      </c>
      <c r="B122" s="54">
        <f t="shared" ref="B122:K122" si="29">B36/B32-1</f>
        <v>-7.5646188749794341E-2</v>
      </c>
      <c r="C122" s="54">
        <f t="shared" si="29"/>
        <v>3.2707879774439341E-2</v>
      </c>
      <c r="D122" s="54">
        <f t="shared" si="29"/>
        <v>5.7051083833084437E-2</v>
      </c>
      <c r="E122" s="54">
        <f t="shared" si="29"/>
        <v>-0.35183000959088673</v>
      </c>
      <c r="F122" s="54">
        <f t="shared" si="29"/>
        <v>-0.11850416737299052</v>
      </c>
      <c r="G122" s="54">
        <f t="shared" si="29"/>
        <v>-0.18715704619832618</v>
      </c>
      <c r="H122" s="54">
        <f t="shared" si="29"/>
        <v>0</v>
      </c>
      <c r="I122" s="54">
        <f t="shared" si="29"/>
        <v>-2.461948190700447E-3</v>
      </c>
      <c r="J122" s="54">
        <f t="shared" si="29"/>
        <v>0</v>
      </c>
      <c r="K122" s="54">
        <f t="shared" si="29"/>
        <v>5.9974110316380669E-2</v>
      </c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140"/>
      <c r="AF122" s="4"/>
      <c r="AG122" s="4"/>
    </row>
    <row r="123" spans="1:34" s="4" customFormat="1" hidden="1" outlineLevel="1" x14ac:dyDescent="0.25">
      <c r="A123" s="511" t="s">
        <v>436</v>
      </c>
      <c r="B123" s="513">
        <f t="shared" ref="B123:K123" si="30">B37/B33-1</f>
        <v>-4.2329617711177603E-3</v>
      </c>
      <c r="C123" s="513">
        <f t="shared" si="30"/>
        <v>6.3322606725079389E-2</v>
      </c>
      <c r="D123" s="513">
        <f t="shared" si="30"/>
        <v>2.9818181818181966E-2</v>
      </c>
      <c r="E123" s="513">
        <f t="shared" si="30"/>
        <v>-0.20922917327365875</v>
      </c>
      <c r="F123" s="513">
        <f t="shared" si="30"/>
        <v>-3.1578999573647404E-2</v>
      </c>
      <c r="G123" s="513">
        <f t="shared" si="30"/>
        <v>2.7214944156281673E-2</v>
      </c>
      <c r="H123" s="513">
        <f t="shared" si="30"/>
        <v>0</v>
      </c>
      <c r="I123" s="513">
        <f t="shared" si="30"/>
        <v>-0.33439472129994408</v>
      </c>
      <c r="J123" s="513">
        <f t="shared" si="30"/>
        <v>0</v>
      </c>
      <c r="K123" s="513">
        <f t="shared" si="30"/>
        <v>2.3242944106253383E-2</v>
      </c>
      <c r="L123" s="512"/>
      <c r="M123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140"/>
      <c r="Y123"/>
      <c r="Z123"/>
      <c r="AA123"/>
      <c r="AB123"/>
      <c r="AC123"/>
      <c r="AD123"/>
      <c r="AE123"/>
      <c r="AF123"/>
      <c r="AG123"/>
    </row>
    <row r="124" spans="1:34" hidden="1" outlineLevel="1" x14ac:dyDescent="0.25">
      <c r="A124" s="423" t="s">
        <v>444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140"/>
      <c r="Z124" s="140"/>
      <c r="AA124" s="140"/>
      <c r="AB124" s="4"/>
      <c r="AC124" s="4"/>
      <c r="AD124" s="4"/>
      <c r="AE124" s="4"/>
    </row>
    <row r="125" spans="1:34" hidden="1" outlineLevel="1" x14ac:dyDescent="0.25">
      <c r="A125" s="423" t="s">
        <v>445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140"/>
    </row>
    <row r="126" spans="1:34" hidden="1" outlineLevel="1" x14ac:dyDescent="0.25">
      <c r="A126" s="424" t="s">
        <v>534</v>
      </c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140"/>
    </row>
    <row r="127" spans="1:34" hidden="1" outlineLevel="1" x14ac:dyDescent="0.25">
      <c r="A127" s="424" t="s">
        <v>582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</row>
    <row r="128" spans="1:34" hidden="1" outlineLevel="1" x14ac:dyDescent="0.25">
      <c r="A128" s="424" t="s">
        <v>581</v>
      </c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</row>
    <row r="129" spans="1:35" s="512" customFormat="1" hidden="1" outlineLevel="1" x14ac:dyDescent="0.25">
      <c r="A129" s="424" t="s">
        <v>580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/>
      <c r="M129"/>
      <c r="N129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/>
      <c r="Z129"/>
      <c r="AA129"/>
      <c r="AB129"/>
      <c r="AC129"/>
      <c r="AD129"/>
      <c r="AE129"/>
    </row>
    <row r="130" spans="1:35" hidden="1" outlineLevel="1" x14ac:dyDescent="0.25">
      <c r="A130" s="424" t="s">
        <v>584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</row>
    <row r="131" spans="1:35" hidden="1" outlineLevel="1" x14ac:dyDescent="0.25">
      <c r="A131" s="424" t="s">
        <v>585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Z131" s="512"/>
      <c r="AA131" s="512"/>
      <c r="AB131" s="512"/>
      <c r="AC131" s="512"/>
      <c r="AD131" s="512"/>
      <c r="AE131" s="512"/>
    </row>
    <row r="132" spans="1:35" hidden="1" outlineLevel="1" collapsed="1" x14ac:dyDescent="0.25">
      <c r="A132" s="424" t="s">
        <v>583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AF132" s="31"/>
      <c r="AG132" s="31"/>
      <c r="AH132" s="31"/>
      <c r="AI132" s="31"/>
    </row>
    <row r="133" spans="1:35" s="31" customFormat="1" hidden="1" outlineLevel="1" x14ac:dyDescent="0.25">
      <c r="A133" s="424" t="s">
        <v>644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/>
      <c r="M133"/>
      <c r="N133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/>
      <c r="Z133"/>
      <c r="AA133"/>
      <c r="AB133"/>
      <c r="AC133"/>
      <c r="AD133"/>
      <c r="AE133"/>
      <c r="AF133"/>
      <c r="AG133"/>
      <c r="AH133"/>
      <c r="AI133"/>
    </row>
    <row r="134" spans="1:35" hidden="1" outlineLevel="1" x14ac:dyDescent="0.25">
      <c r="A134" s="424" t="s">
        <v>645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M134" s="512"/>
      <c r="N134" s="512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512"/>
      <c r="Z134" s="31"/>
      <c r="AA134" s="31"/>
      <c r="AB134" s="31"/>
      <c r="AC134" s="31"/>
      <c r="AD134" s="31"/>
      <c r="AE134" s="31"/>
      <c r="AF134" s="4"/>
      <c r="AG134" s="4"/>
      <c r="AH134" s="4"/>
      <c r="AI134" s="4"/>
    </row>
    <row r="135" spans="1:35" s="512" customFormat="1" hidden="1" outlineLevel="1" x14ac:dyDescent="0.25">
      <c r="A135" s="424" t="s">
        <v>646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/>
      <c r="M135"/>
      <c r="N135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/>
      <c r="Z135"/>
      <c r="AA135"/>
      <c r="AB135"/>
      <c r="AC135"/>
      <c r="AD135"/>
      <c r="AE135"/>
    </row>
    <row r="136" spans="1:35" hidden="1" outlineLevel="1" x14ac:dyDescent="0.25">
      <c r="A136" s="551" t="s">
        <v>643</v>
      </c>
      <c r="B136" s="54">
        <f t="shared" ref="B136:K136" si="31">B50/B46-1</f>
        <v>1.8253770211793086E-2</v>
      </c>
      <c r="C136" s="54">
        <f t="shared" si="31"/>
        <v>1.0951150734757942E-2</v>
      </c>
      <c r="D136" s="54">
        <f t="shared" si="31"/>
        <v>-3.2467532467532201E-2</v>
      </c>
      <c r="E136" s="54">
        <f t="shared" si="31"/>
        <v>2.0870585528388608E-2</v>
      </c>
      <c r="F136" s="54">
        <f t="shared" si="31"/>
        <v>4.5120316623425749E-2</v>
      </c>
      <c r="G136" s="54">
        <f t="shared" si="31"/>
        <v>8.7305487595285225E-2</v>
      </c>
      <c r="H136" s="54">
        <f t="shared" si="31"/>
        <v>0</v>
      </c>
      <c r="I136" s="54">
        <f t="shared" si="31"/>
        <v>0</v>
      </c>
      <c r="J136" s="54">
        <f t="shared" si="31"/>
        <v>0</v>
      </c>
      <c r="K136" s="54">
        <f t="shared" si="31"/>
        <v>-3.4200973702877446E-2</v>
      </c>
      <c r="O136" s="140"/>
      <c r="P136" s="140"/>
      <c r="Q136" s="140"/>
      <c r="R136" s="140"/>
      <c r="S136" s="140"/>
      <c r="T136" s="140"/>
      <c r="U136" s="140"/>
      <c r="V136" s="140"/>
      <c r="Z136" s="140"/>
      <c r="AA136" s="140"/>
      <c r="AB136" s="140"/>
      <c r="AC136" s="140"/>
      <c r="AD136" s="4"/>
      <c r="AE136" s="4"/>
    </row>
    <row r="137" spans="1:35" hidden="1" outlineLevel="1" x14ac:dyDescent="0.25">
      <c r="A137" s="511" t="s">
        <v>706</v>
      </c>
      <c r="B137" s="513">
        <f t="shared" ref="B137:K137" si="32">B51/B47-1</f>
        <v>2.1108284481877737E-2</v>
      </c>
      <c r="C137" s="513">
        <f t="shared" si="32"/>
        <v>1.8380353812903705E-2</v>
      </c>
      <c r="D137" s="513">
        <f t="shared" si="32"/>
        <v>-3.2467532467532201E-2</v>
      </c>
      <c r="E137" s="513">
        <f t="shared" si="32"/>
        <v>2.0870585528388608E-2</v>
      </c>
      <c r="F137" s="513">
        <f t="shared" si="32"/>
        <v>4.5120316623425749E-2</v>
      </c>
      <c r="G137" s="513">
        <f t="shared" si="32"/>
        <v>7.4839146241095111E-2</v>
      </c>
      <c r="H137" s="513">
        <f t="shared" si="32"/>
        <v>0</v>
      </c>
      <c r="I137" s="513">
        <f t="shared" si="32"/>
        <v>0</v>
      </c>
      <c r="J137" s="513">
        <f t="shared" si="32"/>
        <v>0</v>
      </c>
      <c r="K137" s="513">
        <f t="shared" si="32"/>
        <v>-2.9806665625228157E-2</v>
      </c>
      <c r="L137" s="512"/>
      <c r="O137" s="140"/>
      <c r="P137" s="140"/>
      <c r="Q137" s="140"/>
      <c r="R137" s="140"/>
      <c r="S137" s="140"/>
      <c r="T137" s="140"/>
      <c r="U137" s="140"/>
      <c r="V137" s="140"/>
      <c r="Z137" s="512"/>
      <c r="AA137" s="512"/>
      <c r="AB137" s="512"/>
      <c r="AC137" s="512"/>
      <c r="AD137" s="512"/>
      <c r="AE137" s="512"/>
    </row>
    <row r="138" spans="1:35" hidden="1" outlineLevel="1" collapsed="1" x14ac:dyDescent="0.25">
      <c r="A138" s="511" t="s">
        <v>707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</row>
    <row r="139" spans="1:35" s="512" customFormat="1" hidden="1" outlineLevel="1" x14ac:dyDescent="0.25">
      <c r="A139" s="511" t="s">
        <v>708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</row>
    <row r="140" spans="1:35" hidden="1" outlineLevel="1" x14ac:dyDescent="0.25">
      <c r="A140" s="255" t="s">
        <v>709</v>
      </c>
      <c r="B140" s="54">
        <f t="shared" ref="B140:K140" si="33">B54/B50-1</f>
        <v>2.4453168449896978E-2</v>
      </c>
      <c r="C140" s="54">
        <f t="shared" si="33"/>
        <v>4.9404786730969485E-2</v>
      </c>
      <c r="D140" s="54">
        <f t="shared" si="33"/>
        <v>5.5928411633108244E-3</v>
      </c>
      <c r="E140" s="54">
        <f t="shared" si="33"/>
        <v>0</v>
      </c>
      <c r="F140" s="54">
        <f t="shared" si="33"/>
        <v>2.9598901446028281E-2</v>
      </c>
      <c r="G140" s="54">
        <f t="shared" si="33"/>
        <v>-9.8602501082087901E-3</v>
      </c>
      <c r="H140" s="54">
        <f t="shared" si="33"/>
        <v>0</v>
      </c>
      <c r="I140" s="54">
        <f t="shared" si="33"/>
        <v>0</v>
      </c>
      <c r="J140" s="54">
        <f t="shared" si="33"/>
        <v>0</v>
      </c>
      <c r="K140" s="54">
        <f t="shared" si="33"/>
        <v>-1.6371266732497336E-2</v>
      </c>
      <c r="M140" s="512"/>
      <c r="N140" s="512"/>
      <c r="W140" s="512"/>
      <c r="X140" s="512"/>
      <c r="Y140" s="512"/>
    </row>
    <row r="141" spans="1:35" hidden="1" outlineLevel="1" x14ac:dyDescent="0.25">
      <c r="A141" s="255" t="s">
        <v>740</v>
      </c>
      <c r="B141" s="54">
        <f t="shared" ref="B141:K141" si="34">B55/B51-1</f>
        <v>3.8717008558028621E-2</v>
      </c>
      <c r="C141" s="54">
        <f t="shared" si="34"/>
        <v>7.42936604204536E-2</v>
      </c>
      <c r="D141" s="54">
        <f t="shared" si="34"/>
        <v>3.3557046979865612E-2</v>
      </c>
      <c r="E141" s="54">
        <f t="shared" si="34"/>
        <v>0</v>
      </c>
      <c r="F141" s="54">
        <f t="shared" si="34"/>
        <v>4.5692822744275885E-2</v>
      </c>
      <c r="G141" s="54">
        <f t="shared" si="34"/>
        <v>-9.8602501082087901E-3</v>
      </c>
      <c r="H141" s="54">
        <f t="shared" si="34"/>
        <v>0</v>
      </c>
      <c r="I141" s="54">
        <f t="shared" si="34"/>
        <v>0</v>
      </c>
      <c r="J141" s="54">
        <f t="shared" si="34"/>
        <v>0</v>
      </c>
      <c r="K141" s="54">
        <f t="shared" si="34"/>
        <v>-1.3563525967967838E-2</v>
      </c>
      <c r="O141" s="512"/>
      <c r="P141" s="512"/>
      <c r="Q141" s="512"/>
      <c r="R141" s="512"/>
      <c r="S141" s="512"/>
      <c r="T141" s="512"/>
      <c r="U141" s="512"/>
      <c r="V141" s="512"/>
      <c r="Z141" s="512"/>
      <c r="AA141" s="512"/>
      <c r="AB141" s="512"/>
      <c r="AC141" s="512"/>
      <c r="AD141" s="512"/>
      <c r="AE141" s="512"/>
    </row>
    <row r="142" spans="1:35" s="512" customFormat="1" hidden="1" outlineLevel="1" collapsed="1" x14ac:dyDescent="0.25">
      <c r="A142" s="255" t="s">
        <v>741</v>
      </c>
      <c r="B142" s="54">
        <f t="shared" ref="B142:K142" si="35">B56/B52-1</f>
        <v>4.4111267354014716E-2</v>
      </c>
      <c r="C142" s="54">
        <f t="shared" si="35"/>
        <v>7.32107005969862E-2</v>
      </c>
      <c r="D142" s="54">
        <f t="shared" si="35"/>
        <v>3.3548611583467114E-2</v>
      </c>
      <c r="E142" s="54">
        <f t="shared" si="35"/>
        <v>0</v>
      </c>
      <c r="F142" s="54">
        <f t="shared" si="35"/>
        <v>8.087125989822086E-2</v>
      </c>
      <c r="G142" s="54">
        <f t="shared" si="35"/>
        <v>-9.8602501082087901E-3</v>
      </c>
      <c r="H142" s="54">
        <f t="shared" si="35"/>
        <v>0</v>
      </c>
      <c r="I142" s="54">
        <f t="shared" si="35"/>
        <v>0</v>
      </c>
      <c r="J142" s="54">
        <f t="shared" si="35"/>
        <v>9.7299999999999942E-2</v>
      </c>
      <c r="K142" s="54">
        <f t="shared" si="35"/>
        <v>-5.120252296079153E-3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</row>
    <row r="143" spans="1:35" hidden="1" outlineLevel="1" x14ac:dyDescent="0.25">
      <c r="A143" s="511" t="s">
        <v>742</v>
      </c>
      <c r="B143" s="513">
        <f t="shared" ref="B143:K143" si="36">B57/B53-1</f>
        <v>5.2246563913038502E-2</v>
      </c>
      <c r="C143" s="513">
        <f t="shared" si="36"/>
        <v>8.4807199157500124E-2</v>
      </c>
      <c r="D143" s="513">
        <f t="shared" si="36"/>
        <v>3.3557046979865612E-2</v>
      </c>
      <c r="E143" s="513">
        <f t="shared" si="36"/>
        <v>0</v>
      </c>
      <c r="F143" s="513">
        <f t="shared" si="36"/>
        <v>0.11604969705216606</v>
      </c>
      <c r="G143" s="513">
        <f t="shared" si="36"/>
        <v>-1.7087144767669038E-5</v>
      </c>
      <c r="H143" s="513">
        <f t="shared" si="36"/>
        <v>0</v>
      </c>
      <c r="I143" s="513">
        <f t="shared" si="36"/>
        <v>0</v>
      </c>
      <c r="J143" s="513">
        <f t="shared" si="36"/>
        <v>9.7299999999999942E-2</v>
      </c>
      <c r="K143" s="513">
        <f t="shared" si="36"/>
        <v>-1.7315151272883966E-2</v>
      </c>
      <c r="L143" s="512"/>
    </row>
    <row r="144" spans="1:35" hidden="1" outlineLevel="1" collapsed="1" x14ac:dyDescent="0.25">
      <c r="A144" s="511" t="s">
        <v>739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M144" s="512"/>
      <c r="N144" s="512"/>
      <c r="W144" s="512"/>
      <c r="X144" s="512"/>
      <c r="Y144" s="512"/>
      <c r="Z144" s="512"/>
      <c r="AA144" s="512"/>
      <c r="AB144" s="512"/>
      <c r="AC144" s="512"/>
      <c r="AD144" s="512"/>
      <c r="AE144" s="512"/>
    </row>
    <row r="145" spans="1:36" hidden="1" outlineLevel="1" collapsed="1" x14ac:dyDescent="0.25">
      <c r="A145" s="511" t="s">
        <v>776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O145" s="512"/>
      <c r="P145" s="512"/>
      <c r="Q145" s="512"/>
      <c r="R145" s="512"/>
      <c r="S145" s="512"/>
      <c r="T145" s="512"/>
      <c r="U145" s="512"/>
      <c r="V145" s="512"/>
    </row>
    <row r="146" spans="1:36" s="512" customFormat="1" hidden="1" outlineLevel="1" x14ac:dyDescent="0.25">
      <c r="A146" s="255" t="s">
        <v>775</v>
      </c>
      <c r="B146" s="54">
        <f t="shared" ref="B146:K146" si="37">B60/B56-1</f>
        <v>3.4927393328869627E-3</v>
      </c>
      <c r="C146" s="54">
        <f t="shared" si="37"/>
        <v>9.6292480027080352E-3</v>
      </c>
      <c r="D146" s="54">
        <f t="shared" si="37"/>
        <v>0</v>
      </c>
      <c r="E146" s="54">
        <f t="shared" si="37"/>
        <v>0</v>
      </c>
      <c r="F146" s="54">
        <f t="shared" si="37"/>
        <v>-5.6797407047054493E-3</v>
      </c>
      <c r="G146" s="54">
        <f t="shared" si="37"/>
        <v>0</v>
      </c>
      <c r="H146" s="54">
        <f t="shared" si="37"/>
        <v>0</v>
      </c>
      <c r="I146" s="54">
        <f t="shared" si="37"/>
        <v>0</v>
      </c>
      <c r="J146" s="54">
        <f t="shared" si="37"/>
        <v>9.1132780461133933E-4</v>
      </c>
      <c r="K146" s="54">
        <f t="shared" si="37"/>
        <v>-1.5468742284647119E-2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</row>
    <row r="147" spans="1:36" hidden="1" outlineLevel="1" collapsed="1" x14ac:dyDescent="0.25">
      <c r="A147" s="511" t="s">
        <v>774</v>
      </c>
      <c r="B147" s="513">
        <f t="shared" ref="B147:K147" si="38">B61/B57-1</f>
        <v>2.8933288013848202E-3</v>
      </c>
      <c r="C147" s="513">
        <f t="shared" si="38"/>
        <v>1.0358373970547952E-2</v>
      </c>
      <c r="D147" s="513">
        <f t="shared" si="38"/>
        <v>0</v>
      </c>
      <c r="E147" s="513">
        <f t="shared" si="38"/>
        <v>0</v>
      </c>
      <c r="F147" s="513">
        <f t="shared" si="38"/>
        <v>-4.4533897639660758E-2</v>
      </c>
      <c r="G147" s="513">
        <f t="shared" si="38"/>
        <v>0</v>
      </c>
      <c r="H147" s="513">
        <f t="shared" si="38"/>
        <v>0</v>
      </c>
      <c r="I147" s="513">
        <f t="shared" si="38"/>
        <v>0</v>
      </c>
      <c r="J147" s="513">
        <f t="shared" si="38"/>
        <v>0</v>
      </c>
      <c r="K147" s="513">
        <f t="shared" si="38"/>
        <v>7.8206420594151282E-4</v>
      </c>
      <c r="L147" s="512"/>
      <c r="M147" s="512"/>
      <c r="N147" s="512"/>
      <c r="W147" s="512"/>
      <c r="X147" s="512"/>
      <c r="Y147" s="512"/>
    </row>
    <row r="148" spans="1:36" hidden="1" outlineLevel="1" x14ac:dyDescent="0.25">
      <c r="A148" s="511" t="s">
        <v>773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O148" s="512"/>
      <c r="P148" s="512"/>
      <c r="Q148" s="512"/>
      <c r="R148" s="512"/>
      <c r="S148" s="512"/>
      <c r="T148" s="512"/>
      <c r="U148" s="512"/>
      <c r="V148" s="512"/>
      <c r="Z148" s="512"/>
      <c r="AA148" s="512"/>
      <c r="AB148" s="512"/>
      <c r="AC148" s="512"/>
      <c r="AD148" s="512"/>
      <c r="AE148" s="512"/>
    </row>
    <row r="149" spans="1:36" hidden="1" outlineLevel="1" x14ac:dyDescent="0.25">
      <c r="A149" s="511" t="s">
        <v>847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O149" s="512"/>
      <c r="P149" s="512"/>
      <c r="Q149" s="512"/>
      <c r="R149" s="512"/>
      <c r="S149" s="512"/>
      <c r="T149" s="512"/>
      <c r="U149" s="512"/>
      <c r="V149" s="512"/>
      <c r="Z149" s="512"/>
      <c r="AA149" s="512"/>
      <c r="AB149" s="512"/>
      <c r="AC149" s="512"/>
      <c r="AD149" s="512"/>
      <c r="AE149" s="512"/>
    </row>
    <row r="150" spans="1:36" hidden="1" outlineLevel="1" x14ac:dyDescent="0.25">
      <c r="A150" s="511" t="s">
        <v>848</v>
      </c>
      <c r="B150" s="513">
        <f t="shared" ref="B150:K150" si="39">B64/B60-1</f>
        <v>-1.9942999168932718E-2</v>
      </c>
      <c r="C150" s="513">
        <f t="shared" si="39"/>
        <v>-3.8832432315507703E-2</v>
      </c>
      <c r="D150" s="513">
        <f t="shared" si="39"/>
        <v>0</v>
      </c>
      <c r="E150" s="513">
        <f t="shared" si="39"/>
        <v>-8.8775217641954285E-3</v>
      </c>
      <c r="F150" s="513">
        <f t="shared" si="39"/>
        <v>0.12097583243213772</v>
      </c>
      <c r="G150" s="513">
        <f t="shared" si="39"/>
        <v>-4.625725573784889E-2</v>
      </c>
      <c r="H150" s="513">
        <f t="shared" si="39"/>
        <v>0</v>
      </c>
      <c r="I150" s="513">
        <f t="shared" si="39"/>
        <v>0</v>
      </c>
      <c r="J150" s="513">
        <f t="shared" si="39"/>
        <v>-9.1049804242915311E-4</v>
      </c>
      <c r="K150" s="513">
        <f t="shared" si="39"/>
        <v>7.2697656378808428E-3</v>
      </c>
      <c r="L150" s="512"/>
      <c r="O150" s="512"/>
      <c r="P150" s="512"/>
      <c r="Q150" s="512"/>
      <c r="R150" s="512"/>
      <c r="S150" s="512"/>
      <c r="T150" s="512"/>
      <c r="U150" s="512"/>
      <c r="V150" s="512"/>
      <c r="Z150" s="512"/>
      <c r="AA150" s="512"/>
      <c r="AB150" s="512"/>
      <c r="AC150" s="512"/>
      <c r="AD150" s="512"/>
      <c r="AE150" s="512"/>
    </row>
    <row r="151" spans="1:36" ht="18.75" hidden="1" customHeight="1" outlineLevel="1" x14ac:dyDescent="0.25">
      <c r="A151" s="511" t="s">
        <v>849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</row>
    <row r="152" spans="1:36" collapsed="1" x14ac:dyDescent="0.25">
      <c r="A152" s="511" t="s">
        <v>845</v>
      </c>
      <c r="B152" s="54">
        <f t="shared" ref="B152:K152" si="40">B66/B62-1</f>
        <v>-8.0652603431669023E-3</v>
      </c>
      <c r="C152" s="54">
        <f t="shared" si="40"/>
        <v>-2.3658162858330001E-2</v>
      </c>
      <c r="D152" s="54">
        <f t="shared" si="40"/>
        <v>0</v>
      </c>
      <c r="E152" s="54">
        <f t="shared" si="40"/>
        <v>0</v>
      </c>
      <c r="F152" s="54">
        <f t="shared" si="40"/>
        <v>-7.9135820709941296E-3</v>
      </c>
      <c r="G152" s="54">
        <f t="shared" si="40"/>
        <v>4.3614951480863695E-5</v>
      </c>
      <c r="H152" s="54">
        <f t="shared" si="40"/>
        <v>0</v>
      </c>
      <c r="I152" s="54">
        <f t="shared" si="40"/>
        <v>0</v>
      </c>
      <c r="J152" s="54">
        <f t="shared" si="40"/>
        <v>0</v>
      </c>
      <c r="K152" s="54">
        <f t="shared" si="40"/>
        <v>6.1647450943615567E-2</v>
      </c>
      <c r="O152" s="512"/>
      <c r="P152" s="512"/>
      <c r="Q152" s="512"/>
      <c r="R152" s="512"/>
      <c r="S152" s="512"/>
      <c r="T152" s="512"/>
      <c r="U152" s="512"/>
      <c r="V152" s="512"/>
    </row>
    <row r="153" spans="1:36" s="4" customFormat="1" x14ac:dyDescent="0.25">
      <c r="A153" s="511" t="s">
        <v>846</v>
      </c>
      <c r="B153" s="54">
        <f t="shared" ref="B153:K153" si="41">B67/B63-1</f>
        <v>-1.8015021102975037E-3</v>
      </c>
      <c r="C153" s="54">
        <f t="shared" si="41"/>
        <v>-5.1894096038517246E-3</v>
      </c>
      <c r="D153" s="54">
        <f t="shared" si="41"/>
        <v>0</v>
      </c>
      <c r="E153" s="54">
        <f t="shared" si="41"/>
        <v>0</v>
      </c>
      <c r="F153" s="54">
        <f t="shared" si="41"/>
        <v>-4.0400970764638E-3</v>
      </c>
      <c r="G153" s="54">
        <f t="shared" si="41"/>
        <v>-9.7352623007606054E-3</v>
      </c>
      <c r="H153" s="54">
        <f t="shared" si="41"/>
        <v>0</v>
      </c>
      <c r="I153" s="54">
        <f t="shared" si="41"/>
        <v>-6.0613775409001924E-5</v>
      </c>
      <c r="J153" s="54">
        <f t="shared" si="41"/>
        <v>0</v>
      </c>
      <c r="K153" s="54">
        <f t="shared" si="41"/>
        <v>2.8419658341976461E-2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 s="140"/>
      <c r="AG153" s="140"/>
      <c r="AH153" s="140"/>
      <c r="AI153" s="140"/>
      <c r="AJ153" s="140"/>
    </row>
    <row r="154" spans="1:36" x14ac:dyDescent="0.25">
      <c r="A154" s="255" t="s">
        <v>904</v>
      </c>
      <c r="B154" s="54">
        <f t="shared" ref="B154:K154" si="42">B68/B64-1</f>
        <v>-2.0338403653953674E-2</v>
      </c>
      <c r="C154" s="54">
        <f t="shared" si="42"/>
        <v>-3.7865751968134798E-2</v>
      </c>
      <c r="D154" s="54">
        <f t="shared" si="42"/>
        <v>0</v>
      </c>
      <c r="E154" s="54">
        <f t="shared" si="42"/>
        <v>3.8700741731290123E-6</v>
      </c>
      <c r="F154" s="54">
        <f t="shared" si="42"/>
        <v>2.3903863665816649E-2</v>
      </c>
      <c r="G154" s="54">
        <f t="shared" si="42"/>
        <v>-2.8086803749000078E-3</v>
      </c>
      <c r="H154" s="54">
        <f t="shared" si="42"/>
        <v>0</v>
      </c>
      <c r="I154" s="54">
        <f t="shared" si="42"/>
        <v>-6.0613775409001924E-5</v>
      </c>
      <c r="J154" s="54">
        <f t="shared" si="42"/>
        <v>0</v>
      </c>
      <c r="K154" s="54">
        <f t="shared" si="42"/>
        <v>-2.0304663847047322E-2</v>
      </c>
    </row>
    <row r="155" spans="1:36" ht="13" x14ac:dyDescent="0.3">
      <c r="A155" s="255" t="s">
        <v>905</v>
      </c>
      <c r="B155" s="727" t="s">
        <v>245</v>
      </c>
      <c r="C155" s="727" t="s">
        <v>245</v>
      </c>
      <c r="D155" s="727" t="s">
        <v>245</v>
      </c>
      <c r="E155" s="727" t="s">
        <v>245</v>
      </c>
      <c r="F155" s="727" t="s">
        <v>245</v>
      </c>
      <c r="G155" s="727" t="s">
        <v>245</v>
      </c>
      <c r="H155" s="727" t="s">
        <v>245</v>
      </c>
      <c r="I155" s="727" t="s">
        <v>245</v>
      </c>
      <c r="J155" s="727" t="s">
        <v>245</v>
      </c>
      <c r="K155" s="727" t="s">
        <v>245</v>
      </c>
      <c r="Z155" s="140"/>
      <c r="AA155" s="140"/>
      <c r="AB155" s="140"/>
      <c r="AC155" s="140"/>
      <c r="AD155" s="140"/>
      <c r="AE155" s="140"/>
    </row>
    <row r="156" spans="1:36" x14ac:dyDescent="0.25">
      <c r="A156" s="255" t="s">
        <v>910</v>
      </c>
      <c r="B156" s="54">
        <f t="shared" ref="B156:K156" si="43">B70/B66-1</f>
        <v>-1.1798102889303275E-2</v>
      </c>
      <c r="C156" s="54">
        <f t="shared" si="43"/>
        <v>-1.5980758729791322E-2</v>
      </c>
      <c r="D156" s="54">
        <f t="shared" si="43"/>
        <v>1.0101010101010166E-2</v>
      </c>
      <c r="E156" s="54">
        <f t="shared" si="43"/>
        <v>3.8700741731290123E-6</v>
      </c>
      <c r="F156" s="54">
        <f t="shared" si="43"/>
        <v>1.8705045336594006E-2</v>
      </c>
      <c r="G156" s="54">
        <f t="shared" si="43"/>
        <v>-4.9393248467051176E-3</v>
      </c>
      <c r="H156" s="54">
        <f t="shared" si="43"/>
        <v>0</v>
      </c>
      <c r="I156" s="54">
        <f t="shared" si="43"/>
        <v>-6.0613775409001924E-5</v>
      </c>
      <c r="J156" s="54">
        <f t="shared" si="43"/>
        <v>2.1978910408604335E-4</v>
      </c>
      <c r="K156" s="54">
        <f t="shared" si="43"/>
        <v>-4.7655228748393008E-2</v>
      </c>
    </row>
    <row r="157" spans="1:36" x14ac:dyDescent="0.25">
      <c r="A157" s="255" t="s">
        <v>911</v>
      </c>
      <c r="B157" s="54">
        <f t="shared" ref="B157:K157" si="44">B71/B67-1</f>
        <v>-5.0892481710410609E-3</v>
      </c>
      <c r="C157" s="54">
        <f t="shared" si="44"/>
        <v>-1.2436885824322119E-2</v>
      </c>
      <c r="D157" s="54">
        <f t="shared" si="44"/>
        <v>1.0101010101010166E-2</v>
      </c>
      <c r="E157" s="54">
        <f t="shared" si="44"/>
        <v>3.8700741731290123E-6</v>
      </c>
      <c r="F157" s="54">
        <f t="shared" si="44"/>
        <v>-1.7600988556564223E-2</v>
      </c>
      <c r="G157" s="54">
        <f t="shared" si="44"/>
        <v>5.6504233692116657E-2</v>
      </c>
      <c r="H157" s="54">
        <f t="shared" si="44"/>
        <v>0</v>
      </c>
      <c r="I157" s="54">
        <f t="shared" si="44"/>
        <v>0</v>
      </c>
      <c r="J157" s="54">
        <f t="shared" si="44"/>
        <v>2.1978910408604335E-4</v>
      </c>
      <c r="K157" s="54">
        <f t="shared" si="44"/>
        <v>-4.7655228748393008E-2</v>
      </c>
    </row>
    <row r="158" spans="1:36" x14ac:dyDescent="0.25">
      <c r="A158" s="255" t="s">
        <v>945</v>
      </c>
      <c r="B158" s="54">
        <f t="shared" ref="B158:K158" si="45">B72/B68-1</f>
        <v>1.6565836607659756E-2</v>
      </c>
      <c r="C158" s="54">
        <f t="shared" si="45"/>
        <v>2.006198860159647E-2</v>
      </c>
      <c r="D158" s="54">
        <f t="shared" si="45"/>
        <v>-2.7056277056277001E-2</v>
      </c>
      <c r="E158" s="54">
        <f t="shared" si="45"/>
        <v>0</v>
      </c>
      <c r="F158" s="54">
        <f t="shared" si="45"/>
        <v>-4.4412216039138031E-2</v>
      </c>
      <c r="G158" s="54">
        <f t="shared" si="45"/>
        <v>5.9479974303542571E-2</v>
      </c>
      <c r="H158" s="54">
        <f t="shared" si="45"/>
        <v>0</v>
      </c>
      <c r="I158" s="54">
        <f t="shared" si="45"/>
        <v>0</v>
      </c>
      <c r="J158" s="54">
        <f t="shared" si="45"/>
        <v>2.1978910408604335E-4</v>
      </c>
      <c r="K158" s="54">
        <f t="shared" si="45"/>
        <v>3.0428724025803877E-2</v>
      </c>
      <c r="W158" s="140"/>
      <c r="X158" s="140"/>
      <c r="Y158" s="140"/>
      <c r="AF158" s="4"/>
      <c r="AG158" s="4"/>
      <c r="AH158" s="4"/>
      <c r="AI158" s="4"/>
    </row>
    <row r="159" spans="1:36" x14ac:dyDescent="0.25">
      <c r="A159" s="255" t="s">
        <v>946</v>
      </c>
      <c r="B159" s="54">
        <f t="shared" ref="B159:K159" si="46">B73/B69-1</f>
        <v>1.0273130139673237E-2</v>
      </c>
      <c r="C159" s="54">
        <f t="shared" si="46"/>
        <v>5.1854918762983537E-3</v>
      </c>
      <c r="D159" s="54">
        <f t="shared" si="46"/>
        <v>5.1557863501483503E-2</v>
      </c>
      <c r="E159" s="54">
        <f t="shared" si="46"/>
        <v>0</v>
      </c>
      <c r="F159" s="54">
        <f t="shared" si="46"/>
        <v>-1.9410190760571377E-2</v>
      </c>
      <c r="G159" s="54">
        <f t="shared" si="46"/>
        <v>5.2972073955760646E-2</v>
      </c>
      <c r="H159" s="54">
        <f t="shared" si="46"/>
        <v>0</v>
      </c>
      <c r="I159" s="54">
        <f t="shared" si="46"/>
        <v>0</v>
      </c>
      <c r="J159" s="54">
        <f t="shared" si="46"/>
        <v>0</v>
      </c>
      <c r="K159" s="54">
        <f t="shared" si="46"/>
        <v>2.6102049613822897E-2</v>
      </c>
      <c r="M159" s="424"/>
      <c r="W159" s="140"/>
      <c r="X159" s="140"/>
      <c r="Y159" s="140"/>
      <c r="AF159" s="4"/>
      <c r="AG159" s="4"/>
      <c r="AH159" s="4"/>
      <c r="AI159" s="4"/>
    </row>
    <row r="160" spans="1:36" x14ac:dyDescent="0.25">
      <c r="A160" s="255" t="s">
        <v>985</v>
      </c>
      <c r="B160" s="54">
        <f t="shared" ref="B160:K160" si="47">B74/B70-1</f>
        <v>-2.4505722090157889E-3</v>
      </c>
      <c r="C160" s="54">
        <f t="shared" si="47"/>
        <v>-3.6716099866398788E-2</v>
      </c>
      <c r="D160" s="54">
        <f t="shared" si="47"/>
        <v>2.8571428571428248E-2</v>
      </c>
      <c r="E160" s="54">
        <f t="shared" si="47"/>
        <v>-3.8700591956652985E-6</v>
      </c>
      <c r="F160" s="54">
        <f t="shared" si="47"/>
        <v>4.0386266362932632E-2</v>
      </c>
      <c r="G160" s="54">
        <f t="shared" si="47"/>
        <v>5.8577124472121378E-2</v>
      </c>
      <c r="H160" s="54">
        <f t="shared" si="47"/>
        <v>0</v>
      </c>
      <c r="I160" s="54">
        <f t="shared" si="47"/>
        <v>0</v>
      </c>
      <c r="J160" s="54">
        <f t="shared" si="47"/>
        <v>0</v>
      </c>
      <c r="K160" s="54">
        <f t="shared" si="47"/>
        <v>8.1197707942207265E-2</v>
      </c>
      <c r="M160" s="425"/>
      <c r="W160" s="140"/>
      <c r="X160" s="140"/>
      <c r="Y160" s="140"/>
      <c r="AF160" s="4"/>
      <c r="AG160" s="4"/>
      <c r="AH160" s="4"/>
      <c r="AI160" s="4"/>
    </row>
    <row r="161" spans="1:35" x14ac:dyDescent="0.25">
      <c r="A161" s="511" t="s">
        <v>986</v>
      </c>
      <c r="B161" s="550">
        <f t="shared" ref="B161:K161" si="48">B75/B71-1</f>
        <v>-3.7484569028212178E-4</v>
      </c>
      <c r="C161" s="550">
        <f t="shared" si="48"/>
        <v>-4.1275246107136732E-2</v>
      </c>
      <c r="D161" s="550">
        <f t="shared" si="48"/>
        <v>2.8571428571428248E-2</v>
      </c>
      <c r="E161" s="550">
        <f t="shared" si="48"/>
        <v>-3.8700591956652985E-6</v>
      </c>
      <c r="F161" s="550">
        <f t="shared" si="48"/>
        <v>4.9853848275064339E-2</v>
      </c>
      <c r="G161" s="550">
        <f t="shared" si="48"/>
        <v>-2.9869880426562911E-3</v>
      </c>
      <c r="H161" s="550">
        <f t="shared" si="48"/>
        <v>0</v>
      </c>
      <c r="I161" s="550">
        <f t="shared" si="48"/>
        <v>0</v>
      </c>
      <c r="J161" s="550">
        <f t="shared" si="48"/>
        <v>0</v>
      </c>
      <c r="K161" s="550">
        <f t="shared" si="48"/>
        <v>0.21605561582651922</v>
      </c>
      <c r="M161" s="425"/>
      <c r="W161" s="140"/>
      <c r="X161" s="140"/>
      <c r="Y161" s="140"/>
      <c r="AF161" s="4"/>
      <c r="AG161" s="4"/>
      <c r="AH161" s="4"/>
      <c r="AI161" s="4"/>
    </row>
    <row r="162" spans="1:35" ht="13" x14ac:dyDescent="0.3">
      <c r="A162" s="424" t="s">
        <v>1057</v>
      </c>
      <c r="B162" s="727" t="s">
        <v>245</v>
      </c>
      <c r="C162" s="727" t="s">
        <v>245</v>
      </c>
      <c r="D162" s="727" t="s">
        <v>245</v>
      </c>
      <c r="E162" s="727" t="s">
        <v>245</v>
      </c>
      <c r="F162" s="727" t="s">
        <v>245</v>
      </c>
      <c r="G162" s="727" t="s">
        <v>245</v>
      </c>
      <c r="H162" s="727" t="s">
        <v>245</v>
      </c>
      <c r="I162" s="727" t="s">
        <v>245</v>
      </c>
      <c r="J162" s="727" t="s">
        <v>245</v>
      </c>
      <c r="K162" s="727" t="s">
        <v>245</v>
      </c>
      <c r="M162" s="425"/>
      <c r="W162" s="140"/>
      <c r="X162" s="140"/>
      <c r="Y162" s="140"/>
      <c r="AF162" s="4"/>
      <c r="AG162" s="4"/>
      <c r="AH162" s="4"/>
      <c r="AI162" s="4"/>
    </row>
    <row r="163" spans="1:35" s="4" customFormat="1" x14ac:dyDescent="0.25">
      <c r="A163" s="425" t="s">
        <v>1058</v>
      </c>
      <c r="B163" s="550">
        <f t="shared" ref="B163:K163" si="49">B77/B73-1</f>
        <v>-3.1020900831306597E-2</v>
      </c>
      <c r="C163" s="550">
        <f t="shared" si="49"/>
        <v>-7.173945159220152E-2</v>
      </c>
      <c r="D163" s="550">
        <f t="shared" si="49"/>
        <v>1.5873015873016039E-2</v>
      </c>
      <c r="E163" s="550">
        <f t="shared" si="49"/>
        <v>-3.8700591956652985E-6</v>
      </c>
      <c r="F163" s="550">
        <f t="shared" si="49"/>
        <v>7.0549542586362257E-3</v>
      </c>
      <c r="G163" s="550">
        <f t="shared" si="49"/>
        <v>-2.6083373254819797E-2</v>
      </c>
      <c r="H163" s="550">
        <f t="shared" si="49"/>
        <v>0</v>
      </c>
      <c r="I163" s="550">
        <f t="shared" si="49"/>
        <v>0</v>
      </c>
      <c r="J163" s="550">
        <f t="shared" si="49"/>
        <v>0</v>
      </c>
      <c r="K163" s="550">
        <f t="shared" si="49"/>
        <v>9.722318364999305E-2</v>
      </c>
      <c r="L163"/>
      <c r="M163" s="423"/>
      <c r="N163"/>
      <c r="O163" s="140"/>
      <c r="P163" s="140"/>
      <c r="Q163" s="140"/>
      <c r="R163" s="140"/>
      <c r="S163" s="140"/>
      <c r="T163" s="140"/>
      <c r="U163" s="140"/>
      <c r="V163" s="140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:35" s="4" customFormat="1" x14ac:dyDescent="0.25">
      <c r="A164" s="425" t="s">
        <v>1056</v>
      </c>
      <c r="B164" s="550">
        <f t="shared" ref="B164:K164" si="50">B78/B74-1</f>
        <v>2.0984359195149516E-2</v>
      </c>
      <c r="C164" s="550">
        <f t="shared" si="50"/>
        <v>2.2831602835721831E-2</v>
      </c>
      <c r="D164" s="550">
        <f t="shared" si="50"/>
        <v>1.5625E-2</v>
      </c>
      <c r="E164" s="550">
        <f t="shared" si="50"/>
        <v>0</v>
      </c>
      <c r="F164" s="550">
        <f t="shared" si="50"/>
        <v>0</v>
      </c>
      <c r="G164" s="550">
        <f t="shared" si="50"/>
        <v>1.8788515887528279E-2</v>
      </c>
      <c r="H164" s="550">
        <f t="shared" si="50"/>
        <v>0</v>
      </c>
      <c r="I164" s="550">
        <f t="shared" si="50"/>
        <v>0</v>
      </c>
      <c r="J164" s="550">
        <f t="shared" si="50"/>
        <v>0</v>
      </c>
      <c r="K164" s="550">
        <f t="shared" si="50"/>
        <v>7.7639578083613214E-2</v>
      </c>
      <c r="L164"/>
      <c r="M164" s="423"/>
      <c r="N164"/>
      <c r="O164" s="140"/>
      <c r="P164" s="140"/>
      <c r="Q164" s="140"/>
      <c r="R164" s="140"/>
      <c r="S164" s="140"/>
      <c r="T164" s="140"/>
      <c r="U164" s="140"/>
      <c r="V164" s="140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:35" s="4" customFormat="1" x14ac:dyDescent="0.25">
      <c r="A165" s="425" t="s">
        <v>1060</v>
      </c>
      <c r="B165" s="550">
        <f t="shared" ref="B165:K165" si="51">B79/B75-1</f>
        <v>6.3059467074508824E-3</v>
      </c>
      <c r="C165" s="550">
        <f t="shared" si="51"/>
        <v>2.3099369726396146E-2</v>
      </c>
      <c r="D165" s="550">
        <f t="shared" si="51"/>
        <v>1.5625E-2</v>
      </c>
      <c r="E165" s="550">
        <f t="shared" si="51"/>
        <v>0</v>
      </c>
      <c r="F165" s="550">
        <f t="shared" si="51"/>
        <v>4.0612835778910394E-3</v>
      </c>
      <c r="G165" s="550">
        <f t="shared" si="51"/>
        <v>1.8788515887528279E-2</v>
      </c>
      <c r="H165" s="550">
        <f t="shared" si="51"/>
        <v>0</v>
      </c>
      <c r="I165" s="550">
        <f t="shared" si="51"/>
        <v>0</v>
      </c>
      <c r="J165" s="550">
        <f t="shared" si="51"/>
        <v>0</v>
      </c>
      <c r="K165" s="550">
        <f t="shared" si="51"/>
        <v>-7.8941147369518405E-2</v>
      </c>
      <c r="L165"/>
      <c r="M165" s="423"/>
      <c r="N165"/>
      <c r="O165" s="140"/>
      <c r="P165" s="140"/>
      <c r="Q165" s="140"/>
      <c r="R165" s="140"/>
      <c r="S165" s="140"/>
      <c r="T165" s="140"/>
      <c r="U165" s="140"/>
      <c r="V165" s="140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:35" s="4" customFormat="1" ht="13" x14ac:dyDescent="0.3">
      <c r="A166" s="423" t="s">
        <v>1657</v>
      </c>
      <c r="B166" s="727" t="s">
        <v>245</v>
      </c>
      <c r="C166" s="727" t="s">
        <v>245</v>
      </c>
      <c r="D166" s="727" t="s">
        <v>245</v>
      </c>
      <c r="E166" s="727" t="s">
        <v>245</v>
      </c>
      <c r="F166" s="727" t="s">
        <v>245</v>
      </c>
      <c r="G166" s="727" t="s">
        <v>245</v>
      </c>
      <c r="H166" s="727" t="s">
        <v>245</v>
      </c>
      <c r="I166" s="727" t="s">
        <v>245</v>
      </c>
      <c r="J166" s="727" t="s">
        <v>245</v>
      </c>
      <c r="K166" s="727" t="s">
        <v>245</v>
      </c>
      <c r="L166"/>
      <c r="M166" s="423"/>
      <c r="N166"/>
      <c r="O166" s="140"/>
      <c r="P166" s="140"/>
      <c r="Q166" s="140"/>
      <c r="R166" s="140"/>
      <c r="S166" s="140"/>
      <c r="T166" s="140"/>
      <c r="U166" s="140"/>
      <c r="V166" s="140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:35" s="4" customFormat="1" ht="13" x14ac:dyDescent="0.3">
      <c r="A167" s="424" t="s">
        <v>1660</v>
      </c>
      <c r="B167" s="727" t="s">
        <v>245</v>
      </c>
      <c r="C167" s="727" t="s">
        <v>245</v>
      </c>
      <c r="D167" s="727" t="s">
        <v>245</v>
      </c>
      <c r="E167" s="727" t="s">
        <v>245</v>
      </c>
      <c r="F167" s="727" t="s">
        <v>245</v>
      </c>
      <c r="G167" s="727" t="s">
        <v>245</v>
      </c>
      <c r="H167" s="727" t="s">
        <v>245</v>
      </c>
      <c r="I167" s="727" t="s">
        <v>245</v>
      </c>
      <c r="J167" s="727" t="s">
        <v>245</v>
      </c>
      <c r="K167" s="727" t="s">
        <v>245</v>
      </c>
      <c r="L167"/>
      <c r="M167" s="423"/>
      <c r="N167"/>
      <c r="O167" s="140"/>
      <c r="P167" s="140"/>
      <c r="Q167" s="140"/>
      <c r="R167" s="140"/>
      <c r="S167" s="140"/>
      <c r="T167" s="140"/>
      <c r="U167" s="140"/>
      <c r="V167" s="140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:35" s="4" customFormat="1" x14ac:dyDescent="0.25">
      <c r="A168" s="425" t="s">
        <v>1671</v>
      </c>
      <c r="B168" s="550">
        <f t="shared" ref="B168:K168" si="52">B82/B78-1</f>
        <v>5.1794151229940022E-2</v>
      </c>
      <c r="C168" s="550">
        <f t="shared" si="52"/>
        <v>0.13599304984697236</v>
      </c>
      <c r="D168" s="550">
        <f t="shared" si="52"/>
        <v>5.1282051282051322E-2</v>
      </c>
      <c r="E168" s="550">
        <f t="shared" si="52"/>
        <v>0</v>
      </c>
      <c r="F168" s="550">
        <f t="shared" si="52"/>
        <v>-7.4129010189426858E-2</v>
      </c>
      <c r="G168" s="550">
        <f t="shared" si="52"/>
        <v>-5.3167921832008025E-3</v>
      </c>
      <c r="H168" s="550">
        <f t="shared" si="52"/>
        <v>0</v>
      </c>
      <c r="I168" s="550">
        <f t="shared" si="52"/>
        <v>-2.5533010323443017E-3</v>
      </c>
      <c r="J168" s="550">
        <f t="shared" si="52"/>
        <v>0</v>
      </c>
      <c r="K168" s="550">
        <f t="shared" si="52"/>
        <v>-0.12007432947208396</v>
      </c>
      <c r="L168"/>
      <c r="M168" s="423"/>
      <c r="N168"/>
      <c r="O168" s="140"/>
      <c r="P168" s="140"/>
      <c r="Q168" s="140"/>
      <c r="R168" s="140"/>
      <c r="S168" s="140"/>
      <c r="T168" s="140"/>
      <c r="U168" s="140"/>
      <c r="V168" s="140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:35" s="4" customFormat="1" x14ac:dyDescent="0.25">
      <c r="A169" s="425" t="s">
        <v>1672</v>
      </c>
      <c r="B169" s="550">
        <f t="shared" ref="B169:K169" si="53">B83/B79-1</f>
        <v>6.9392522836619674E-2</v>
      </c>
      <c r="C169" s="550">
        <f t="shared" si="53"/>
        <v>0.15636880817239862</v>
      </c>
      <c r="D169" s="550">
        <f t="shared" si="53"/>
        <v>5.1282051282051322E-2</v>
      </c>
      <c r="E169" s="550">
        <f t="shared" si="53"/>
        <v>0</v>
      </c>
      <c r="F169" s="550">
        <f t="shared" si="53"/>
        <v>-5.767025410043003E-2</v>
      </c>
      <c r="G169" s="550">
        <f t="shared" si="53"/>
        <v>-1.6767972331826031E-2</v>
      </c>
      <c r="H169" s="550">
        <f t="shared" si="53"/>
        <v>0</v>
      </c>
      <c r="I169" s="550">
        <f t="shared" si="53"/>
        <v>-2.5533010323443017E-3</v>
      </c>
      <c r="J169" s="550">
        <f t="shared" si="53"/>
        <v>0</v>
      </c>
      <c r="K169" s="550">
        <f t="shared" si="53"/>
        <v>-4.4747558986178326E-2</v>
      </c>
      <c r="L169"/>
      <c r="M169" s="423"/>
      <c r="N169"/>
      <c r="O169" s="140"/>
      <c r="P169" s="140"/>
      <c r="Q169" s="140"/>
      <c r="R169" s="140"/>
      <c r="S169" s="140"/>
      <c r="T169" s="140"/>
      <c r="U169" s="140"/>
      <c r="V169" s="140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s="4" customFormat="1" x14ac:dyDescent="0.25">
      <c r="A170" s="425" t="s">
        <v>1670</v>
      </c>
      <c r="B170" s="550">
        <f t="shared" ref="B170:K170" si="54">B84/B80-1</f>
        <v>7.0110576043028949E-2</v>
      </c>
      <c r="C170" s="550">
        <f t="shared" si="54"/>
        <v>0.15110959082395592</v>
      </c>
      <c r="D170" s="550">
        <f t="shared" si="54"/>
        <v>5.1282051282051322E-2</v>
      </c>
      <c r="E170" s="550">
        <f t="shared" si="54"/>
        <v>0</v>
      </c>
      <c r="F170" s="550">
        <f t="shared" si="54"/>
        <v>6.6272932116726579E-2</v>
      </c>
      <c r="G170" s="550">
        <f t="shared" si="54"/>
        <v>-5.3167921832008025E-3</v>
      </c>
      <c r="H170" s="550">
        <f t="shared" si="54"/>
        <v>0</v>
      </c>
      <c r="I170" s="550">
        <f t="shared" si="54"/>
        <v>0</v>
      </c>
      <c r="J170" s="550">
        <f t="shared" si="54"/>
        <v>0</v>
      </c>
      <c r="K170" s="550">
        <f t="shared" si="54"/>
        <v>-0.11091725764960347</v>
      </c>
      <c r="L170"/>
      <c r="M170" s="423"/>
      <c r="N170"/>
      <c r="O170" s="140"/>
      <c r="P170" s="140"/>
      <c r="Q170" s="140"/>
      <c r="R170" s="140"/>
      <c r="S170" s="140"/>
      <c r="T170" s="140"/>
      <c r="U170" s="140"/>
      <c r="V170" s="14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s="4" customFormat="1" ht="13" x14ac:dyDescent="0.3">
      <c r="A171" s="425" t="s">
        <v>1678</v>
      </c>
      <c r="B171" s="727" t="s">
        <v>245</v>
      </c>
      <c r="C171" s="727" t="s">
        <v>245</v>
      </c>
      <c r="D171" s="727" t="s">
        <v>245</v>
      </c>
      <c r="E171" s="727" t="s">
        <v>245</v>
      </c>
      <c r="F171" s="727" t="s">
        <v>245</v>
      </c>
      <c r="G171" s="727" t="s">
        <v>245</v>
      </c>
      <c r="H171" s="727" t="s">
        <v>245</v>
      </c>
      <c r="I171" s="727" t="s">
        <v>245</v>
      </c>
      <c r="J171" s="727" t="s">
        <v>245</v>
      </c>
      <c r="K171" s="727" t="s">
        <v>245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AF171"/>
      <c r="AG171"/>
      <c r="AH171"/>
      <c r="AI171"/>
    </row>
    <row r="172" spans="1:35" s="4" customFormat="1" x14ac:dyDescent="0.25">
      <c r="A172" s="424" t="s">
        <v>1679</v>
      </c>
      <c r="B172" s="550">
        <f t="shared" ref="B172:K172" si="55">B86/B82-1</f>
        <v>3.2632274774148318E-2</v>
      </c>
      <c r="C172" s="550">
        <f t="shared" si="55"/>
        <v>3.9168162565908382E-2</v>
      </c>
      <c r="D172" s="550">
        <f t="shared" si="55"/>
        <v>0</v>
      </c>
      <c r="E172" s="550">
        <f t="shared" si="55"/>
        <v>0</v>
      </c>
      <c r="F172" s="550">
        <f t="shared" si="55"/>
        <v>8.8179514930188274E-2</v>
      </c>
      <c r="G172" s="550">
        <f t="shared" si="55"/>
        <v>2.3515072512020563E-2</v>
      </c>
      <c r="H172" s="550">
        <f t="shared" si="55"/>
        <v>0</v>
      </c>
      <c r="I172" s="550">
        <f t="shared" si="55"/>
        <v>0</v>
      </c>
      <c r="J172" s="550">
        <f t="shared" si="55"/>
        <v>0</v>
      </c>
      <c r="K172" s="550">
        <f t="shared" si="55"/>
        <v>4.1942360591857852E-2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s="4" customFormat="1" x14ac:dyDescent="0.25">
      <c r="A173" s="424" t="s">
        <v>2940</v>
      </c>
      <c r="B173" s="550">
        <f t="shared" ref="B173:K173" si="56">B87/B83-1</f>
        <v>4.8029673167980347E-2</v>
      </c>
      <c r="C173" s="550">
        <f t="shared" si="56"/>
        <v>5.2287579056846001E-2</v>
      </c>
      <c r="D173" s="550">
        <f t="shared" si="56"/>
        <v>0</v>
      </c>
      <c r="E173" s="550">
        <f t="shared" si="56"/>
        <v>0</v>
      </c>
      <c r="F173" s="550">
        <f t="shared" si="56"/>
        <v>7.7602316198774002E-2</v>
      </c>
      <c r="G173" s="550">
        <f t="shared" si="56"/>
        <v>0.18102865543690427</v>
      </c>
      <c r="H173" s="550">
        <f t="shared" si="56"/>
        <v>0</v>
      </c>
      <c r="I173" s="550">
        <f t="shared" si="56"/>
        <v>0</v>
      </c>
      <c r="J173" s="550">
        <f t="shared" si="56"/>
        <v>0</v>
      </c>
      <c r="K173" s="550">
        <f t="shared" si="56"/>
        <v>-7.2319455958323009E-2</v>
      </c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s="4" customFormat="1" x14ac:dyDescent="0.25">
      <c r="A174" s="424" t="s">
        <v>2944</v>
      </c>
      <c r="B174" s="550">
        <f t="shared" ref="B174:K174" si="57">B88/B84-1</f>
        <v>8.29929287960256E-2</v>
      </c>
      <c r="C174" s="550">
        <f t="shared" si="57"/>
        <v>8.9787888770779478E-2</v>
      </c>
      <c r="D174" s="550">
        <f t="shared" si="57"/>
        <v>0</v>
      </c>
      <c r="E174" s="550">
        <f t="shared" si="57"/>
        <v>0</v>
      </c>
      <c r="F174" s="550">
        <f t="shared" si="57"/>
        <v>-4.237814389891903E-3</v>
      </c>
      <c r="G174" s="550">
        <f t="shared" si="57"/>
        <v>0.31187475563565847</v>
      </c>
      <c r="H174" s="550">
        <f t="shared" si="57"/>
        <v>0</v>
      </c>
      <c r="I174" s="550">
        <f t="shared" si="57"/>
        <v>0</v>
      </c>
      <c r="J174" s="550">
        <f t="shared" si="57"/>
        <v>0</v>
      </c>
      <c r="K174" s="550">
        <f t="shared" si="57"/>
        <v>-2.4138893880003454E-2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s="4" customFormat="1" x14ac:dyDescent="0.25">
      <c r="A175" s="424" t="s">
        <v>2945</v>
      </c>
      <c r="B175" s="550">
        <f t="shared" ref="B175:K175" si="58">B89/B85-1</f>
        <v>8.942172174648344E-2</v>
      </c>
      <c r="C175" s="550">
        <f t="shared" si="58"/>
        <v>0.11984017580697981</v>
      </c>
      <c r="D175" s="550">
        <f t="shared" si="58"/>
        <v>0</v>
      </c>
      <c r="E175" s="550">
        <f t="shared" si="58"/>
        <v>0</v>
      </c>
      <c r="F175" s="550">
        <f t="shared" si="58"/>
        <v>6.2203653689643978E-2</v>
      </c>
      <c r="G175" s="550">
        <f t="shared" si="58"/>
        <v>0.19656194535451443</v>
      </c>
      <c r="H175" s="550">
        <f t="shared" si="58"/>
        <v>0</v>
      </c>
      <c r="I175" s="550">
        <f t="shared" si="58"/>
        <v>0</v>
      </c>
      <c r="J175" s="550">
        <f t="shared" si="58"/>
        <v>0</v>
      </c>
      <c r="K175" s="550">
        <f t="shared" si="58"/>
        <v>-3.1860785683982873E-2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s="4" customFormat="1" x14ac:dyDescent="0.25">
      <c r="A176" s="424" t="s">
        <v>2943</v>
      </c>
      <c r="B176" s="550">
        <f t="shared" ref="B176:K176" si="59">B90/B86-1</f>
        <v>9.7796736769109049E-2</v>
      </c>
      <c r="C176" s="550">
        <f t="shared" si="59"/>
        <v>0.1321805162362224</v>
      </c>
      <c r="D176" s="550">
        <f t="shared" si="59"/>
        <v>-3.9024390243902363E-2</v>
      </c>
      <c r="E176" s="550">
        <f t="shared" si="59"/>
        <v>0</v>
      </c>
      <c r="F176" s="550">
        <f t="shared" si="59"/>
        <v>2.2256492794926475E-2</v>
      </c>
      <c r="G176" s="550">
        <f t="shared" si="59"/>
        <v>0.21945298366352883</v>
      </c>
      <c r="H176" s="550">
        <f t="shared" si="59"/>
        <v>0</v>
      </c>
      <c r="I176" s="550">
        <f t="shared" si="59"/>
        <v>0</v>
      </c>
      <c r="J176" s="550">
        <f t="shared" si="59"/>
        <v>0</v>
      </c>
      <c r="K176" s="550">
        <f t="shared" si="59"/>
        <v>-1.2669898493832377E-2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ht="18" customHeight="1" x14ac:dyDescent="0.25">
      <c r="A177" s="428" t="s">
        <v>292</v>
      </c>
      <c r="B177" s="152">
        <f t="shared" ref="B177:C179" si="60">B92/B91-1</f>
        <v>4.1990409622514102E-2</v>
      </c>
      <c r="C177" s="152">
        <f t="shared" si="60"/>
        <v>7.9120300392467868E-2</v>
      </c>
      <c r="D177" s="153" t="s">
        <v>245</v>
      </c>
      <c r="E177" s="152">
        <f t="shared" ref="E177:G179" si="61">E92/E91-1</f>
        <v>7.9523884841109282E-2</v>
      </c>
      <c r="F177" s="152">
        <f t="shared" si="61"/>
        <v>-9.7094161803355394E-2</v>
      </c>
      <c r="G177" s="152">
        <f t="shared" si="61"/>
        <v>7.8551184642279281E-2</v>
      </c>
      <c r="H177" s="153" t="s">
        <v>245</v>
      </c>
      <c r="I177" s="153" t="s">
        <v>245</v>
      </c>
      <c r="J177" s="153" t="s">
        <v>245</v>
      </c>
      <c r="K177" s="153" t="s">
        <v>245</v>
      </c>
      <c r="P177" s="4"/>
      <c r="Q177" s="4"/>
      <c r="AF177" s="43"/>
      <c r="AG177" s="43"/>
      <c r="AH177" s="43"/>
      <c r="AI177" s="43"/>
    </row>
    <row r="178" spans="1:35" s="43" customFormat="1" ht="15" customHeight="1" x14ac:dyDescent="0.25">
      <c r="A178" s="423" t="s">
        <v>293</v>
      </c>
      <c r="B178" s="54">
        <f t="shared" si="60"/>
        <v>0.14508850707200027</v>
      </c>
      <c r="C178" s="54">
        <f t="shared" si="60"/>
        <v>0.13252888455913747</v>
      </c>
      <c r="D178" s="54">
        <f>D93/D92-1</f>
        <v>-1.051173325810939E-2</v>
      </c>
      <c r="E178" s="54">
        <f t="shared" si="61"/>
        <v>0.17805973809256548</v>
      </c>
      <c r="F178" s="54">
        <f t="shared" si="61"/>
        <v>0.11712718032236169</v>
      </c>
      <c r="G178" s="54">
        <f t="shared" si="61"/>
        <v>0.31919924065255234</v>
      </c>
      <c r="H178" s="54">
        <f t="shared" ref="H178:K179" si="62">H93/H92-1</f>
        <v>0</v>
      </c>
      <c r="I178" s="54">
        <f t="shared" si="62"/>
        <v>5.9334096934225533E-2</v>
      </c>
      <c r="J178" s="54">
        <f t="shared" si="62"/>
        <v>0</v>
      </c>
      <c r="K178" s="54">
        <f t="shared" si="62"/>
        <v>6.7624204601076876E-2</v>
      </c>
      <c r="L178"/>
      <c r="M178"/>
      <c r="N178"/>
      <c r="O178"/>
      <c r="P178"/>
      <c r="Q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ht="12.75" customHeight="1" x14ac:dyDescent="0.25">
      <c r="A179" s="423" t="s">
        <v>426</v>
      </c>
      <c r="B179" s="54">
        <f t="shared" si="60"/>
        <v>9.0741537993466181E-3</v>
      </c>
      <c r="C179" s="54">
        <f t="shared" si="60"/>
        <v>0.10181339778541276</v>
      </c>
      <c r="D179" s="54">
        <f>D94/D93-1</f>
        <v>-1.5601387490981278E-2</v>
      </c>
      <c r="E179" s="54">
        <f t="shared" si="61"/>
        <v>-0.16114806198394471</v>
      </c>
      <c r="F179" s="54">
        <f t="shared" si="61"/>
        <v>3.1823128786924171E-2</v>
      </c>
      <c r="G179" s="54">
        <f t="shared" si="61"/>
        <v>-0.14644808838212842</v>
      </c>
      <c r="H179" s="54">
        <f t="shared" si="62"/>
        <v>0</v>
      </c>
      <c r="I179" s="54">
        <f t="shared" si="62"/>
        <v>1.852237036577864E-2</v>
      </c>
      <c r="J179" s="54">
        <f t="shared" si="62"/>
        <v>0</v>
      </c>
      <c r="K179" s="54">
        <f t="shared" si="62"/>
        <v>7.2670745160966721E-2</v>
      </c>
      <c r="P179" s="43"/>
      <c r="Q179" s="43"/>
      <c r="Z179" s="43"/>
      <c r="AA179" s="43"/>
      <c r="AB179" s="43"/>
      <c r="AC179" s="43"/>
      <c r="AD179" s="43"/>
      <c r="AE179" s="43"/>
    </row>
    <row r="180" spans="1:35" ht="14.5" x14ac:dyDescent="0.25">
      <c r="A180" s="423" t="s">
        <v>651</v>
      </c>
      <c r="B180" s="54">
        <f>(B95/B94)^(1/3)-1</f>
        <v>3.9281464845079217E-2</v>
      </c>
      <c r="C180" s="54">
        <f t="shared" ref="C180:K180" si="63">(C95/C94)^(1/3)-1</f>
        <v>4.6577717159505427E-2</v>
      </c>
      <c r="D180" s="54">
        <f t="shared" si="63"/>
        <v>1.7908901172540848E-3</v>
      </c>
      <c r="E180" s="54">
        <f t="shared" si="63"/>
        <v>8.9549059454743896E-2</v>
      </c>
      <c r="F180" s="54">
        <f t="shared" si="63"/>
        <v>1.2565344548337798E-2</v>
      </c>
      <c r="G180" s="54">
        <f t="shared" si="63"/>
        <v>2.5882065828970013E-2</v>
      </c>
      <c r="H180" s="54">
        <f t="shared" si="63"/>
        <v>0</v>
      </c>
      <c r="I180" s="54">
        <f t="shared" si="63"/>
        <v>-0.12652482980961111</v>
      </c>
      <c r="J180" s="54">
        <f t="shared" si="63"/>
        <v>0</v>
      </c>
      <c r="K180" s="54">
        <f t="shared" si="63"/>
        <v>1.3135253128577773E-2</v>
      </c>
      <c r="P180" s="43"/>
      <c r="Q180" s="43"/>
    </row>
    <row r="181" spans="1:35" x14ac:dyDescent="0.25">
      <c r="A181" s="423" t="s">
        <v>649</v>
      </c>
      <c r="B181" s="54">
        <f>B96/B95-1</f>
        <v>2.9981553091309232E-2</v>
      </c>
      <c r="C181" s="54">
        <f t="shared" ref="C181:K182" si="64">C96/C95-1</f>
        <v>2.7287158199620354E-2</v>
      </c>
      <c r="D181" s="54">
        <f t="shared" si="64"/>
        <v>-3.9395667457616579E-2</v>
      </c>
      <c r="E181" s="54">
        <f t="shared" si="64"/>
        <v>2.8022395303817671E-2</v>
      </c>
      <c r="F181" s="54">
        <f t="shared" si="64"/>
        <v>4.2486953754589329E-2</v>
      </c>
      <c r="G181" s="54">
        <f t="shared" si="64"/>
        <v>0.10301285745353272</v>
      </c>
      <c r="H181" s="54">
        <f t="shared" si="64"/>
        <v>0</v>
      </c>
      <c r="I181" s="54">
        <f t="shared" si="64"/>
        <v>0</v>
      </c>
      <c r="J181" s="54">
        <f t="shared" si="64"/>
        <v>0</v>
      </c>
      <c r="K181" s="54">
        <f t="shared" si="64"/>
        <v>-2.7795470259151078E-2</v>
      </c>
      <c r="P181" s="43"/>
      <c r="Q181" s="43"/>
    </row>
    <row r="182" spans="1:35" x14ac:dyDescent="0.25">
      <c r="A182" s="423" t="s">
        <v>667</v>
      </c>
      <c r="B182" s="54">
        <f>B97/B96-1</f>
        <v>2.6162736428516409E-2</v>
      </c>
      <c r="C182" s="54">
        <f t="shared" si="64"/>
        <v>4.8497488724205562E-2</v>
      </c>
      <c r="D182" s="54">
        <f t="shared" si="64"/>
        <v>1.8173963809133609E-2</v>
      </c>
      <c r="E182" s="54">
        <f t="shared" si="64"/>
        <v>0</v>
      </c>
      <c r="F182" s="54">
        <f t="shared" si="64"/>
        <v>3.9040746022131367E-2</v>
      </c>
      <c r="G182" s="54">
        <f t="shared" si="64"/>
        <v>-9.8560203706229421E-3</v>
      </c>
      <c r="H182" s="54">
        <f t="shared" si="64"/>
        <v>0</v>
      </c>
      <c r="I182" s="54">
        <f t="shared" si="64"/>
        <v>0</v>
      </c>
      <c r="J182" s="54">
        <f t="shared" si="64"/>
        <v>2.4325000000000152E-2</v>
      </c>
      <c r="K182" s="54">
        <f t="shared" si="64"/>
        <v>-8.38450575364591E-3</v>
      </c>
      <c r="P182" s="43"/>
      <c r="Q182" s="43"/>
      <c r="X182" s="43"/>
      <c r="Y182" s="43"/>
    </row>
    <row r="183" spans="1:35" x14ac:dyDescent="0.25">
      <c r="A183" s="423" t="s">
        <v>668</v>
      </c>
      <c r="B183" s="54">
        <f>B98/B97-1</f>
        <v>2.2972075980316919E-2</v>
      </c>
      <c r="C183" s="54">
        <f t="shared" ref="C183:K183" si="65">C98/C97-1</f>
        <v>3.4502865538607042E-2</v>
      </c>
      <c r="D183" s="54">
        <f t="shared" si="65"/>
        <v>1.5105740181268867E-2</v>
      </c>
      <c r="E183" s="54">
        <f t="shared" si="65"/>
        <v>0</v>
      </c>
      <c r="F183" s="54">
        <f t="shared" si="65"/>
        <v>5.4232905132063802E-2</v>
      </c>
      <c r="G183" s="54">
        <f t="shared" si="65"/>
        <v>-4.2718409370978705E-6</v>
      </c>
      <c r="H183" s="54">
        <f t="shared" si="65"/>
        <v>0</v>
      </c>
      <c r="I183" s="54">
        <f t="shared" si="65"/>
        <v>0</v>
      </c>
      <c r="J183" s="54">
        <f t="shared" si="65"/>
        <v>7.1730163766382748E-2</v>
      </c>
      <c r="K183" s="54">
        <f t="shared" si="65"/>
        <v>-9.136942413107807E-3</v>
      </c>
      <c r="P183" s="43"/>
      <c r="Q183" s="43"/>
      <c r="X183" s="43"/>
      <c r="Y183" s="43"/>
    </row>
    <row r="184" spans="1:35" x14ac:dyDescent="0.25">
      <c r="A184" s="423" t="s">
        <v>669</v>
      </c>
      <c r="B184" s="54">
        <f>B99/B98-1</f>
        <v>-1.2186791048942602E-2</v>
      </c>
      <c r="C184" s="54">
        <f t="shared" ref="C184:K185" si="66">C99/C98-1</f>
        <v>-2.0219450824911944E-2</v>
      </c>
      <c r="D184" s="54">
        <f t="shared" si="66"/>
        <v>0</v>
      </c>
      <c r="E184" s="54">
        <f t="shared" si="66"/>
        <v>-6.6581413231466824E-3</v>
      </c>
      <c r="F184" s="54">
        <f t="shared" si="66"/>
        <v>6.1905706199063548E-2</v>
      </c>
      <c r="G184" s="54">
        <f t="shared" si="66"/>
        <v>-3.2359286785196062E-2</v>
      </c>
      <c r="H184" s="54">
        <f t="shared" si="66"/>
        <v>0</v>
      </c>
      <c r="I184" s="54">
        <f t="shared" si="66"/>
        <v>0</v>
      </c>
      <c r="J184" s="54">
        <f t="shared" si="66"/>
        <v>-4.5545636727994943E-4</v>
      </c>
      <c r="K184" s="54">
        <f t="shared" si="66"/>
        <v>-3.0434076124031817E-3</v>
      </c>
      <c r="O184" s="4"/>
      <c r="W184" s="43"/>
    </row>
    <row r="185" spans="1:35" x14ac:dyDescent="0.25">
      <c r="A185" s="423" t="s">
        <v>670</v>
      </c>
      <c r="B185" s="54">
        <f>B100/B99-1</f>
        <v>-2.0070543493167614E-2</v>
      </c>
      <c r="C185" s="54">
        <f t="shared" si="66"/>
        <v>-4.0999979951577448E-2</v>
      </c>
      <c r="D185" s="54">
        <f t="shared" si="66"/>
        <v>-9.1390091390091133E-3</v>
      </c>
      <c r="E185" s="54">
        <f t="shared" si="66"/>
        <v>-2.2316821511962903E-3</v>
      </c>
      <c r="F185" s="54">
        <f t="shared" si="66"/>
        <v>5.6455097332656301E-2</v>
      </c>
      <c r="G185" s="54">
        <f t="shared" si="66"/>
        <v>-1.6208296899326013E-2</v>
      </c>
      <c r="H185" s="54">
        <f t="shared" si="66"/>
        <v>0</v>
      </c>
      <c r="I185" s="54">
        <f t="shared" si="66"/>
        <v>-6.0613775409001924E-5</v>
      </c>
      <c r="J185" s="54">
        <f t="shared" si="66"/>
        <v>7.3263034695347784E-5</v>
      </c>
      <c r="K185" s="54">
        <f t="shared" si="66"/>
        <v>4.6011307227917797E-3</v>
      </c>
      <c r="O185" s="4"/>
      <c r="W185" s="43"/>
    </row>
    <row r="186" spans="1:35" ht="16.5" customHeight="1" x14ac:dyDescent="0.25">
      <c r="A186" s="423" t="s">
        <v>671</v>
      </c>
      <c r="B186" s="54">
        <f t="shared" ref="B186:K187" si="67">B101/B100-1</f>
        <v>2.342131327892405E-3</v>
      </c>
      <c r="C186" s="54">
        <f t="shared" ref="C186:K186" si="68">C101/C100-1</f>
        <v>2.6633559543460805E-3</v>
      </c>
      <c r="D186" s="54">
        <f t="shared" si="68"/>
        <v>5.7645631067959613E-4</v>
      </c>
      <c r="E186" s="54">
        <f t="shared" si="68"/>
        <v>1.2900213959277096E-6</v>
      </c>
      <c r="F186" s="54">
        <f t="shared" si="68"/>
        <v>-2.3453446689387536E-2</v>
      </c>
      <c r="G186" s="54">
        <f t="shared" si="68"/>
        <v>2.8240448052071931E-2</v>
      </c>
      <c r="H186" s="54">
        <f t="shared" si="68"/>
        <v>0</v>
      </c>
      <c r="I186" s="54">
        <f t="shared" si="68"/>
        <v>0</v>
      </c>
      <c r="J186" s="54">
        <f t="shared" si="68"/>
        <v>1.4651533523268867E-4</v>
      </c>
      <c r="K186" s="54">
        <f t="shared" si="68"/>
        <v>-8.9677850271207005E-3</v>
      </c>
      <c r="O186" s="4"/>
      <c r="W186" s="43"/>
    </row>
    <row r="187" spans="1:35" x14ac:dyDescent="0.25">
      <c r="A187" s="424" t="s">
        <v>672</v>
      </c>
      <c r="B187" s="54">
        <f t="shared" si="67"/>
        <v>3.7976426782870831E-4</v>
      </c>
      <c r="C187" s="54">
        <f t="shared" si="67"/>
        <v>-2.5791568873562376E-2</v>
      </c>
      <c r="D187" s="54">
        <f t="shared" si="67"/>
        <v>4.2481579186755214E-2</v>
      </c>
      <c r="E187" s="54">
        <f t="shared" si="67"/>
        <v>-2.5800394637398583E-6</v>
      </c>
      <c r="F187" s="54">
        <f t="shared" si="67"/>
        <v>2.8823052937902771E-2</v>
      </c>
      <c r="G187" s="54">
        <f t="shared" si="67"/>
        <v>2.5257415425641749E-2</v>
      </c>
      <c r="H187" s="54">
        <f t="shared" si="67"/>
        <v>0</v>
      </c>
      <c r="I187" s="54">
        <f t="shared" si="67"/>
        <v>0</v>
      </c>
      <c r="J187" s="54">
        <f t="shared" si="67"/>
        <v>0</v>
      </c>
      <c r="K187" s="54">
        <f t="shared" si="67"/>
        <v>9.9359187910624369E-2</v>
      </c>
      <c r="M187" s="79"/>
      <c r="N187" s="79"/>
    </row>
    <row r="188" spans="1:35" x14ac:dyDescent="0.25">
      <c r="A188" s="424" t="s">
        <v>673</v>
      </c>
      <c r="B188" s="54">
        <f t="shared" ref="B188:K188" si="69">B103/B102-1</f>
        <v>1.3424908495893728E-3</v>
      </c>
      <c r="C188" s="54">
        <f t="shared" si="69"/>
        <v>-3.0311515387206889E-3</v>
      </c>
      <c r="D188" s="54">
        <f t="shared" si="69"/>
        <v>1.7015706806282616E-2</v>
      </c>
      <c r="E188" s="54">
        <f t="shared" si="69"/>
        <v>-1.2900230601520235E-6</v>
      </c>
      <c r="F188" s="54">
        <f t="shared" si="69"/>
        <v>-1.4827689585516057E-2</v>
      </c>
      <c r="G188" s="54">
        <f t="shared" si="69"/>
        <v>7.8632285076152275E-3</v>
      </c>
      <c r="H188" s="54">
        <f t="shared" si="69"/>
        <v>0</v>
      </c>
      <c r="I188" s="54">
        <f t="shared" si="69"/>
        <v>-6.3832525808604768E-4</v>
      </c>
      <c r="J188" s="54">
        <f t="shared" si="69"/>
        <v>0</v>
      </c>
      <c r="K188" s="54">
        <f t="shared" si="69"/>
        <v>2.9666618636590814E-2</v>
      </c>
      <c r="O188" s="43"/>
    </row>
    <row r="189" spans="1:35" x14ac:dyDescent="0.25">
      <c r="A189" s="424" t="s">
        <v>674</v>
      </c>
      <c r="B189" s="54">
        <f t="shared" ref="B189:K190" si="70">B104/B103-1</f>
        <v>7.4534582492913781E-2</v>
      </c>
      <c r="C189" s="54">
        <f t="shared" si="70"/>
        <v>0.16752720513839781</v>
      </c>
      <c r="D189" s="54">
        <f t="shared" si="70"/>
        <v>5.5341055341055378E-2</v>
      </c>
      <c r="E189" s="54">
        <f t="shared" si="70"/>
        <v>0</v>
      </c>
      <c r="F189" s="54">
        <f t="shared" si="70"/>
        <v>-2.9742264959150222E-2</v>
      </c>
      <c r="G189" s="54">
        <f t="shared" si="70"/>
        <v>2.6650001643757637E-3</v>
      </c>
      <c r="H189" s="54">
        <f t="shared" si="70"/>
        <v>0</v>
      </c>
      <c r="I189" s="54">
        <f t="shared" si="70"/>
        <v>-1.9161989324363304E-3</v>
      </c>
      <c r="J189" s="54">
        <f t="shared" si="70"/>
        <v>0</v>
      </c>
      <c r="K189" s="54">
        <f t="shared" si="70"/>
        <v>-8.8595528722418937E-2</v>
      </c>
      <c r="O189" s="43"/>
    </row>
    <row r="190" spans="1:35" x14ac:dyDescent="0.25">
      <c r="A190" s="941" t="s">
        <v>675</v>
      </c>
      <c r="B190" s="740">
        <f t="shared" si="70"/>
        <v>4.312811768212077E-2</v>
      </c>
      <c r="C190" s="740">
        <f t="shared" si="70"/>
        <v>4.6843299312613551E-2</v>
      </c>
      <c r="D190" s="740">
        <f t="shared" si="70"/>
        <v>0</v>
      </c>
      <c r="E190" s="740">
        <f t="shared" si="70"/>
        <v>0</v>
      </c>
      <c r="F190" s="740">
        <f t="shared" si="70"/>
        <v>4.9486244075581665E-2</v>
      </c>
      <c r="G190" s="740">
        <f t="shared" si="70"/>
        <v>0.13305423011217243</v>
      </c>
      <c r="H190" s="740">
        <f t="shared" si="70"/>
        <v>0</v>
      </c>
      <c r="I190" s="740">
        <f t="shared" si="70"/>
        <v>0</v>
      </c>
      <c r="J190" s="740">
        <f t="shared" si="70"/>
        <v>0</v>
      </c>
      <c r="K190" s="740">
        <f t="shared" si="70"/>
        <v>-1.0595584883846931E-2</v>
      </c>
    </row>
    <row r="191" spans="1:35" ht="13" x14ac:dyDescent="0.3">
      <c r="A191" s="191" t="s">
        <v>269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M191" s="4"/>
      <c r="N191" s="4"/>
    </row>
    <row r="192" spans="1:35" x14ac:dyDescent="0.25">
      <c r="A192" s="79" t="s">
        <v>900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</row>
    <row r="193" spans="1:22" x14ac:dyDescent="0.25">
      <c r="A193" s="79" t="s">
        <v>1658</v>
      </c>
    </row>
    <row r="194" spans="1:22" x14ac:dyDescent="0.25">
      <c r="A194" s="79" t="s">
        <v>711</v>
      </c>
    </row>
    <row r="195" spans="1:22" x14ac:dyDescent="0.25">
      <c r="L195" s="4"/>
    </row>
    <row r="197" spans="1:22" x14ac:dyDescent="0.25">
      <c r="V197" s="4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pageSetUpPr fitToPage="1"/>
  </sheetPr>
  <dimension ref="A1:AO256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8.81640625" style="234" customWidth="1"/>
    <col min="2" max="2" width="0.81640625" style="234" hidden="1" customWidth="1"/>
    <col min="3" max="11" width="9.1796875" style="234" hidden="1" customWidth="1" outlineLevel="1"/>
    <col min="12" max="12" width="9.1796875" style="234" customWidth="1" collapsed="1"/>
    <col min="13" max="26" width="9.1796875" style="234" customWidth="1"/>
    <col min="27" max="37" width="9.1796875" style="131" customWidth="1"/>
    <col min="38" max="16384" width="8" style="131"/>
  </cols>
  <sheetData>
    <row r="1" spans="1:41" s="234" customFormat="1" ht="22.5" customHeight="1" x14ac:dyDescent="0.25">
      <c r="A1" s="219" t="str">
        <f>Index!B76</f>
        <v>Table 9a    Marshall Islands: Balance of payments (summary), FY2004-FY2022</v>
      </c>
    </row>
    <row r="2" spans="1:41" s="234" customFormat="1" ht="20.149999999999999" customHeight="1" x14ac:dyDescent="0.25">
      <c r="A2" s="197" t="s">
        <v>340</v>
      </c>
      <c r="B2" s="235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tr">
        <f>IF(PubGrf="P",Sys!AC3,Sys!AC4)</f>
        <v>FY2021</v>
      </c>
      <c r="AD2" s="46" t="str">
        <f>IF(PubGrf="P",Sys!AD3,Sys!AD4)</f>
        <v>FY2022</v>
      </c>
    </row>
    <row r="3" spans="1:41" s="236" customFormat="1" ht="19.5" customHeight="1" x14ac:dyDescent="0.3">
      <c r="A3" s="236" t="s">
        <v>388</v>
      </c>
      <c r="C3" s="237">
        <v>-21.249897003173828</v>
      </c>
      <c r="D3" s="237">
        <v>-31.583845138549805</v>
      </c>
      <c r="E3" s="237">
        <v>-13.488737106323242</v>
      </c>
      <c r="F3" s="237">
        <v>-12.529110908508301</v>
      </c>
      <c r="G3" s="237">
        <v>-13.801739692687988</v>
      </c>
      <c r="H3" s="237">
        <v>-15.26755428314209</v>
      </c>
      <c r="I3" s="237">
        <v>-5.8983850479125977</v>
      </c>
      <c r="J3" s="237">
        <v>7.8450717926025391</v>
      </c>
      <c r="K3" s="237">
        <v>-0.94860613346099854</v>
      </c>
      <c r="L3" s="237">
        <v>4.7087016105651855</v>
      </c>
      <c r="M3" s="237">
        <v>8.6281633377075195</v>
      </c>
      <c r="N3" s="237">
        <v>-4.1589450836181641</v>
      </c>
      <c r="O3" s="237">
        <v>3.4359338283538818</v>
      </c>
      <c r="P3" s="237">
        <v>1.4803431034088135</v>
      </c>
      <c r="Q3" s="237">
        <v>-17.885086059570313</v>
      </c>
      <c r="R3" s="237">
        <v>-29.146711349487305</v>
      </c>
      <c r="S3" s="237">
        <v>-1.0388020277023315</v>
      </c>
      <c r="T3" s="237">
        <v>-7.3333516120910645</v>
      </c>
      <c r="U3" s="237">
        <v>-16.731353759765625</v>
      </c>
      <c r="V3" s="237">
        <v>-0.88421148061752319</v>
      </c>
      <c r="W3" s="237">
        <v>20.970998764038086</v>
      </c>
      <c r="X3" s="237">
        <v>20.061511993408203</v>
      </c>
      <c r="Y3" s="237">
        <v>-1.9094489812850952</v>
      </c>
      <c r="Z3" s="237">
        <v>-4.4546818733215332</v>
      </c>
      <c r="AA3" s="237">
        <v>-72.558197021484375</v>
      </c>
      <c r="AB3" s="237">
        <v>36.085601806640625</v>
      </c>
      <c r="AC3" s="237">
        <v>58.043804168701172</v>
      </c>
      <c r="AD3" s="237">
        <v>45.322559356689453</v>
      </c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</row>
    <row r="4" spans="1:41" s="238" customFormat="1" ht="19.5" customHeight="1" x14ac:dyDescent="0.3">
      <c r="A4" s="238" t="s">
        <v>389</v>
      </c>
      <c r="C4" s="238">
        <v>-77.028350830078125</v>
      </c>
      <c r="D4" s="238">
        <v>-75.993072509765625</v>
      </c>
      <c r="E4" s="238">
        <v>-63.312290191650391</v>
      </c>
      <c r="F4" s="238">
        <v>-72.408821105957031</v>
      </c>
      <c r="G4" s="238">
        <v>-73.972061157226563</v>
      </c>
      <c r="H4" s="238">
        <v>-84.787078857421875</v>
      </c>
      <c r="I4" s="238">
        <v>-84.556655883789063</v>
      </c>
      <c r="J4" s="238">
        <v>-64.808502197265625</v>
      </c>
      <c r="K4" s="238">
        <v>-76.290603637695313</v>
      </c>
      <c r="L4" s="238">
        <v>-71.892662048339844</v>
      </c>
      <c r="M4" s="238">
        <v>-82.614967346191406</v>
      </c>
      <c r="N4" s="238">
        <v>-89.924781799316406</v>
      </c>
      <c r="O4" s="238">
        <v>-94.9366455078125</v>
      </c>
      <c r="P4" s="238">
        <v>-93.9232177734375</v>
      </c>
      <c r="Q4" s="238">
        <v>-111.69309234619141</v>
      </c>
      <c r="R4" s="238">
        <v>-117.98007202148438</v>
      </c>
      <c r="S4" s="238">
        <v>-88.411231994628906</v>
      </c>
      <c r="T4" s="238">
        <v>-87.892082214355469</v>
      </c>
      <c r="U4" s="238">
        <v>-108.85078430175781</v>
      </c>
      <c r="V4" s="238">
        <v>-92.319496154785156</v>
      </c>
      <c r="W4" s="238">
        <v>-91.844635009765625</v>
      </c>
      <c r="X4" s="238">
        <v>-86.294364929199219</v>
      </c>
      <c r="Y4" s="238">
        <v>-99.379745483398438</v>
      </c>
      <c r="Z4" s="238">
        <v>-106.51821899414063</v>
      </c>
      <c r="AA4" s="238">
        <v>-183.96810913085938</v>
      </c>
      <c r="AB4" s="238">
        <v>-89.515434265136719</v>
      </c>
      <c r="AC4" s="238">
        <v>-64.086662292480469</v>
      </c>
      <c r="AD4" s="238">
        <v>-71.447952270507813</v>
      </c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</row>
    <row r="5" spans="1:41" s="238" customFormat="1" ht="20.25" customHeight="1" x14ac:dyDescent="0.3">
      <c r="A5" s="238" t="s">
        <v>390</v>
      </c>
      <c r="C5" s="238">
        <v>-51.817241668701172</v>
      </c>
      <c r="D5" s="238">
        <v>-49.955089569091797</v>
      </c>
      <c r="E5" s="238">
        <v>-39.970619201660156</v>
      </c>
      <c r="F5" s="238">
        <v>-45.045825958251953</v>
      </c>
      <c r="G5" s="238">
        <v>-48.176376342773438</v>
      </c>
      <c r="H5" s="238">
        <v>-60.182407379150391</v>
      </c>
      <c r="I5" s="238">
        <v>-58.791324615478516</v>
      </c>
      <c r="J5" s="238">
        <v>-43.050445556640625</v>
      </c>
      <c r="K5" s="238">
        <v>-51.355949401855469</v>
      </c>
      <c r="L5" s="238">
        <v>-46.019432067871094</v>
      </c>
      <c r="M5" s="238">
        <v>-51.714668273925781</v>
      </c>
      <c r="N5" s="238">
        <v>-57.298225402832031</v>
      </c>
      <c r="O5" s="238">
        <v>-60.2596435546875</v>
      </c>
      <c r="P5" s="238">
        <v>-59.302715301513672</v>
      </c>
      <c r="Q5" s="238">
        <v>-64.38836669921875</v>
      </c>
      <c r="R5" s="238">
        <v>-82.957023620605469</v>
      </c>
      <c r="S5" s="238">
        <v>-50.932964324951172</v>
      </c>
      <c r="T5" s="238">
        <v>-47.753486633300781</v>
      </c>
      <c r="U5" s="238">
        <v>-68.027168273925781</v>
      </c>
      <c r="V5" s="238">
        <v>-58.032161712646484</v>
      </c>
      <c r="W5" s="238">
        <v>-53.933055877685547</v>
      </c>
      <c r="X5" s="238">
        <v>-49.585762023925781</v>
      </c>
      <c r="Y5" s="238">
        <v>-53.340324401855469</v>
      </c>
      <c r="Z5" s="238">
        <v>-62.965385437011719</v>
      </c>
      <c r="AA5" s="238">
        <v>-138.59774780273438</v>
      </c>
      <c r="AB5" s="238">
        <v>-56.230644226074219</v>
      </c>
      <c r="AC5" s="238">
        <v>-33.735340118408203</v>
      </c>
      <c r="AD5" s="238">
        <v>-32.528953552246094</v>
      </c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</row>
    <row r="6" spans="1:41" s="234" customFormat="1" ht="12.75" customHeight="1" x14ac:dyDescent="0.25">
      <c r="A6" s="234" t="s">
        <v>391</v>
      </c>
      <c r="C6" s="234">
        <v>17.751668930053711</v>
      </c>
      <c r="D6" s="234">
        <v>17.144107818603516</v>
      </c>
      <c r="E6" s="234">
        <v>18.531351089477539</v>
      </c>
      <c r="F6" s="234">
        <v>17.38163948059082</v>
      </c>
      <c r="G6" s="234">
        <v>14.727742195129395</v>
      </c>
      <c r="H6" s="234">
        <v>19.073896408081055</v>
      </c>
      <c r="I6" s="234">
        <v>17.279426574707031</v>
      </c>
      <c r="J6" s="234">
        <v>20.015890121459961</v>
      </c>
      <c r="K6" s="234">
        <v>22.582815170288086</v>
      </c>
      <c r="L6" s="234">
        <v>24.697351455688477</v>
      </c>
      <c r="M6" s="234">
        <v>31.869035720825195</v>
      </c>
      <c r="N6" s="234">
        <v>22.788450241088867</v>
      </c>
      <c r="O6" s="234">
        <v>25.832159042358398</v>
      </c>
      <c r="P6" s="234">
        <v>28.956369400024414</v>
      </c>
      <c r="Q6" s="234">
        <v>27.493091583251953</v>
      </c>
      <c r="R6" s="234">
        <v>42.085655212402344</v>
      </c>
      <c r="S6" s="234">
        <v>71.017555236816406</v>
      </c>
      <c r="T6" s="234">
        <v>80.934661865234375</v>
      </c>
      <c r="U6" s="234">
        <v>76.04058837890625</v>
      </c>
      <c r="V6" s="234">
        <v>70.237037658691406</v>
      </c>
      <c r="W6" s="234">
        <v>59.556022644042969</v>
      </c>
      <c r="X6" s="234">
        <v>52.93896484375</v>
      </c>
      <c r="Y6" s="234">
        <v>61.908164978027344</v>
      </c>
      <c r="Z6" s="234">
        <v>64.294822692871094</v>
      </c>
      <c r="AA6" s="234">
        <v>64.117897033691406</v>
      </c>
      <c r="AB6" s="234">
        <v>71.562294006347656</v>
      </c>
      <c r="AC6" s="234">
        <v>108.60031890869141</v>
      </c>
      <c r="AD6" s="234">
        <v>105.52980804443359</v>
      </c>
    </row>
    <row r="7" spans="1:41" s="234" customFormat="1" ht="12.75" customHeight="1" x14ac:dyDescent="0.25">
      <c r="A7" s="239" t="s">
        <v>1260</v>
      </c>
      <c r="C7" s="234">
        <v>15.463887214660645</v>
      </c>
      <c r="D7" s="234">
        <v>15.042582511901855</v>
      </c>
      <c r="E7" s="234">
        <v>15.343050956726074</v>
      </c>
      <c r="F7" s="234">
        <v>14.885639190673828</v>
      </c>
      <c r="G7" s="234">
        <v>12.980442047119141</v>
      </c>
      <c r="H7" s="234">
        <v>16.845842361450195</v>
      </c>
      <c r="I7" s="234">
        <v>16.07781982421875</v>
      </c>
      <c r="J7" s="234">
        <v>18.086307525634766</v>
      </c>
      <c r="K7" s="234">
        <v>20.090724945068359</v>
      </c>
      <c r="L7" s="234">
        <v>22.660615921020508</v>
      </c>
      <c r="M7" s="234">
        <v>27.92431640625</v>
      </c>
      <c r="N7" s="234">
        <v>21.223299026489258</v>
      </c>
      <c r="O7" s="234">
        <v>22.372961044311523</v>
      </c>
      <c r="P7" s="234">
        <v>22.806623458862305</v>
      </c>
      <c r="Q7" s="234">
        <v>21.365377426147461</v>
      </c>
      <c r="R7" s="234">
        <v>27.105892181396484</v>
      </c>
      <c r="S7" s="234">
        <v>34.471675872802734</v>
      </c>
      <c r="T7" s="234">
        <v>37.051723480224609</v>
      </c>
      <c r="U7" s="234">
        <v>36.737140655517578</v>
      </c>
      <c r="V7" s="234">
        <v>38.588565826416016</v>
      </c>
      <c r="W7" s="234">
        <v>30.183944702148438</v>
      </c>
      <c r="X7" s="234">
        <v>21.584260940551758</v>
      </c>
      <c r="Y7" s="234">
        <v>18.90074348449707</v>
      </c>
      <c r="Z7" s="234">
        <v>23.200250625610352</v>
      </c>
      <c r="AA7" s="234">
        <v>19.400932312011719</v>
      </c>
      <c r="AB7" s="234">
        <v>13.399497985839844</v>
      </c>
      <c r="AC7" s="234">
        <v>19.155735015869141</v>
      </c>
      <c r="AD7" s="234">
        <v>26.342267990112305</v>
      </c>
    </row>
    <row r="8" spans="1:41" s="234" customFormat="1" ht="12.5" x14ac:dyDescent="0.25">
      <c r="A8" s="239" t="s">
        <v>488</v>
      </c>
      <c r="C8" s="234">
        <v>0.34900000691413879</v>
      </c>
      <c r="D8" s="234">
        <v>0.30000001192092896</v>
      </c>
      <c r="E8" s="234">
        <v>4.6000000089406967E-2</v>
      </c>
      <c r="F8" s="234">
        <v>0.95899999141693115</v>
      </c>
      <c r="G8" s="234">
        <v>0.47299998998641968</v>
      </c>
      <c r="H8" s="234">
        <v>0.97555476427078247</v>
      </c>
      <c r="I8" s="234">
        <v>0.99360710382461548</v>
      </c>
      <c r="J8" s="234">
        <v>0.98958301544189453</v>
      </c>
      <c r="K8" s="234">
        <v>0.98019075393676758</v>
      </c>
      <c r="L8" s="234">
        <v>0.9999358057975769</v>
      </c>
      <c r="M8" s="234">
        <v>1.0348199605941772</v>
      </c>
      <c r="N8" s="234">
        <v>1.0892510414123535</v>
      </c>
      <c r="O8" s="234">
        <v>1.0652871131896973</v>
      </c>
      <c r="P8" s="234">
        <v>1.303813099861145</v>
      </c>
      <c r="Q8" s="234">
        <v>3.8627140522003174</v>
      </c>
      <c r="R8" s="234">
        <v>12.32807445526123</v>
      </c>
      <c r="S8" s="234">
        <v>32.529457092285156</v>
      </c>
      <c r="T8" s="234">
        <v>40.589939117431641</v>
      </c>
      <c r="U8" s="234">
        <v>35.794052124023438</v>
      </c>
      <c r="V8" s="234">
        <v>28.680873870849609</v>
      </c>
      <c r="W8" s="234">
        <v>26.393386840820313</v>
      </c>
      <c r="X8" s="234">
        <v>27.440933227539063</v>
      </c>
      <c r="Y8" s="234">
        <v>38.324932098388672</v>
      </c>
      <c r="Z8" s="234">
        <v>37.981304168701172</v>
      </c>
      <c r="AA8" s="234">
        <v>42.284988403320313</v>
      </c>
      <c r="AB8" s="234">
        <v>55.466629028320313</v>
      </c>
      <c r="AC8" s="234">
        <v>84.982276916503906</v>
      </c>
      <c r="AD8" s="234">
        <v>73.019638061523438</v>
      </c>
    </row>
    <row r="9" spans="1:41" s="234" customFormat="1" ht="12.75" customHeight="1" x14ac:dyDescent="0.25">
      <c r="A9" s="239" t="s">
        <v>1261</v>
      </c>
      <c r="C9" s="234">
        <v>1.9387811422348022</v>
      </c>
      <c r="D9" s="234">
        <v>1.8015249967575073</v>
      </c>
      <c r="E9" s="234">
        <v>3.1422998905181885</v>
      </c>
      <c r="F9" s="234">
        <v>1.5369999408721924</v>
      </c>
      <c r="G9" s="234">
        <v>1.2742999792098999</v>
      </c>
      <c r="H9" s="234">
        <v>1.252500057220459</v>
      </c>
      <c r="I9" s="234">
        <v>0.20800000429153442</v>
      </c>
      <c r="J9" s="234">
        <v>0.93999999761581421</v>
      </c>
      <c r="K9" s="234">
        <v>1.5118999481201172</v>
      </c>
      <c r="L9" s="234">
        <v>1.0368000268936157</v>
      </c>
      <c r="M9" s="234">
        <v>2.9098999500274658</v>
      </c>
      <c r="N9" s="234">
        <v>0.47589999437332153</v>
      </c>
      <c r="O9" s="234">
        <v>2.3939108848571777</v>
      </c>
      <c r="P9" s="234">
        <v>4.8459320068359375</v>
      </c>
      <c r="Q9" s="234">
        <v>2.2650001049041748</v>
      </c>
      <c r="R9" s="234">
        <v>2.6516890525817871</v>
      </c>
      <c r="S9" s="234">
        <v>4.0164170265197754</v>
      </c>
      <c r="T9" s="234">
        <v>3.2929999828338623</v>
      </c>
      <c r="U9" s="234">
        <v>3.5093998908996582</v>
      </c>
      <c r="V9" s="234">
        <v>2.9676001071929932</v>
      </c>
      <c r="W9" s="234">
        <v>2.9786911010742188</v>
      </c>
      <c r="X9" s="234">
        <v>3.9137721061706543</v>
      </c>
      <c r="Y9" s="234">
        <v>4.6824860572814941</v>
      </c>
      <c r="Z9" s="234">
        <v>3.1132729053497314</v>
      </c>
      <c r="AA9" s="234">
        <v>2.4319779872894287</v>
      </c>
      <c r="AB9" s="234">
        <v>2.6961669921875</v>
      </c>
      <c r="AC9" s="234">
        <v>4.462306022644043</v>
      </c>
      <c r="AD9" s="234">
        <v>6.1678986549377441</v>
      </c>
    </row>
    <row r="10" spans="1:41" s="238" customFormat="1" ht="13" x14ac:dyDescent="0.3">
      <c r="A10" s="234" t="s">
        <v>474</v>
      </c>
      <c r="B10" s="234"/>
      <c r="C10" s="234">
        <v>69.56890869140625</v>
      </c>
      <c r="D10" s="234">
        <v>67.099197387695313</v>
      </c>
      <c r="E10" s="234">
        <v>58.501972198486328</v>
      </c>
      <c r="F10" s="234">
        <v>62.427463531494141</v>
      </c>
      <c r="G10" s="234">
        <v>62.904117584228516</v>
      </c>
      <c r="H10" s="234">
        <v>79.256301879882813</v>
      </c>
      <c r="I10" s="234">
        <v>76.070755004882813</v>
      </c>
      <c r="J10" s="234">
        <v>63.066337585449219</v>
      </c>
      <c r="K10" s="234">
        <v>73.938766479492188</v>
      </c>
      <c r="L10" s="234">
        <v>70.716781616210938</v>
      </c>
      <c r="M10" s="234">
        <v>83.583702087402344</v>
      </c>
      <c r="N10" s="234">
        <v>80.086677551269531</v>
      </c>
      <c r="O10" s="234">
        <v>86.091804504394531</v>
      </c>
      <c r="P10" s="234">
        <v>88.259086608886719</v>
      </c>
      <c r="Q10" s="234">
        <v>91.881454467773438</v>
      </c>
      <c r="R10" s="234">
        <v>125.04267120361328</v>
      </c>
      <c r="S10" s="234">
        <v>121.95051574707031</v>
      </c>
      <c r="T10" s="234">
        <v>128.68814086914063</v>
      </c>
      <c r="U10" s="234">
        <v>144.0677490234375</v>
      </c>
      <c r="V10" s="234">
        <v>128.26921081542969</v>
      </c>
      <c r="W10" s="234">
        <v>113.48908233642578</v>
      </c>
      <c r="X10" s="234">
        <v>102.52472686767578</v>
      </c>
      <c r="Y10" s="234">
        <v>115.24848937988281</v>
      </c>
      <c r="Z10" s="234">
        <v>127.26021575927734</v>
      </c>
      <c r="AA10" s="234">
        <v>202.71565246582031</v>
      </c>
      <c r="AB10" s="234">
        <v>127.79293823242188</v>
      </c>
      <c r="AC10" s="234">
        <v>142.33566284179688</v>
      </c>
      <c r="AD10" s="234">
        <v>138.05876159667969</v>
      </c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</row>
    <row r="11" spans="1:41" s="238" customFormat="1" ht="20.25" customHeight="1" x14ac:dyDescent="0.3">
      <c r="A11" s="238" t="s">
        <v>392</v>
      </c>
      <c r="C11" s="238">
        <v>-25.211105346679688</v>
      </c>
      <c r="D11" s="238">
        <v>-26.037986755371094</v>
      </c>
      <c r="E11" s="238">
        <v>-23.341669082641602</v>
      </c>
      <c r="F11" s="238">
        <v>-27.362998962402344</v>
      </c>
      <c r="G11" s="238">
        <v>-25.795686721801758</v>
      </c>
      <c r="H11" s="238">
        <v>-24.604673385620117</v>
      </c>
      <c r="I11" s="238">
        <v>-25.76533317565918</v>
      </c>
      <c r="J11" s="238">
        <v>-21.758052825927734</v>
      </c>
      <c r="K11" s="238">
        <v>-24.934652328491211</v>
      </c>
      <c r="L11" s="238">
        <v>-25.873231887817383</v>
      </c>
      <c r="M11" s="238">
        <v>-30.900295257568359</v>
      </c>
      <c r="N11" s="238">
        <v>-32.626556396484375</v>
      </c>
      <c r="O11" s="238">
        <v>-34.677001953125</v>
      </c>
      <c r="P11" s="238">
        <v>-34.620502471923828</v>
      </c>
      <c r="Q11" s="238">
        <v>-47.304721832275391</v>
      </c>
      <c r="R11" s="238">
        <v>-35.023048400878906</v>
      </c>
      <c r="S11" s="238">
        <v>-37.478271484375</v>
      </c>
      <c r="T11" s="238">
        <v>-40.138595581054688</v>
      </c>
      <c r="U11" s="238">
        <v>-40.823623657226563</v>
      </c>
      <c r="V11" s="238">
        <v>-34.287330627441406</v>
      </c>
      <c r="W11" s="238">
        <v>-37.911575317382813</v>
      </c>
      <c r="X11" s="238">
        <v>-36.708602905273438</v>
      </c>
      <c r="Y11" s="238">
        <v>-46.039421081542969</v>
      </c>
      <c r="Z11" s="238">
        <v>-43.552833557128906</v>
      </c>
      <c r="AA11" s="238">
        <v>-45.370361328125</v>
      </c>
      <c r="AB11" s="238">
        <v>-33.2847900390625</v>
      </c>
      <c r="AC11" s="238">
        <v>-30.351320266723633</v>
      </c>
      <c r="AD11" s="238">
        <v>-38.918994903564453</v>
      </c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</row>
    <row r="12" spans="1:41" s="234" customFormat="1" ht="12.5" x14ac:dyDescent="0.25">
      <c r="A12" s="234" t="s">
        <v>393</v>
      </c>
      <c r="C12" s="240">
        <v>6.7937078475952148</v>
      </c>
      <c r="D12" s="240">
        <v>6.5475125312805176</v>
      </c>
      <c r="E12" s="240">
        <v>7.8045206069946289</v>
      </c>
      <c r="F12" s="240">
        <v>7.8479547500610352</v>
      </c>
      <c r="G12" s="240">
        <v>8.3480501174926758</v>
      </c>
      <c r="H12" s="240">
        <v>12.346796035766602</v>
      </c>
      <c r="I12" s="240">
        <v>12.273163795471191</v>
      </c>
      <c r="J12" s="240">
        <v>14.050804138183594</v>
      </c>
      <c r="K12" s="240">
        <v>14.881152153015137</v>
      </c>
      <c r="L12" s="240">
        <v>14.976423263549805</v>
      </c>
      <c r="M12" s="240">
        <v>12.689254760742188</v>
      </c>
      <c r="N12" s="240">
        <v>12.553726196289063</v>
      </c>
      <c r="O12" s="240">
        <v>12.759373664855957</v>
      </c>
      <c r="P12" s="240">
        <v>13.401728630065918</v>
      </c>
      <c r="Q12" s="240">
        <v>13.964282989501953</v>
      </c>
      <c r="R12" s="240">
        <v>15.471632957458496</v>
      </c>
      <c r="S12" s="240">
        <v>16.643728256225586</v>
      </c>
      <c r="T12" s="240">
        <v>17.308170318603516</v>
      </c>
      <c r="U12" s="240">
        <v>18.593639373779297</v>
      </c>
      <c r="V12" s="240">
        <v>21.202455520629883</v>
      </c>
      <c r="W12" s="240">
        <v>20.642208099365234</v>
      </c>
      <c r="X12" s="240">
        <v>19.823757171630859</v>
      </c>
      <c r="Y12" s="240">
        <v>20.611392974853516</v>
      </c>
      <c r="Z12" s="240">
        <v>22.064563751220703</v>
      </c>
      <c r="AA12" s="240">
        <v>21.216165542602539</v>
      </c>
      <c r="AB12" s="240">
        <v>13.727202415466309</v>
      </c>
      <c r="AC12" s="240">
        <v>11.124466896057129</v>
      </c>
      <c r="AD12" s="240">
        <v>13.55341911315918</v>
      </c>
    </row>
    <row r="13" spans="1:41" s="234" customFormat="1" ht="12.5" x14ac:dyDescent="0.25">
      <c r="A13" s="239" t="s">
        <v>421</v>
      </c>
      <c r="C13" s="240">
        <v>0</v>
      </c>
      <c r="D13" s="240">
        <v>0</v>
      </c>
      <c r="E13" s="240">
        <v>0.72327941656112671</v>
      </c>
      <c r="F13" s="240">
        <v>0.49540349841117859</v>
      </c>
      <c r="G13" s="240">
        <v>7.9913407564163208E-2</v>
      </c>
      <c r="H13" s="240">
        <v>2.9804532527923584</v>
      </c>
      <c r="I13" s="240">
        <v>2.9453132152557373</v>
      </c>
      <c r="J13" s="240">
        <v>3.757784366607666</v>
      </c>
      <c r="K13" s="240">
        <v>4.6957540512084961</v>
      </c>
      <c r="L13" s="240">
        <v>5.2762312889099121</v>
      </c>
      <c r="M13" s="240">
        <v>1.9696712493896484</v>
      </c>
      <c r="N13" s="240">
        <v>2.2414398193359375</v>
      </c>
      <c r="O13" s="240">
        <v>2.3339731693267822</v>
      </c>
      <c r="P13" s="240">
        <v>2.9899256229400635</v>
      </c>
      <c r="Q13" s="240">
        <v>3.2759654521942139</v>
      </c>
      <c r="R13" s="240">
        <v>3.7264444828033447</v>
      </c>
      <c r="S13" s="240">
        <v>4.274907112121582</v>
      </c>
      <c r="T13" s="240">
        <v>4.5419931411743164</v>
      </c>
      <c r="U13" s="240">
        <v>4.9057860374450684</v>
      </c>
      <c r="V13" s="240">
        <v>6.1308131217956543</v>
      </c>
      <c r="W13" s="240">
        <v>5.0749611854553223</v>
      </c>
      <c r="X13" s="240">
        <v>4.8008742332458496</v>
      </c>
      <c r="Y13" s="240">
        <v>4.7891607284545898</v>
      </c>
      <c r="Z13" s="240">
        <v>4.6093668937683105</v>
      </c>
      <c r="AA13" s="240">
        <v>3.7037253379821777</v>
      </c>
      <c r="AB13" s="240">
        <v>2.6576097011566162</v>
      </c>
      <c r="AC13" s="240">
        <v>2.7386622428894043</v>
      </c>
      <c r="AD13" s="240">
        <v>2.3930904865264893</v>
      </c>
    </row>
    <row r="14" spans="1:41" s="234" customFormat="1" ht="12.5" x14ac:dyDescent="0.25">
      <c r="A14" s="239" t="s">
        <v>301</v>
      </c>
      <c r="C14" s="240">
        <v>2.8443770408630371</v>
      </c>
      <c r="D14" s="240">
        <v>2.6543171405792236</v>
      </c>
      <c r="E14" s="240">
        <v>2.9337642192840576</v>
      </c>
      <c r="F14" s="240">
        <v>3.1481227874755859</v>
      </c>
      <c r="G14" s="240">
        <v>4.3183717727661133</v>
      </c>
      <c r="H14" s="240">
        <v>4.6541333198547363</v>
      </c>
      <c r="I14" s="240">
        <v>4.7100505828857422</v>
      </c>
      <c r="J14" s="240">
        <v>5.3164763450622559</v>
      </c>
      <c r="K14" s="240">
        <v>5.2168102264404297</v>
      </c>
      <c r="L14" s="240">
        <v>5.0584955215454102</v>
      </c>
      <c r="M14" s="240">
        <v>5.4235358238220215</v>
      </c>
      <c r="N14" s="240">
        <v>5.3483238220214844</v>
      </c>
      <c r="O14" s="240">
        <v>5.0612459182739258</v>
      </c>
      <c r="P14" s="240">
        <v>5.0796551704406738</v>
      </c>
      <c r="Q14" s="240">
        <v>5.3337116241455078</v>
      </c>
      <c r="R14" s="240">
        <v>6.0471172332763672</v>
      </c>
      <c r="S14" s="240">
        <v>6.4460177421569824</v>
      </c>
      <c r="T14" s="240">
        <v>6.5908412933349609</v>
      </c>
      <c r="U14" s="240">
        <v>7.1220893859863281</v>
      </c>
      <c r="V14" s="240">
        <v>7.8464779853820801</v>
      </c>
      <c r="W14" s="240">
        <v>7.7153511047363281</v>
      </c>
      <c r="X14" s="240">
        <v>7.6548552513122559</v>
      </c>
      <c r="Y14" s="240">
        <v>8.5416593551635742</v>
      </c>
      <c r="Z14" s="240">
        <v>9.7876787185668945</v>
      </c>
      <c r="AA14" s="240">
        <v>9.6890993118286133</v>
      </c>
      <c r="AB14" s="240">
        <v>4.5401639938354492</v>
      </c>
      <c r="AC14" s="240">
        <v>2.5102300643920898</v>
      </c>
      <c r="AD14" s="240">
        <v>4.6181278228759766</v>
      </c>
    </row>
    <row r="15" spans="1:41" s="234" customFormat="1" ht="12.75" customHeight="1" x14ac:dyDescent="0.25">
      <c r="A15" s="239" t="s">
        <v>4</v>
      </c>
      <c r="C15" s="240">
        <v>3.9493308067321777</v>
      </c>
      <c r="D15" s="240">
        <v>3.893195629119873</v>
      </c>
      <c r="E15" s="240">
        <v>4.1474771499633789</v>
      </c>
      <c r="F15" s="240">
        <v>4.2044286727905273</v>
      </c>
      <c r="G15" s="240">
        <v>3.9497649669647217</v>
      </c>
      <c r="H15" s="240">
        <v>4.7122092247009277</v>
      </c>
      <c r="I15" s="240">
        <v>4.6177997589111328</v>
      </c>
      <c r="J15" s="240">
        <v>4.9765434265136719</v>
      </c>
      <c r="K15" s="240">
        <v>4.9685883522033691</v>
      </c>
      <c r="L15" s="240">
        <v>4.6416964530944824</v>
      </c>
      <c r="M15" s="240">
        <v>5.2960481643676758</v>
      </c>
      <c r="N15" s="240">
        <v>4.9639620780944824</v>
      </c>
      <c r="O15" s="240">
        <v>5.3641548156738281</v>
      </c>
      <c r="P15" s="240">
        <v>5.3321480751037598</v>
      </c>
      <c r="Q15" s="240">
        <v>5.3546061515808105</v>
      </c>
      <c r="R15" s="240">
        <v>5.6980710029602051</v>
      </c>
      <c r="S15" s="240">
        <v>5.9228038787841797</v>
      </c>
      <c r="T15" s="240">
        <v>6.1753354072570801</v>
      </c>
      <c r="U15" s="240">
        <v>6.5657639503479004</v>
      </c>
      <c r="V15" s="240">
        <v>7.2251644134521484</v>
      </c>
      <c r="W15" s="240">
        <v>7.8518948554992676</v>
      </c>
      <c r="X15" s="240">
        <v>7.3680272102355957</v>
      </c>
      <c r="Y15" s="240">
        <v>7.2805733680725098</v>
      </c>
      <c r="Z15" s="240">
        <v>7.6675176620483398</v>
      </c>
      <c r="AA15" s="240">
        <v>7.8233399391174316</v>
      </c>
      <c r="AB15" s="240">
        <v>6.5294294357299805</v>
      </c>
      <c r="AC15" s="240">
        <v>5.875575065612793</v>
      </c>
      <c r="AD15" s="240">
        <v>6.5422005653381348</v>
      </c>
    </row>
    <row r="16" spans="1:41" s="234" customFormat="1" ht="12.5" x14ac:dyDescent="0.25">
      <c r="A16" s="234" t="s">
        <v>395</v>
      </c>
      <c r="C16" s="234">
        <v>32.004814147949219</v>
      </c>
      <c r="D16" s="234">
        <v>32.585498809814453</v>
      </c>
      <c r="E16" s="234">
        <v>31.146190643310547</v>
      </c>
      <c r="F16" s="234">
        <v>35.210956573486328</v>
      </c>
      <c r="G16" s="234">
        <v>34.14373779296875</v>
      </c>
      <c r="H16" s="234">
        <v>36.951469421386719</v>
      </c>
      <c r="I16" s="234">
        <v>38.038497924804688</v>
      </c>
      <c r="J16" s="234">
        <v>35.808856964111328</v>
      </c>
      <c r="K16" s="234">
        <v>39.815803527832031</v>
      </c>
      <c r="L16" s="234">
        <v>40.849655151367188</v>
      </c>
      <c r="M16" s="234">
        <v>43.589550018310547</v>
      </c>
      <c r="N16" s="234">
        <v>45.180282592773438</v>
      </c>
      <c r="O16" s="234">
        <v>47.436378479003906</v>
      </c>
      <c r="P16" s="234">
        <v>48.022232055664063</v>
      </c>
      <c r="Q16" s="234">
        <v>61.269008636474609</v>
      </c>
      <c r="R16" s="234">
        <v>50.494682312011719</v>
      </c>
      <c r="S16" s="234">
        <v>54.121997833251953</v>
      </c>
      <c r="T16" s="234">
        <v>57.446765899658203</v>
      </c>
      <c r="U16" s="234">
        <v>59.417263031005859</v>
      </c>
      <c r="V16" s="234">
        <v>55.489788055419922</v>
      </c>
      <c r="W16" s="234">
        <v>58.553783416748047</v>
      </c>
      <c r="X16" s="234">
        <v>56.532360076904297</v>
      </c>
      <c r="Y16" s="234">
        <v>66.650810241699219</v>
      </c>
      <c r="Z16" s="234">
        <v>65.617393493652344</v>
      </c>
      <c r="AA16" s="234">
        <v>66.586524963378906</v>
      </c>
      <c r="AB16" s="234">
        <v>47.011993408203125</v>
      </c>
      <c r="AC16" s="234">
        <v>41.475788116455078</v>
      </c>
      <c r="AD16" s="234">
        <v>52.472415924072266</v>
      </c>
    </row>
    <row r="17" spans="1:30" s="234" customFormat="1" ht="12.5" x14ac:dyDescent="0.25">
      <c r="A17" s="239" t="s">
        <v>278</v>
      </c>
      <c r="C17" s="234">
        <v>18.248960494995117</v>
      </c>
      <c r="D17" s="234">
        <v>17.561407089233398</v>
      </c>
      <c r="E17" s="234">
        <v>15.503506660461426</v>
      </c>
      <c r="F17" s="234">
        <v>17.946372985839844</v>
      </c>
      <c r="G17" s="234">
        <v>17.935226440429688</v>
      </c>
      <c r="H17" s="234">
        <v>21.305810928344727</v>
      </c>
      <c r="I17" s="234">
        <v>21.160646438598633</v>
      </c>
      <c r="J17" s="234">
        <v>19.65483283996582</v>
      </c>
      <c r="K17" s="234">
        <v>22.393547058105469</v>
      </c>
      <c r="L17" s="234">
        <v>22.416736602783203</v>
      </c>
      <c r="M17" s="234">
        <v>25.097829818725586</v>
      </c>
      <c r="N17" s="234">
        <v>25.671663284301758</v>
      </c>
      <c r="O17" s="234">
        <v>26.942428588867188</v>
      </c>
      <c r="P17" s="234">
        <v>27.724353790283203</v>
      </c>
      <c r="Q17" s="234">
        <v>25.545560836791992</v>
      </c>
      <c r="R17" s="234">
        <v>25.640827178955078</v>
      </c>
      <c r="S17" s="234">
        <v>29.491472244262695</v>
      </c>
      <c r="T17" s="234">
        <v>32.135429382324219</v>
      </c>
      <c r="U17" s="234">
        <v>34.11639404296875</v>
      </c>
      <c r="V17" s="234">
        <v>32.217617034912109</v>
      </c>
      <c r="W17" s="234">
        <v>30.956699371337891</v>
      </c>
      <c r="X17" s="234">
        <v>29.061710357666016</v>
      </c>
      <c r="Y17" s="234">
        <v>31.714380264282227</v>
      </c>
      <c r="Z17" s="234">
        <v>33.185287475585938</v>
      </c>
      <c r="AA17" s="234">
        <v>35.326629638671875</v>
      </c>
      <c r="AB17" s="234">
        <v>24.289827346801758</v>
      </c>
      <c r="AC17" s="234">
        <v>22.948543548583984</v>
      </c>
      <c r="AD17" s="234">
        <v>26.709667205810547</v>
      </c>
    </row>
    <row r="18" spans="1:30" s="234" customFormat="1" ht="12.5" x14ac:dyDescent="0.25">
      <c r="A18" s="241" t="s">
        <v>425</v>
      </c>
      <c r="C18" s="240">
        <v>11.893609046936035</v>
      </c>
      <c r="D18" s="240">
        <v>11.637821197509766</v>
      </c>
      <c r="E18" s="240">
        <v>9.8796606063842773</v>
      </c>
      <c r="F18" s="240">
        <v>10.881802558898926</v>
      </c>
      <c r="G18" s="240">
        <v>10.740819931030273</v>
      </c>
      <c r="H18" s="240">
        <v>13.437519073486328</v>
      </c>
      <c r="I18" s="240">
        <v>12.889675140380859</v>
      </c>
      <c r="J18" s="240">
        <v>10.660140991210938</v>
      </c>
      <c r="K18" s="240">
        <v>12.504101753234863</v>
      </c>
      <c r="L18" s="240">
        <v>11.945903778076172</v>
      </c>
      <c r="M18" s="240">
        <v>14.112350463867188</v>
      </c>
      <c r="N18" s="240">
        <v>13.476571083068848</v>
      </c>
      <c r="O18" s="240">
        <v>14.068151473999023</v>
      </c>
      <c r="P18" s="240">
        <v>14.804106712341309</v>
      </c>
      <c r="Q18" s="240">
        <v>13.325940132141113</v>
      </c>
      <c r="R18" s="240">
        <v>14.703762054443359</v>
      </c>
      <c r="S18" s="240">
        <v>18.473270416259766</v>
      </c>
      <c r="T18" s="240">
        <v>19.527097702026367</v>
      </c>
      <c r="U18" s="240">
        <v>21.706138610839844</v>
      </c>
      <c r="V18" s="240">
        <v>20.009204864501953</v>
      </c>
      <c r="W18" s="240">
        <v>16.918712615966797</v>
      </c>
      <c r="X18" s="240">
        <v>15.683566093444824</v>
      </c>
      <c r="Y18" s="240">
        <v>17.443531036376953</v>
      </c>
      <c r="Z18" s="240">
        <v>19.403360366821289</v>
      </c>
      <c r="AA18" s="240">
        <v>21.474576950073242</v>
      </c>
      <c r="AB18" s="240">
        <v>19.308893203735352</v>
      </c>
      <c r="AC18" s="240">
        <v>19.589410781860352</v>
      </c>
      <c r="AD18" s="240">
        <v>21.17015266418457</v>
      </c>
    </row>
    <row r="19" spans="1:30" s="234" customFormat="1" ht="12.5" x14ac:dyDescent="0.25">
      <c r="A19" s="241" t="s">
        <v>475</v>
      </c>
      <c r="C19" s="240">
        <v>6.355351448059082</v>
      </c>
      <c r="D19" s="240">
        <v>5.9235849380493164</v>
      </c>
      <c r="E19" s="240">
        <v>5.6238460540771484</v>
      </c>
      <c r="F19" s="240">
        <v>7.0645713806152344</v>
      </c>
      <c r="G19" s="240">
        <v>7.1944065093994141</v>
      </c>
      <c r="H19" s="240">
        <v>7.8682928085327148</v>
      </c>
      <c r="I19" s="240">
        <v>8.2709722518920898</v>
      </c>
      <c r="J19" s="240">
        <v>8.9946928024291992</v>
      </c>
      <c r="K19" s="240">
        <v>9.8894453048706055</v>
      </c>
      <c r="L19" s="240">
        <v>10.470832824707031</v>
      </c>
      <c r="M19" s="240">
        <v>10.985480308532715</v>
      </c>
      <c r="N19" s="240">
        <v>12.195093154907227</v>
      </c>
      <c r="O19" s="240">
        <v>12.874277114868164</v>
      </c>
      <c r="P19" s="240">
        <v>12.920247077941895</v>
      </c>
      <c r="Q19" s="240">
        <v>12.219620704650879</v>
      </c>
      <c r="R19" s="240">
        <v>10.937065124511719</v>
      </c>
      <c r="S19" s="240">
        <v>11.01820182800293</v>
      </c>
      <c r="T19" s="240">
        <v>12.608332633972168</v>
      </c>
      <c r="U19" s="240">
        <v>12.410255432128906</v>
      </c>
      <c r="V19" s="240">
        <v>12.20841121673584</v>
      </c>
      <c r="W19" s="240">
        <v>14.037986755371094</v>
      </c>
      <c r="X19" s="240">
        <v>13.378144264221191</v>
      </c>
      <c r="Y19" s="240">
        <v>14.270849227905273</v>
      </c>
      <c r="Z19" s="240">
        <v>13.781926155090332</v>
      </c>
      <c r="AA19" s="240">
        <v>13.852052688598633</v>
      </c>
      <c r="AB19" s="240">
        <v>4.980933666229248</v>
      </c>
      <c r="AC19" s="240">
        <v>3.3591325283050537</v>
      </c>
      <c r="AD19" s="240">
        <v>5.5395150184631348</v>
      </c>
    </row>
    <row r="20" spans="1:30" s="234" customFormat="1" ht="12.5" x14ac:dyDescent="0.25">
      <c r="A20" s="239" t="s">
        <v>476</v>
      </c>
      <c r="C20" s="242">
        <v>0</v>
      </c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2">
        <v>0</v>
      </c>
      <c r="P20" s="242">
        <v>0</v>
      </c>
      <c r="Q20" s="242">
        <v>13.458574295043945</v>
      </c>
      <c r="R20" s="242">
        <v>2.9073991775512695</v>
      </c>
      <c r="S20" s="242">
        <v>1.2974551916122437</v>
      </c>
      <c r="T20" s="242">
        <v>0</v>
      </c>
      <c r="U20" s="242">
        <v>0</v>
      </c>
      <c r="V20" s="242">
        <v>0</v>
      </c>
      <c r="W20" s="242">
        <v>0</v>
      </c>
      <c r="X20" s="242">
        <v>0</v>
      </c>
      <c r="Y20" s="242">
        <v>0</v>
      </c>
      <c r="Z20" s="242">
        <v>0</v>
      </c>
      <c r="AA20" s="242">
        <v>0</v>
      </c>
      <c r="AB20" s="242">
        <v>0</v>
      </c>
      <c r="AC20" s="242">
        <v>0</v>
      </c>
      <c r="AD20" s="242">
        <v>0</v>
      </c>
    </row>
    <row r="21" spans="1:30" s="238" customFormat="1" ht="13" x14ac:dyDescent="0.3">
      <c r="A21" s="239" t="s">
        <v>4</v>
      </c>
      <c r="B21" s="234"/>
      <c r="C21" s="234">
        <v>13.755853652954102</v>
      </c>
      <c r="D21" s="234">
        <v>15.024091720581055</v>
      </c>
      <c r="E21" s="234">
        <v>15.642683982849121</v>
      </c>
      <c r="F21" s="234">
        <v>17.264581680297852</v>
      </c>
      <c r="G21" s="234">
        <v>16.208511352539063</v>
      </c>
      <c r="H21" s="234">
        <v>15.645658493041992</v>
      </c>
      <c r="I21" s="234">
        <v>16.877849578857422</v>
      </c>
      <c r="J21" s="234">
        <v>16.154024124145508</v>
      </c>
      <c r="K21" s="234">
        <v>17.422256469726563</v>
      </c>
      <c r="L21" s="234">
        <v>18.432918548583984</v>
      </c>
      <c r="M21" s="234">
        <v>18.491718292236328</v>
      </c>
      <c r="N21" s="234">
        <v>19.50861930847168</v>
      </c>
      <c r="O21" s="234">
        <v>20.493949890136719</v>
      </c>
      <c r="P21" s="234">
        <v>20.297878265380859</v>
      </c>
      <c r="Q21" s="234">
        <v>22.264871597290039</v>
      </c>
      <c r="R21" s="234">
        <v>21.946456909179688</v>
      </c>
      <c r="S21" s="234">
        <v>23.333072662353516</v>
      </c>
      <c r="T21" s="234">
        <v>25.311334609985352</v>
      </c>
      <c r="U21" s="234">
        <v>25.300868988037109</v>
      </c>
      <c r="V21" s="234">
        <v>23.272171020507813</v>
      </c>
      <c r="W21" s="234">
        <v>27.597082138061523</v>
      </c>
      <c r="X21" s="234">
        <v>27.470649719238281</v>
      </c>
      <c r="Y21" s="234">
        <v>34.936431884765625</v>
      </c>
      <c r="Z21" s="234">
        <v>32.432109832763672</v>
      </c>
      <c r="AA21" s="234">
        <v>31.259897232055664</v>
      </c>
      <c r="AB21" s="234">
        <v>22.722164154052734</v>
      </c>
      <c r="AC21" s="234">
        <v>18.527244567871094</v>
      </c>
      <c r="AD21" s="234">
        <v>25.762746810913086</v>
      </c>
    </row>
    <row r="22" spans="1:30" s="238" customFormat="1" ht="20.25" customHeight="1" x14ac:dyDescent="0.3">
      <c r="A22" s="238" t="s">
        <v>397</v>
      </c>
      <c r="C22" s="238">
        <v>29.850534439086914</v>
      </c>
      <c r="D22" s="238">
        <v>23.505025863647461</v>
      </c>
      <c r="E22" s="238">
        <v>24.681781768798828</v>
      </c>
      <c r="F22" s="238">
        <v>29.725671768188477</v>
      </c>
      <c r="G22" s="238">
        <v>33.742156982421875</v>
      </c>
      <c r="H22" s="238">
        <v>35.008888244628906</v>
      </c>
      <c r="I22" s="238">
        <v>35.878078460693359</v>
      </c>
      <c r="J22" s="238">
        <v>33.526035308837891</v>
      </c>
      <c r="K22" s="238">
        <v>34.355495452880859</v>
      </c>
      <c r="L22" s="238">
        <v>35.983245849609375</v>
      </c>
      <c r="M22" s="238">
        <v>41.101432800292969</v>
      </c>
      <c r="N22" s="238">
        <v>38.255165100097656</v>
      </c>
      <c r="O22" s="238">
        <v>41.327255249023438</v>
      </c>
      <c r="P22" s="238">
        <v>42.700271606445313</v>
      </c>
      <c r="Q22" s="238">
        <v>39.993137359619141</v>
      </c>
      <c r="R22" s="238">
        <v>36.298072814941406</v>
      </c>
      <c r="S22" s="238">
        <v>36.148078918457031</v>
      </c>
      <c r="T22" s="238">
        <v>28.52448844909668</v>
      </c>
      <c r="U22" s="238">
        <v>35.425701141357422</v>
      </c>
      <c r="V22" s="238">
        <v>41.64666748046875</v>
      </c>
      <c r="W22" s="238">
        <v>58.522281646728516</v>
      </c>
      <c r="X22" s="238">
        <v>53.616279602050781</v>
      </c>
      <c r="Y22" s="238">
        <v>47.447574615478516</v>
      </c>
      <c r="Z22" s="238">
        <v>47.891128540039063</v>
      </c>
      <c r="AA22" s="238">
        <v>49.671321868896484</v>
      </c>
      <c r="AB22" s="238">
        <v>45.396003723144531</v>
      </c>
      <c r="AC22" s="238">
        <v>24.905746459960938</v>
      </c>
      <c r="AD22" s="238">
        <v>37.767459869384766</v>
      </c>
    </row>
    <row r="23" spans="1:30" s="234" customFormat="1" ht="12.5" x14ac:dyDescent="0.25">
      <c r="A23" s="234" t="s">
        <v>398</v>
      </c>
      <c r="C23" s="234">
        <v>41.759632110595703</v>
      </c>
      <c r="D23" s="234">
        <v>37.421642303466797</v>
      </c>
      <c r="E23" s="234">
        <v>37.793136596679688</v>
      </c>
      <c r="F23" s="234">
        <v>42.379390716552734</v>
      </c>
      <c r="G23" s="234">
        <v>45.388908386230469</v>
      </c>
      <c r="H23" s="234">
        <v>45.036735534667969</v>
      </c>
      <c r="I23" s="234">
        <v>45.279342651367188</v>
      </c>
      <c r="J23" s="234">
        <v>43.485935211181641</v>
      </c>
      <c r="K23" s="234">
        <v>44.312885284423828</v>
      </c>
      <c r="L23" s="234">
        <v>47.910636901855469</v>
      </c>
      <c r="M23" s="234">
        <v>52.709182739257813</v>
      </c>
      <c r="N23" s="234">
        <v>54.178035736083984</v>
      </c>
      <c r="O23" s="234">
        <v>55.703697204589844</v>
      </c>
      <c r="P23" s="234">
        <v>53.960247039794922</v>
      </c>
      <c r="Q23" s="234">
        <v>52.097698211669922</v>
      </c>
      <c r="R23" s="234">
        <v>50.892543792724609</v>
      </c>
      <c r="S23" s="234">
        <v>58.309577941894531</v>
      </c>
      <c r="T23" s="234">
        <v>57.381206512451172</v>
      </c>
      <c r="U23" s="234">
        <v>62.945285797119141</v>
      </c>
      <c r="V23" s="234">
        <v>67.355270385742188</v>
      </c>
      <c r="W23" s="234">
        <v>80.158119201660156</v>
      </c>
      <c r="X23" s="234">
        <v>80.917488098144531</v>
      </c>
      <c r="Y23" s="234">
        <v>83.330726623535156</v>
      </c>
      <c r="Z23" s="234">
        <v>84.453811645507813</v>
      </c>
      <c r="AA23" s="234">
        <v>89.786209106445313</v>
      </c>
      <c r="AB23" s="234">
        <v>88.413558959960938</v>
      </c>
      <c r="AC23" s="234">
        <v>81.618766784667969</v>
      </c>
      <c r="AD23" s="234">
        <v>85.779129028320313</v>
      </c>
    </row>
    <row r="24" spans="1:30" s="234" customFormat="1" ht="12.5" x14ac:dyDescent="0.25">
      <c r="A24" s="239" t="s">
        <v>93</v>
      </c>
      <c r="C24" s="234">
        <v>14.100000381469727</v>
      </c>
      <c r="D24" s="234">
        <v>14.100000381469727</v>
      </c>
      <c r="E24" s="234">
        <v>14.571633338928223</v>
      </c>
      <c r="F24" s="234">
        <v>14.729503631591797</v>
      </c>
      <c r="G24" s="234">
        <v>16.122255325317383</v>
      </c>
      <c r="H24" s="234">
        <v>18.607049942016602</v>
      </c>
      <c r="I24" s="234">
        <v>19.502948760986328</v>
      </c>
      <c r="J24" s="234">
        <v>17.732812881469727</v>
      </c>
      <c r="K24" s="234">
        <v>20.445629119873047</v>
      </c>
      <c r="L24" s="234">
        <v>19.780048370361328</v>
      </c>
      <c r="M24" s="234">
        <v>20.34080696105957</v>
      </c>
      <c r="N24" s="234">
        <v>21.619680404663086</v>
      </c>
      <c r="O24" s="234">
        <v>21.303712844848633</v>
      </c>
      <c r="P24" s="234">
        <v>19.062536239624023</v>
      </c>
      <c r="Q24" s="234">
        <v>19.245195388793945</v>
      </c>
      <c r="R24" s="234">
        <v>18.351879119873047</v>
      </c>
      <c r="S24" s="234">
        <v>18.194801330566406</v>
      </c>
      <c r="T24" s="234">
        <v>17.826866149902344</v>
      </c>
      <c r="U24" s="234">
        <v>18.445362091064453</v>
      </c>
      <c r="V24" s="234">
        <v>18.467714309692383</v>
      </c>
      <c r="W24" s="234">
        <v>19.502847671508789</v>
      </c>
      <c r="X24" s="234">
        <v>21.16737174987793</v>
      </c>
      <c r="Y24" s="234">
        <v>22.547979354858398</v>
      </c>
      <c r="Z24" s="234">
        <v>23.237693786621094</v>
      </c>
      <c r="AA24" s="234">
        <v>24.484119415283203</v>
      </c>
      <c r="AB24" s="234">
        <v>25.826303482055664</v>
      </c>
      <c r="AC24" s="234">
        <v>26.723165512084961</v>
      </c>
      <c r="AD24" s="234">
        <v>26.755474090576172</v>
      </c>
    </row>
    <row r="25" spans="1:30" s="234" customFormat="1" ht="12.5" x14ac:dyDescent="0.25">
      <c r="A25" s="239" t="s">
        <v>399</v>
      </c>
      <c r="C25" s="234">
        <v>10.791999816894531</v>
      </c>
      <c r="D25" s="234">
        <v>10.886666297912598</v>
      </c>
      <c r="E25" s="234">
        <v>10.649999618530273</v>
      </c>
      <c r="F25" s="234">
        <v>10.86299991607666</v>
      </c>
      <c r="G25" s="234">
        <v>10.86299991607666</v>
      </c>
      <c r="H25" s="234">
        <v>10.934000015258789</v>
      </c>
      <c r="I25" s="234">
        <v>11.076000213623047</v>
      </c>
      <c r="J25" s="234">
        <v>11.218000411987305</v>
      </c>
      <c r="K25" s="234">
        <v>11.218000411987305</v>
      </c>
      <c r="L25" s="234">
        <v>15.005701065063477</v>
      </c>
      <c r="M25" s="234">
        <v>15.207550048828125</v>
      </c>
      <c r="N25" s="234">
        <v>15.44896411895752</v>
      </c>
      <c r="O25" s="234">
        <v>15.862380981445313</v>
      </c>
      <c r="P25" s="234">
        <v>16.257959365844727</v>
      </c>
      <c r="Q25" s="234">
        <v>17.167047500610352</v>
      </c>
      <c r="R25" s="234">
        <v>16.765783309936523</v>
      </c>
      <c r="S25" s="234">
        <v>16.915950775146484</v>
      </c>
      <c r="T25" s="234">
        <v>17.035800933837891</v>
      </c>
      <c r="U25" s="234">
        <v>17.547578811645508</v>
      </c>
      <c r="V25" s="234">
        <v>18</v>
      </c>
      <c r="W25" s="234">
        <v>20.929784774780273</v>
      </c>
      <c r="X25" s="234">
        <v>21.21660041809082</v>
      </c>
      <c r="Y25" s="234">
        <v>21.403799057006836</v>
      </c>
      <c r="Z25" s="234">
        <v>21.670200347900391</v>
      </c>
      <c r="AA25" s="234">
        <v>21.983400344848633</v>
      </c>
      <c r="AB25" s="234">
        <v>25.003799438476563</v>
      </c>
      <c r="AC25" s="234">
        <v>22.678199768066406</v>
      </c>
      <c r="AD25" s="234">
        <v>22.64940071105957</v>
      </c>
    </row>
    <row r="26" spans="1:30" s="234" customFormat="1" ht="12.5" x14ac:dyDescent="0.25">
      <c r="A26" s="239" t="s">
        <v>477</v>
      </c>
      <c r="C26" s="234">
        <v>0.77864301204681396</v>
      </c>
      <c r="D26" s="234">
        <v>0.77864301204681396</v>
      </c>
      <c r="E26" s="234">
        <v>0.77864301204681396</v>
      </c>
      <c r="F26" s="234">
        <v>0.76634097099304199</v>
      </c>
      <c r="G26" s="234">
        <v>0.94005000591278076</v>
      </c>
      <c r="H26" s="234">
        <v>1.0649210214614868</v>
      </c>
      <c r="I26" s="234">
        <v>0.97660601139068604</v>
      </c>
      <c r="J26" s="234">
        <v>1.0944739580154419</v>
      </c>
      <c r="K26" s="234">
        <v>1</v>
      </c>
      <c r="L26" s="234">
        <v>1</v>
      </c>
      <c r="M26" s="234">
        <v>1</v>
      </c>
      <c r="N26" s="234">
        <v>1</v>
      </c>
      <c r="O26" s="234">
        <v>1.75</v>
      </c>
      <c r="P26" s="234">
        <v>2</v>
      </c>
      <c r="Q26" s="234">
        <v>3.25</v>
      </c>
      <c r="R26" s="234">
        <v>3</v>
      </c>
      <c r="S26" s="234">
        <v>3.75</v>
      </c>
      <c r="T26" s="234">
        <v>4</v>
      </c>
      <c r="U26" s="234">
        <v>4</v>
      </c>
      <c r="V26" s="234">
        <v>4.75</v>
      </c>
      <c r="W26" s="234">
        <v>6</v>
      </c>
      <c r="X26" s="234">
        <v>6.125</v>
      </c>
      <c r="Y26" s="234">
        <v>7.2941532135009766</v>
      </c>
      <c r="Z26" s="234">
        <v>7.2793850898742676</v>
      </c>
      <c r="AA26" s="234">
        <v>8.4264621734619141</v>
      </c>
      <c r="AB26" s="234">
        <v>7.3863639831542969</v>
      </c>
      <c r="AC26" s="234">
        <v>8.1718149185180664</v>
      </c>
      <c r="AD26" s="234">
        <v>11.416000366210938</v>
      </c>
    </row>
    <row r="27" spans="1:30" s="234" customFormat="1" ht="12.5" x14ac:dyDescent="0.25">
      <c r="A27" s="239" t="s">
        <v>682</v>
      </c>
      <c r="C27" s="234">
        <v>2.150270938873291</v>
      </c>
      <c r="D27" s="234">
        <v>2.0334985256195068</v>
      </c>
      <c r="E27" s="234">
        <v>1.9167259931564331</v>
      </c>
      <c r="F27" s="234">
        <v>3.8429999351501465</v>
      </c>
      <c r="G27" s="234">
        <v>4.7894001007080078</v>
      </c>
      <c r="H27" s="234">
        <v>2.7506999969482422</v>
      </c>
      <c r="I27" s="234">
        <v>0.89840000867843628</v>
      </c>
      <c r="J27" s="234">
        <v>1.0860179662704468</v>
      </c>
      <c r="K27" s="234">
        <v>1.1788020133972168</v>
      </c>
      <c r="L27" s="234">
        <v>1.7942999601364136</v>
      </c>
      <c r="M27" s="234">
        <v>2.7100000381469727</v>
      </c>
      <c r="N27" s="234">
        <v>3.1252219676971436</v>
      </c>
      <c r="O27" s="234">
        <v>1.8601609468460083</v>
      </c>
      <c r="P27" s="234">
        <v>2.5686280727386475</v>
      </c>
      <c r="Q27" s="234">
        <v>2.9604299068450928</v>
      </c>
      <c r="R27" s="234">
        <v>3.5415530204772949</v>
      </c>
      <c r="S27" s="234">
        <v>7.8557648658752441</v>
      </c>
      <c r="T27" s="234">
        <v>7.3472137451171875</v>
      </c>
      <c r="U27" s="234">
        <v>10.852109909057617</v>
      </c>
      <c r="V27" s="234">
        <v>17.05262565612793</v>
      </c>
      <c r="W27" s="234">
        <v>21.329065322875977</v>
      </c>
      <c r="X27" s="234">
        <v>23.337081909179688</v>
      </c>
      <c r="Y27" s="234">
        <v>22.149599075317383</v>
      </c>
      <c r="Z27" s="234">
        <v>22.236513137817383</v>
      </c>
      <c r="AA27" s="234">
        <v>24.242395401000977</v>
      </c>
      <c r="AB27" s="234">
        <v>20.568893432617188</v>
      </c>
      <c r="AC27" s="234">
        <v>18.32703971862793</v>
      </c>
      <c r="AD27" s="234">
        <v>17.55567741394043</v>
      </c>
    </row>
    <row r="28" spans="1:30" s="234" customFormat="1" ht="12.5" x14ac:dyDescent="0.25">
      <c r="A28" s="239" t="s">
        <v>400</v>
      </c>
      <c r="C28" s="234">
        <v>12.809205055236816</v>
      </c>
      <c r="D28" s="234">
        <v>8.5509452819824219</v>
      </c>
      <c r="E28" s="234">
        <v>9.0035018920898438</v>
      </c>
      <c r="F28" s="234">
        <v>10.56657600402832</v>
      </c>
      <c r="G28" s="234">
        <v>10.714344024658203</v>
      </c>
      <c r="H28" s="234">
        <v>10.438508987426758</v>
      </c>
      <c r="I28" s="234">
        <v>12.100993156433105</v>
      </c>
      <c r="J28" s="234">
        <v>11.508182525634766</v>
      </c>
      <c r="K28" s="234">
        <v>9.8937482833862305</v>
      </c>
      <c r="L28" s="234">
        <v>9.6354618072509766</v>
      </c>
      <c r="M28" s="234">
        <v>12.684427261352539</v>
      </c>
      <c r="N28" s="234">
        <v>12.14222526550293</v>
      </c>
      <c r="O28" s="234">
        <v>14.106762886047363</v>
      </c>
      <c r="P28" s="234">
        <v>13.199383735656738</v>
      </c>
      <c r="Q28" s="234">
        <v>8.4703235626220703</v>
      </c>
      <c r="R28" s="234">
        <v>7.8963336944580078</v>
      </c>
      <c r="S28" s="234">
        <v>10.531373023986816</v>
      </c>
      <c r="T28" s="234">
        <v>9.9203586578369141</v>
      </c>
      <c r="U28" s="234">
        <v>10.159978866577148</v>
      </c>
      <c r="V28" s="234">
        <v>7.3262500762939453</v>
      </c>
      <c r="W28" s="234">
        <v>8.1459598541259766</v>
      </c>
      <c r="X28" s="234">
        <v>7.5438385009765625</v>
      </c>
      <c r="Y28" s="234">
        <v>8.3026609420776367</v>
      </c>
      <c r="Z28" s="234">
        <v>8.6701545715332031</v>
      </c>
      <c r="AA28" s="234">
        <v>9.7332172393798828</v>
      </c>
      <c r="AB28" s="234">
        <v>9.0371465682983398</v>
      </c>
      <c r="AC28" s="234">
        <v>4.6112313270568848</v>
      </c>
      <c r="AD28" s="234">
        <v>6.8567337989807129</v>
      </c>
    </row>
    <row r="29" spans="1:30" s="234" customFormat="1" ht="12.75" customHeight="1" x14ac:dyDescent="0.25">
      <c r="A29" s="239" t="s">
        <v>4</v>
      </c>
      <c r="C29" s="234">
        <v>1.1295143365859985</v>
      </c>
      <c r="D29" s="234">
        <v>1.0718874931335449</v>
      </c>
      <c r="E29" s="234">
        <v>0.87263411283493042</v>
      </c>
      <c r="F29" s="234">
        <v>1.6109713315963745</v>
      </c>
      <c r="G29" s="234">
        <v>1.9598615169525146</v>
      </c>
      <c r="H29" s="234">
        <v>1.2415543794631958</v>
      </c>
      <c r="I29" s="234">
        <v>0.72439473867416382</v>
      </c>
      <c r="J29" s="234">
        <v>0.84645044803619385</v>
      </c>
      <c r="K29" s="234">
        <v>0.57670462131500244</v>
      </c>
      <c r="L29" s="234">
        <v>0.69512450695037842</v>
      </c>
      <c r="M29" s="234">
        <v>0.76639950275421143</v>
      </c>
      <c r="N29" s="234">
        <v>0.84194231033325195</v>
      </c>
      <c r="O29" s="234">
        <v>0.8206791877746582</v>
      </c>
      <c r="P29" s="234">
        <v>0.87173789739608765</v>
      </c>
      <c r="Q29" s="234">
        <v>1.0047017335891724</v>
      </c>
      <c r="R29" s="234">
        <v>1.3369919061660767</v>
      </c>
      <c r="S29" s="234">
        <v>1.0616891384124756</v>
      </c>
      <c r="T29" s="234">
        <v>1.2509661912918091</v>
      </c>
      <c r="U29" s="234">
        <v>1.9402581453323364</v>
      </c>
      <c r="V29" s="234">
        <v>1.7586841583251953</v>
      </c>
      <c r="W29" s="234">
        <v>4.2504572868347168</v>
      </c>
      <c r="X29" s="234">
        <v>1.5275994539260864</v>
      </c>
      <c r="Y29" s="234">
        <v>1.6325328350067139</v>
      </c>
      <c r="Z29" s="234">
        <v>1.3598664999008179</v>
      </c>
      <c r="AA29" s="234">
        <v>0.916614830493927</v>
      </c>
      <c r="AB29" s="234">
        <v>0.59105527400970459</v>
      </c>
      <c r="AC29" s="234">
        <v>1.1073153018951416</v>
      </c>
      <c r="AD29" s="234">
        <v>0.54584276676177979</v>
      </c>
    </row>
    <row r="30" spans="1:30" s="238" customFormat="1" ht="13" x14ac:dyDescent="0.3">
      <c r="A30" s="234" t="s">
        <v>402</v>
      </c>
      <c r="B30" s="234"/>
      <c r="C30" s="234">
        <v>11.909099578857422</v>
      </c>
      <c r="D30" s="234">
        <v>13.91661548614502</v>
      </c>
      <c r="E30" s="234">
        <v>13.111355781555176</v>
      </c>
      <c r="F30" s="234">
        <v>12.653720855712891</v>
      </c>
      <c r="G30" s="234">
        <v>11.646753311157227</v>
      </c>
      <c r="H30" s="234">
        <v>10.02784538269043</v>
      </c>
      <c r="I30" s="234">
        <v>9.4012651443481445</v>
      </c>
      <c r="J30" s="234">
        <v>9.9599027633666992</v>
      </c>
      <c r="K30" s="234">
        <v>9.9573888778686523</v>
      </c>
      <c r="L30" s="234">
        <v>11.927390098571777</v>
      </c>
      <c r="M30" s="234">
        <v>11.607751846313477</v>
      </c>
      <c r="N30" s="234">
        <v>15.922870635986328</v>
      </c>
      <c r="O30" s="234">
        <v>14.376441955566406</v>
      </c>
      <c r="P30" s="234">
        <v>11.259975433349609</v>
      </c>
      <c r="Q30" s="234">
        <v>12.104560852050781</v>
      </c>
      <c r="R30" s="234">
        <v>14.594470977783203</v>
      </c>
      <c r="S30" s="234">
        <v>22.161500930786133</v>
      </c>
      <c r="T30" s="234">
        <v>28.856716156005859</v>
      </c>
      <c r="U30" s="234">
        <v>27.519586563110352</v>
      </c>
      <c r="V30" s="234">
        <v>25.70860481262207</v>
      </c>
      <c r="W30" s="234">
        <v>21.635833740234375</v>
      </c>
      <c r="X30" s="234">
        <v>27.301210403442383</v>
      </c>
      <c r="Y30" s="234">
        <v>35.883152008056641</v>
      </c>
      <c r="Z30" s="234">
        <v>36.562686920166016</v>
      </c>
      <c r="AA30" s="234">
        <v>40.114887237548828</v>
      </c>
      <c r="AB30" s="234">
        <v>43.017559051513672</v>
      </c>
      <c r="AC30" s="234">
        <v>56.713020324707031</v>
      </c>
      <c r="AD30" s="234">
        <v>48.011669158935547</v>
      </c>
    </row>
    <row r="31" spans="1:30" s="238" customFormat="1" ht="20.25" customHeight="1" x14ac:dyDescent="0.3">
      <c r="A31" s="238" t="s">
        <v>407</v>
      </c>
      <c r="C31" s="238">
        <v>25.927915573120117</v>
      </c>
      <c r="D31" s="238">
        <v>20.904205322265625</v>
      </c>
      <c r="E31" s="238">
        <v>25.141769409179688</v>
      </c>
      <c r="F31" s="238">
        <v>30.154041290283203</v>
      </c>
      <c r="G31" s="238">
        <v>26.428167343139648</v>
      </c>
      <c r="H31" s="238">
        <v>34.510635375976563</v>
      </c>
      <c r="I31" s="238">
        <v>42.780193328857422</v>
      </c>
      <c r="J31" s="238">
        <v>39.127536773681641</v>
      </c>
      <c r="K31" s="238">
        <v>40.986499786376953</v>
      </c>
      <c r="L31" s="238">
        <v>40.618118286132813</v>
      </c>
      <c r="M31" s="238">
        <v>50.141696929931641</v>
      </c>
      <c r="N31" s="238">
        <v>47.510673522949219</v>
      </c>
      <c r="O31" s="238">
        <v>57.045326232910156</v>
      </c>
      <c r="P31" s="238">
        <v>52.703292846679688</v>
      </c>
      <c r="Q31" s="238">
        <v>53.814868927001953</v>
      </c>
      <c r="R31" s="238">
        <v>52.535285949707031</v>
      </c>
      <c r="S31" s="238">
        <v>51.224357604980469</v>
      </c>
      <c r="T31" s="238">
        <v>52.034244537353516</v>
      </c>
      <c r="U31" s="238">
        <v>56.693733215332031</v>
      </c>
      <c r="V31" s="238">
        <v>49.788616180419922</v>
      </c>
      <c r="W31" s="238">
        <v>54.293346405029297</v>
      </c>
      <c r="X31" s="238">
        <v>52.739597320556641</v>
      </c>
      <c r="Y31" s="238">
        <v>50.022720336914063</v>
      </c>
      <c r="Z31" s="238">
        <v>54.172409057617188</v>
      </c>
      <c r="AA31" s="238">
        <v>61.738597869873047</v>
      </c>
      <c r="AB31" s="238">
        <v>80.205032348632813</v>
      </c>
      <c r="AC31" s="238">
        <v>97.224716186523438</v>
      </c>
      <c r="AD31" s="238">
        <v>79.0030517578125</v>
      </c>
    </row>
    <row r="32" spans="1:30" s="234" customFormat="1" ht="12.5" x14ac:dyDescent="0.25">
      <c r="A32" s="234" t="s">
        <v>408</v>
      </c>
      <c r="C32" s="234">
        <v>29.122869491577148</v>
      </c>
      <c r="D32" s="234">
        <v>23.850120544433594</v>
      </c>
      <c r="E32" s="234">
        <v>27.959386825561523</v>
      </c>
      <c r="F32" s="234">
        <v>32.972663879394531</v>
      </c>
      <c r="G32" s="234">
        <v>29.269302368164063</v>
      </c>
      <c r="H32" s="234">
        <v>37.553726196289063</v>
      </c>
      <c r="I32" s="234">
        <v>46.010063171386719</v>
      </c>
      <c r="J32" s="234">
        <v>42.611072540283203</v>
      </c>
      <c r="K32" s="234">
        <v>44.491535186767578</v>
      </c>
      <c r="L32" s="234">
        <v>44.187141418457031</v>
      </c>
      <c r="M32" s="234">
        <v>53.877025604248047</v>
      </c>
      <c r="N32" s="234">
        <v>51.35418701171875</v>
      </c>
      <c r="O32" s="234">
        <v>61.060237884521484</v>
      </c>
      <c r="P32" s="234">
        <v>56.817359924316406</v>
      </c>
      <c r="Q32" s="234">
        <v>58.384845733642578</v>
      </c>
      <c r="R32" s="234">
        <v>57.853893280029297</v>
      </c>
      <c r="S32" s="234">
        <v>57.261615753173828</v>
      </c>
      <c r="T32" s="234">
        <v>58.979923248291016</v>
      </c>
      <c r="U32" s="234">
        <v>64.447921752929688</v>
      </c>
      <c r="V32" s="234">
        <v>58.417804718017578</v>
      </c>
      <c r="W32" s="234">
        <v>63.357040405273438</v>
      </c>
      <c r="X32" s="234">
        <v>62.855026245117188</v>
      </c>
      <c r="Y32" s="234">
        <v>60.622940063476563</v>
      </c>
      <c r="Z32" s="234">
        <v>66.111305236816406</v>
      </c>
      <c r="AA32" s="234">
        <v>74.396644592285156</v>
      </c>
      <c r="AB32" s="234">
        <v>93.922164916992188</v>
      </c>
      <c r="AC32" s="234">
        <v>110.92782592773438</v>
      </c>
      <c r="AD32" s="234">
        <v>93.953109741210938</v>
      </c>
    </row>
    <row r="33" spans="1:30" s="234" customFormat="1" ht="12.5" x14ac:dyDescent="0.25">
      <c r="A33" s="239" t="s">
        <v>478</v>
      </c>
      <c r="C33" s="234">
        <v>22.194368362426758</v>
      </c>
      <c r="D33" s="234">
        <v>16.867530822753906</v>
      </c>
      <c r="E33" s="234">
        <v>20.784553527832031</v>
      </c>
      <c r="F33" s="234">
        <v>25.711071014404297</v>
      </c>
      <c r="G33" s="234">
        <v>21.63818359375</v>
      </c>
      <c r="H33" s="234">
        <v>29.52874755859375</v>
      </c>
      <c r="I33" s="234">
        <v>37.635223388671875</v>
      </c>
      <c r="J33" s="234">
        <v>33.956424713134766</v>
      </c>
      <c r="K33" s="234">
        <v>35.872829437255859</v>
      </c>
      <c r="L33" s="234">
        <v>36.456272125244141</v>
      </c>
      <c r="M33" s="234">
        <v>46.317333221435547</v>
      </c>
      <c r="N33" s="234">
        <v>42.277877807617188</v>
      </c>
      <c r="O33" s="234">
        <v>44.903408050537109</v>
      </c>
      <c r="P33" s="234">
        <v>44.762035369873047</v>
      </c>
      <c r="Q33" s="234">
        <v>48.167041778564453</v>
      </c>
      <c r="R33" s="234">
        <v>47.580841064453125</v>
      </c>
      <c r="S33" s="234">
        <v>46.581161499023438</v>
      </c>
      <c r="T33" s="234">
        <v>46.792503356933594</v>
      </c>
      <c r="U33" s="234">
        <v>52.44012451171875</v>
      </c>
      <c r="V33" s="234">
        <v>45.717166900634766</v>
      </c>
      <c r="W33" s="234">
        <v>49.054340362548828</v>
      </c>
      <c r="X33" s="234">
        <v>50.039749145507813</v>
      </c>
      <c r="Y33" s="234">
        <v>47.311050415039063</v>
      </c>
      <c r="Z33" s="234">
        <v>52.727828979492188</v>
      </c>
      <c r="AA33" s="234">
        <v>60.725265502929688</v>
      </c>
      <c r="AB33" s="234">
        <v>76.379783630371094</v>
      </c>
      <c r="AC33" s="234">
        <v>94.149093627929688</v>
      </c>
      <c r="AD33" s="234">
        <v>79.804832458496094</v>
      </c>
    </row>
    <row r="34" spans="1:30" s="234" customFormat="1" ht="12.5" x14ac:dyDescent="0.25">
      <c r="A34" s="241" t="s">
        <v>409</v>
      </c>
      <c r="C34" s="234">
        <v>14.155900001525879</v>
      </c>
      <c r="D34" s="234">
        <v>6.9589600563049316</v>
      </c>
      <c r="E34" s="234">
        <v>7.5611181259155273</v>
      </c>
      <c r="F34" s="234">
        <v>7.4234638214111328</v>
      </c>
      <c r="G34" s="234">
        <v>7.9730830192565918</v>
      </c>
      <c r="H34" s="234">
        <v>8.0719003677368164</v>
      </c>
      <c r="I34" s="234">
        <v>8.0591001510620117</v>
      </c>
      <c r="J34" s="234">
        <v>13.409667015075684</v>
      </c>
      <c r="K34" s="234">
        <v>13.470666885375977</v>
      </c>
      <c r="L34" s="234">
        <v>18.092523574829102</v>
      </c>
      <c r="M34" s="234">
        <v>22.859695434570313</v>
      </c>
      <c r="N34" s="234">
        <v>26.013246536254883</v>
      </c>
      <c r="O34" s="234">
        <v>27.964244842529297</v>
      </c>
      <c r="P34" s="234">
        <v>30.328390121459961</v>
      </c>
      <c r="Q34" s="234">
        <v>34.305484771728516</v>
      </c>
      <c r="R34" s="234">
        <v>32.255413055419922</v>
      </c>
      <c r="S34" s="234">
        <v>30.922735214233398</v>
      </c>
      <c r="T34" s="234">
        <v>31.659523010253906</v>
      </c>
      <c r="U34" s="234">
        <v>29.478694915771484</v>
      </c>
      <c r="V34" s="234">
        <v>29.114114761352539</v>
      </c>
      <c r="W34" s="234">
        <v>33.124225616455078</v>
      </c>
      <c r="X34" s="234">
        <v>32.234962463378906</v>
      </c>
      <c r="Y34" s="234">
        <v>31.179960250854492</v>
      </c>
      <c r="Z34" s="234">
        <v>31.77577018737793</v>
      </c>
      <c r="AA34" s="234">
        <v>36.970287322998047</v>
      </c>
      <c r="AB34" s="234">
        <v>35.735267639160156</v>
      </c>
      <c r="AC34" s="234">
        <v>32.64544677734375</v>
      </c>
      <c r="AD34" s="234">
        <v>31.825000762939453</v>
      </c>
    </row>
    <row r="35" spans="1:30" s="234" customFormat="1" ht="12.5" x14ac:dyDescent="0.25">
      <c r="A35" s="241" t="s">
        <v>479</v>
      </c>
      <c r="C35" s="234">
        <v>8.0384693145751953</v>
      </c>
      <c r="D35" s="234">
        <v>9.9085712432861328</v>
      </c>
      <c r="E35" s="234">
        <v>13.223435401916504</v>
      </c>
      <c r="F35" s="234">
        <v>18.287607192993164</v>
      </c>
      <c r="G35" s="234">
        <v>13.665101051330566</v>
      </c>
      <c r="H35" s="234">
        <v>21.45684814453125</v>
      </c>
      <c r="I35" s="234">
        <v>29.576122283935547</v>
      </c>
      <c r="J35" s="234">
        <v>20.546756744384766</v>
      </c>
      <c r="K35" s="234">
        <v>22.402162551879883</v>
      </c>
      <c r="L35" s="234">
        <v>18.363748550415039</v>
      </c>
      <c r="M35" s="234">
        <v>23.457637786865234</v>
      </c>
      <c r="N35" s="234">
        <v>16.264633178710938</v>
      </c>
      <c r="O35" s="234">
        <v>16.93916130065918</v>
      </c>
      <c r="P35" s="234">
        <v>14.43364429473877</v>
      </c>
      <c r="Q35" s="234">
        <v>13.861556053161621</v>
      </c>
      <c r="R35" s="234">
        <v>15.32542610168457</v>
      </c>
      <c r="S35" s="234">
        <v>15.658427238464355</v>
      </c>
      <c r="T35" s="234">
        <v>15.132981300354004</v>
      </c>
      <c r="U35" s="234">
        <v>22.961427688598633</v>
      </c>
      <c r="V35" s="234">
        <v>16.603050231933594</v>
      </c>
      <c r="W35" s="234">
        <v>15.930113792419434</v>
      </c>
      <c r="X35" s="234">
        <v>17.804784774780273</v>
      </c>
      <c r="Y35" s="234">
        <v>16.131088256835938</v>
      </c>
      <c r="Z35" s="234">
        <v>20.952056884765625</v>
      </c>
      <c r="AA35" s="234">
        <v>23.754976272583008</v>
      </c>
      <c r="AB35" s="234">
        <v>40.644515991210938</v>
      </c>
      <c r="AC35" s="234">
        <v>61.503646850585938</v>
      </c>
      <c r="AD35" s="234">
        <v>47.979827880859375</v>
      </c>
    </row>
    <row r="36" spans="1:30" s="234" customFormat="1" ht="12.5" x14ac:dyDescent="0.25">
      <c r="A36" s="239" t="s">
        <v>480</v>
      </c>
      <c r="C36" s="234">
        <v>2.7120625972747803</v>
      </c>
      <c r="D36" s="234">
        <v>2.7058749198913574</v>
      </c>
      <c r="E36" s="234">
        <v>2.718250036239624</v>
      </c>
      <c r="F36" s="234">
        <v>2.6935000419616699</v>
      </c>
      <c r="G36" s="234">
        <v>2.7430000305175781</v>
      </c>
      <c r="H36" s="234">
        <v>2.6440000534057617</v>
      </c>
      <c r="I36" s="234">
        <v>2.8420000076293945</v>
      </c>
      <c r="J36" s="234">
        <v>3.4179999828338623</v>
      </c>
      <c r="K36" s="234">
        <v>2.8880000114440918</v>
      </c>
      <c r="L36" s="234">
        <v>2.0350000858306885</v>
      </c>
      <c r="M36" s="234">
        <v>2.0550000667572021</v>
      </c>
      <c r="N36" s="234">
        <v>2.9219999313354492</v>
      </c>
      <c r="O36" s="234">
        <v>6.8359999656677246</v>
      </c>
      <c r="P36" s="234">
        <v>6.1789999008178711</v>
      </c>
      <c r="Q36" s="234">
        <v>3.8819999694824219</v>
      </c>
      <c r="R36" s="234">
        <v>4.3070001602172852</v>
      </c>
      <c r="S36" s="234">
        <v>4.570000171661377</v>
      </c>
      <c r="T36" s="234">
        <v>5.9520001411437988</v>
      </c>
      <c r="U36" s="234">
        <v>5.1360001564025879</v>
      </c>
      <c r="V36" s="234">
        <v>5.9085431098937988</v>
      </c>
      <c r="W36" s="234">
        <v>5.0757579803466797</v>
      </c>
      <c r="X36" s="234">
        <v>4.3605828285217285</v>
      </c>
      <c r="Y36" s="234">
        <v>5.2395777702331543</v>
      </c>
      <c r="Z36" s="234">
        <v>5.4399371147155762</v>
      </c>
      <c r="AA36" s="234">
        <v>6.0289144515991211</v>
      </c>
      <c r="AB36" s="234">
        <v>7.3500008583068848</v>
      </c>
      <c r="AC36" s="234">
        <v>7.3500008583068848</v>
      </c>
      <c r="AD36" s="234">
        <v>7.3500008583068848</v>
      </c>
    </row>
    <row r="37" spans="1:30" s="234" customFormat="1" ht="12.75" customHeight="1" x14ac:dyDescent="0.25">
      <c r="A37" s="239" t="s">
        <v>510</v>
      </c>
      <c r="C37" s="234">
        <v>4.2164387702941895</v>
      </c>
      <c r="D37" s="234">
        <v>4.2767138481140137</v>
      </c>
      <c r="E37" s="234">
        <v>4.4565844535827637</v>
      </c>
      <c r="F37" s="234">
        <v>4.5680923461914063</v>
      </c>
      <c r="G37" s="234">
        <v>4.8881182670593262</v>
      </c>
      <c r="H37" s="234">
        <v>5.3809762001037598</v>
      </c>
      <c r="I37" s="234">
        <v>5.5328426361083984</v>
      </c>
      <c r="J37" s="234">
        <v>5.2366485595703125</v>
      </c>
      <c r="K37" s="234">
        <v>5.7307071685791016</v>
      </c>
      <c r="L37" s="234">
        <v>5.6958680152893066</v>
      </c>
      <c r="M37" s="234">
        <v>5.5046916007995605</v>
      </c>
      <c r="N37" s="234">
        <v>6.1543083190917969</v>
      </c>
      <c r="O37" s="234">
        <v>9.3208303451538086</v>
      </c>
      <c r="P37" s="234">
        <v>5.8763260841369629</v>
      </c>
      <c r="Q37" s="234">
        <v>6.3358044624328613</v>
      </c>
      <c r="R37" s="234">
        <v>5.9660525321960449</v>
      </c>
      <c r="S37" s="234">
        <v>6.1104536056518555</v>
      </c>
      <c r="T37" s="234">
        <v>6.235419750213623</v>
      </c>
      <c r="U37" s="234">
        <v>6.871800422668457</v>
      </c>
      <c r="V37" s="234">
        <v>6.7920956611633301</v>
      </c>
      <c r="W37" s="234">
        <v>9.2269449234008789</v>
      </c>
      <c r="X37" s="234">
        <v>8.4546957015991211</v>
      </c>
      <c r="Y37" s="234">
        <v>8.0723123550415039</v>
      </c>
      <c r="Z37" s="234">
        <v>7.9435391426086426</v>
      </c>
      <c r="AA37" s="234">
        <v>7.6424679756164551</v>
      </c>
      <c r="AB37" s="234">
        <v>10.192380905151367</v>
      </c>
      <c r="AC37" s="234">
        <v>9.4287271499633789</v>
      </c>
      <c r="AD37" s="234">
        <v>6.79827880859375</v>
      </c>
    </row>
    <row r="38" spans="1:30" s="236" customFormat="1" ht="13" x14ac:dyDescent="0.3">
      <c r="A38" s="234" t="s">
        <v>511</v>
      </c>
      <c r="B38" s="234"/>
      <c r="C38" s="234">
        <v>3.1949539184570313</v>
      </c>
      <c r="D38" s="234">
        <v>2.9459152221679688</v>
      </c>
      <c r="E38" s="234">
        <v>2.817617654800415</v>
      </c>
      <c r="F38" s="234">
        <v>2.8186218738555908</v>
      </c>
      <c r="G38" s="234">
        <v>2.8411350250244141</v>
      </c>
      <c r="H38" s="234">
        <v>3.0430886745452881</v>
      </c>
      <c r="I38" s="234">
        <v>3.2298703193664551</v>
      </c>
      <c r="J38" s="234">
        <v>3.4835367202758789</v>
      </c>
      <c r="K38" s="234">
        <v>3.5050382614135742</v>
      </c>
      <c r="L38" s="234">
        <v>3.5690202713012695</v>
      </c>
      <c r="M38" s="234">
        <v>3.7353279590606689</v>
      </c>
      <c r="N38" s="234">
        <v>3.8435156345367432</v>
      </c>
      <c r="O38" s="234">
        <v>4.0149116516113281</v>
      </c>
      <c r="P38" s="234">
        <v>4.114069938659668</v>
      </c>
      <c r="Q38" s="234">
        <v>4.5699782371520996</v>
      </c>
      <c r="R38" s="234">
        <v>5.3186049461364746</v>
      </c>
      <c r="S38" s="234">
        <v>6.037259578704834</v>
      </c>
      <c r="T38" s="234">
        <v>6.9456801414489746</v>
      </c>
      <c r="U38" s="234">
        <v>7.7541899681091309</v>
      </c>
      <c r="V38" s="234">
        <v>8.6291885375976563</v>
      </c>
      <c r="W38" s="234">
        <v>9.063694953918457</v>
      </c>
      <c r="X38" s="234">
        <v>10.11543083190918</v>
      </c>
      <c r="Y38" s="234">
        <v>10.600216865539551</v>
      </c>
      <c r="Z38" s="234">
        <v>11.938894271850586</v>
      </c>
      <c r="AA38" s="234">
        <v>12.658047676086426</v>
      </c>
      <c r="AB38" s="234">
        <v>13.717130661010742</v>
      </c>
      <c r="AC38" s="234">
        <v>13.703103065490723</v>
      </c>
      <c r="AD38" s="234">
        <v>14.95005989074707</v>
      </c>
    </row>
    <row r="39" spans="1:30" s="236" customFormat="1" ht="19.5" customHeight="1" x14ac:dyDescent="0.3">
      <c r="A39" s="236" t="s">
        <v>413</v>
      </c>
      <c r="C39" s="237">
        <v>28.544536590576172</v>
      </c>
      <c r="D39" s="237">
        <v>72.871284484863281</v>
      </c>
      <c r="E39" s="237">
        <v>28.219875335693359</v>
      </c>
      <c r="F39" s="237">
        <v>29.096918106079102</v>
      </c>
      <c r="G39" s="237">
        <v>28.194850921630859</v>
      </c>
      <c r="H39" s="237">
        <v>28.224100112915039</v>
      </c>
      <c r="I39" s="237">
        <v>28.579710006713867</v>
      </c>
      <c r="J39" s="237">
        <v>20.600519180297852</v>
      </c>
      <c r="K39" s="237">
        <v>19.23933219909668</v>
      </c>
      <c r="L39" s="237">
        <v>-17.641452789306641</v>
      </c>
      <c r="M39" s="237">
        <v>12.252640724182129</v>
      </c>
      <c r="N39" s="237">
        <v>29.280477523803711</v>
      </c>
      <c r="O39" s="237">
        <v>31.901918411254883</v>
      </c>
      <c r="P39" s="237">
        <v>32.005435943603516</v>
      </c>
      <c r="Q39" s="237">
        <v>29.923856735229492</v>
      </c>
      <c r="R39" s="237">
        <v>26.572830200195313</v>
      </c>
      <c r="S39" s="237">
        <v>21.941591262817383</v>
      </c>
      <c r="T39" s="237">
        <v>15.982879638671875</v>
      </c>
      <c r="U39" s="237">
        <v>23.310195922851563</v>
      </c>
      <c r="V39" s="237">
        <v>16.993137359619141</v>
      </c>
      <c r="W39" s="237">
        <v>15.065942764282227</v>
      </c>
      <c r="X39" s="237">
        <v>16.131990432739258</v>
      </c>
      <c r="Y39" s="237">
        <v>20.06536865234375</v>
      </c>
      <c r="Z39" s="237">
        <v>16.459487915039063</v>
      </c>
      <c r="AA39" s="237">
        <v>12.704596519470215</v>
      </c>
      <c r="AB39" s="237">
        <v>14.497669219970703</v>
      </c>
      <c r="AC39" s="237">
        <v>10.96978759765625</v>
      </c>
      <c r="AD39" s="237">
        <v>13.413999557495117</v>
      </c>
    </row>
    <row r="40" spans="1:30" s="234" customFormat="1" ht="12.5" x14ac:dyDescent="0.25">
      <c r="A40" s="234" t="s">
        <v>414</v>
      </c>
      <c r="C40" s="234">
        <v>28.544536590576172</v>
      </c>
      <c r="D40" s="234">
        <v>72.871284484863281</v>
      </c>
      <c r="E40" s="234">
        <v>28.219875335693359</v>
      </c>
      <c r="F40" s="234">
        <v>29.096918106079102</v>
      </c>
      <c r="G40" s="234">
        <v>28.194850921630859</v>
      </c>
      <c r="H40" s="234">
        <v>28.224100112915039</v>
      </c>
      <c r="I40" s="234">
        <v>28.579710006713867</v>
      </c>
      <c r="J40" s="234">
        <v>20.600519180297852</v>
      </c>
      <c r="K40" s="234">
        <v>19.23933219909668</v>
      </c>
      <c r="L40" s="234">
        <v>7.3585476875305176</v>
      </c>
      <c r="M40" s="234">
        <v>14.752640724182129</v>
      </c>
      <c r="N40" s="234">
        <v>31.780477523803711</v>
      </c>
      <c r="O40" s="234">
        <v>31.901918411254883</v>
      </c>
      <c r="P40" s="234">
        <v>32.005435943603516</v>
      </c>
      <c r="Q40" s="234">
        <v>29.923856735229492</v>
      </c>
      <c r="R40" s="234">
        <v>26.572830200195313</v>
      </c>
      <c r="S40" s="234">
        <v>23.160789489746094</v>
      </c>
      <c r="T40" s="234">
        <v>16.982879638671875</v>
      </c>
      <c r="U40" s="234">
        <v>23.310195922851563</v>
      </c>
      <c r="V40" s="234">
        <v>16.993137359619141</v>
      </c>
      <c r="W40" s="234">
        <v>16.065942764282227</v>
      </c>
      <c r="X40" s="234">
        <v>18.331989288330078</v>
      </c>
      <c r="Y40" s="234">
        <v>20.06536865234375</v>
      </c>
      <c r="Z40" s="234">
        <v>16.459487915039063</v>
      </c>
      <c r="AA40" s="234">
        <v>12.954596519470215</v>
      </c>
      <c r="AB40" s="234">
        <v>19.997669219970703</v>
      </c>
      <c r="AC40" s="234">
        <v>16.21978759765625</v>
      </c>
      <c r="AD40" s="234">
        <v>19.44999885559082</v>
      </c>
    </row>
    <row r="41" spans="1:30" s="234" customFormat="1" ht="12.5" x14ac:dyDescent="0.25">
      <c r="A41" s="239" t="s">
        <v>532</v>
      </c>
      <c r="C41" s="242">
        <v>22.220840454101563</v>
      </c>
      <c r="D41" s="242">
        <v>27.603239059448242</v>
      </c>
      <c r="E41" s="242">
        <v>22.848690032958984</v>
      </c>
      <c r="F41" s="242">
        <v>23.501136779785156</v>
      </c>
      <c r="G41" s="242">
        <v>22.951517105102539</v>
      </c>
      <c r="H41" s="242">
        <v>23.024099349975586</v>
      </c>
      <c r="I41" s="242">
        <v>23.379709243774414</v>
      </c>
      <c r="J41" s="242">
        <v>19.300519943237305</v>
      </c>
      <c r="K41" s="242">
        <v>19.23933219909668</v>
      </c>
      <c r="L41" s="242">
        <v>2.4513471126556396</v>
      </c>
      <c r="M41" s="242">
        <v>4.716519832611084</v>
      </c>
      <c r="N41" s="242">
        <v>9.4965887069702148</v>
      </c>
      <c r="O41" s="242">
        <v>16.582664489746094</v>
      </c>
      <c r="P41" s="242">
        <v>11.28952693939209</v>
      </c>
      <c r="Q41" s="242">
        <v>13.218273162841797</v>
      </c>
      <c r="R41" s="242">
        <v>13.307974815368652</v>
      </c>
      <c r="S41" s="242">
        <v>11.950845718383789</v>
      </c>
      <c r="T41" s="242">
        <v>5.3730630874633789</v>
      </c>
      <c r="U41" s="242">
        <v>4.2465481758117676</v>
      </c>
      <c r="V41" s="242">
        <v>1.9012570381164551</v>
      </c>
      <c r="W41" s="242">
        <v>2.6458649635314941</v>
      </c>
      <c r="X41" s="242">
        <v>3.8073570728302002</v>
      </c>
      <c r="Y41" s="242">
        <v>11.241986274719238</v>
      </c>
      <c r="Z41" s="242">
        <v>8.2467765808105469</v>
      </c>
      <c r="AA41" s="242">
        <v>4.6168231964111328</v>
      </c>
      <c r="AB41" s="242">
        <v>6.260714054107666</v>
      </c>
      <c r="AC41" s="242">
        <v>5.2197880744934082</v>
      </c>
      <c r="AD41" s="242">
        <v>3.9519999027252197</v>
      </c>
    </row>
    <row r="42" spans="1:30" s="234" customFormat="1" ht="12.75" customHeight="1" x14ac:dyDescent="0.25">
      <c r="A42" s="239" t="s">
        <v>481</v>
      </c>
      <c r="C42" s="242">
        <v>6.3236970901489258</v>
      </c>
      <c r="D42" s="242">
        <v>45.268043518066406</v>
      </c>
      <c r="E42" s="242">
        <v>5.3711857795715332</v>
      </c>
      <c r="F42" s="242">
        <v>5.5957818031311035</v>
      </c>
      <c r="G42" s="242">
        <v>5.2433338165283203</v>
      </c>
      <c r="H42" s="242">
        <v>5.1999998092651367</v>
      </c>
      <c r="I42" s="242">
        <v>5.1999998092651367</v>
      </c>
      <c r="J42" s="242">
        <v>1.2999999523162842</v>
      </c>
      <c r="K42" s="242">
        <v>0</v>
      </c>
      <c r="L42" s="242">
        <v>4.907200813293457</v>
      </c>
      <c r="M42" s="242">
        <v>10.036120414733887</v>
      </c>
      <c r="N42" s="242">
        <v>22.28388786315918</v>
      </c>
      <c r="O42" s="242">
        <v>15.319253921508789</v>
      </c>
      <c r="P42" s="242">
        <v>20.715909957885742</v>
      </c>
      <c r="Q42" s="242">
        <v>16.705583572387695</v>
      </c>
      <c r="R42" s="242">
        <v>13.26485538482666</v>
      </c>
      <c r="S42" s="242">
        <v>11.209942817687988</v>
      </c>
      <c r="T42" s="242">
        <v>11.609816551208496</v>
      </c>
      <c r="U42" s="242">
        <v>19.06364631652832</v>
      </c>
      <c r="V42" s="242">
        <v>15.091880798339844</v>
      </c>
      <c r="W42" s="242">
        <v>13.420078277587891</v>
      </c>
      <c r="X42" s="242">
        <v>14.524633407592773</v>
      </c>
      <c r="Y42" s="242">
        <v>8.8233823776245117</v>
      </c>
      <c r="Z42" s="242">
        <v>8.2127113342285156</v>
      </c>
      <c r="AA42" s="242">
        <v>8.337773323059082</v>
      </c>
      <c r="AB42" s="242">
        <v>13.736955642700195</v>
      </c>
      <c r="AC42" s="242">
        <v>11</v>
      </c>
      <c r="AD42" s="242">
        <v>15.498000144958496</v>
      </c>
    </row>
    <row r="43" spans="1:30" s="236" customFormat="1" ht="19.5" customHeight="1" x14ac:dyDescent="0.3">
      <c r="A43" s="234" t="s">
        <v>415</v>
      </c>
      <c r="B43" s="234"/>
      <c r="C43" s="234">
        <v>0</v>
      </c>
      <c r="D43" s="234">
        <v>0</v>
      </c>
      <c r="E43" s="234">
        <v>0</v>
      </c>
      <c r="F43" s="234">
        <v>0</v>
      </c>
      <c r="G43" s="234">
        <v>0</v>
      </c>
      <c r="H43" s="234">
        <v>0</v>
      </c>
      <c r="I43" s="234">
        <v>0</v>
      </c>
      <c r="J43" s="234">
        <v>0</v>
      </c>
      <c r="K43" s="234">
        <v>0</v>
      </c>
      <c r="L43" s="234">
        <v>25</v>
      </c>
      <c r="M43" s="234">
        <v>2.5</v>
      </c>
      <c r="N43" s="234">
        <v>2.5</v>
      </c>
      <c r="O43" s="234">
        <v>0</v>
      </c>
      <c r="P43" s="234">
        <v>0</v>
      </c>
      <c r="Q43" s="234">
        <v>0</v>
      </c>
      <c r="R43" s="234">
        <v>0</v>
      </c>
      <c r="S43" s="234">
        <v>1.2191970348358154</v>
      </c>
      <c r="T43" s="234">
        <v>1</v>
      </c>
      <c r="U43" s="234">
        <v>0</v>
      </c>
      <c r="V43" s="234">
        <v>0</v>
      </c>
      <c r="W43" s="234">
        <v>1</v>
      </c>
      <c r="X43" s="234">
        <v>2.2000000476837158</v>
      </c>
      <c r="Y43" s="234">
        <v>0</v>
      </c>
      <c r="Z43" s="234">
        <v>0</v>
      </c>
      <c r="AA43" s="234">
        <v>0.25</v>
      </c>
      <c r="AB43" s="234">
        <v>5.5</v>
      </c>
      <c r="AC43" s="234">
        <v>5.25</v>
      </c>
      <c r="AD43" s="234">
        <v>6.0359997749328613</v>
      </c>
    </row>
    <row r="44" spans="1:30" s="236" customFormat="1" ht="19.5" customHeight="1" x14ac:dyDescent="0.3">
      <c r="A44" s="236" t="s">
        <v>482</v>
      </c>
      <c r="C44" s="237">
        <v>7.294640064239502</v>
      </c>
      <c r="D44" s="237">
        <v>41.287437438964844</v>
      </c>
      <c r="E44" s="237">
        <v>14.731139183044434</v>
      </c>
      <c r="F44" s="237">
        <v>16.567806243896484</v>
      </c>
      <c r="G44" s="237">
        <v>14.393111228942871</v>
      </c>
      <c r="H44" s="237">
        <v>12.956544876098633</v>
      </c>
      <c r="I44" s="237">
        <v>22.681325912475586</v>
      </c>
      <c r="J44" s="237">
        <v>28.445590972900391</v>
      </c>
      <c r="K44" s="237">
        <v>18.290727615356445</v>
      </c>
      <c r="L44" s="237">
        <v>-12.932750701904297</v>
      </c>
      <c r="M44" s="237">
        <v>20.880804061889648</v>
      </c>
      <c r="N44" s="237">
        <v>25.121530532836914</v>
      </c>
      <c r="O44" s="237">
        <v>35.337852478027344</v>
      </c>
      <c r="P44" s="237">
        <v>33.485782623291016</v>
      </c>
      <c r="Q44" s="237">
        <v>12.038771629333496</v>
      </c>
      <c r="R44" s="237">
        <v>-2.5738809108734131</v>
      </c>
      <c r="S44" s="237">
        <v>20.902790069580078</v>
      </c>
      <c r="T44" s="237">
        <v>8.6495275497436523</v>
      </c>
      <c r="U44" s="237">
        <v>6.5788412094116211</v>
      </c>
      <c r="V44" s="237">
        <v>16.108926773071289</v>
      </c>
      <c r="W44" s="237">
        <v>36.036941528320313</v>
      </c>
      <c r="X44" s="237">
        <v>36.193500518798828</v>
      </c>
      <c r="Y44" s="237">
        <v>18.155920028686523</v>
      </c>
      <c r="Z44" s="237">
        <v>12.004805564880371</v>
      </c>
      <c r="AA44" s="237">
        <v>-59.853599548339844</v>
      </c>
      <c r="AB44" s="237">
        <v>50.583271026611328</v>
      </c>
      <c r="AC44" s="237">
        <v>69.013595581054688</v>
      </c>
      <c r="AD44" s="237">
        <v>58.736557006835938</v>
      </c>
    </row>
    <row r="45" spans="1:30" s="236" customFormat="1" ht="19.5" customHeight="1" x14ac:dyDescent="0.3">
      <c r="A45" s="236" t="s">
        <v>416</v>
      </c>
      <c r="C45" s="237">
        <v>29.519989013671875</v>
      </c>
      <c r="D45" s="237">
        <v>-44.204647064208984</v>
      </c>
      <c r="E45" s="237">
        <v>5.8604702949523926</v>
      </c>
      <c r="F45" s="237">
        <v>10.542699813842773</v>
      </c>
      <c r="G45" s="237">
        <v>-11.417542457580566</v>
      </c>
      <c r="H45" s="237">
        <v>-4.100677490234375</v>
      </c>
      <c r="I45" s="237">
        <v>-2.6491150856018066</v>
      </c>
      <c r="J45" s="237">
        <v>4.3687810897827148</v>
      </c>
      <c r="K45" s="237">
        <v>-12.234720230102539</v>
      </c>
      <c r="L45" s="237">
        <v>48.794406890869141</v>
      </c>
      <c r="M45" s="237">
        <v>1.161394476890564</v>
      </c>
      <c r="N45" s="237">
        <v>27.092605590820313</v>
      </c>
      <c r="O45" s="237">
        <v>-0.36880537867546082</v>
      </c>
      <c r="P45" s="237">
        <v>21.81401252746582</v>
      </c>
      <c r="Q45" s="237">
        <v>31.091392517089844</v>
      </c>
      <c r="R45" s="237">
        <v>35.185100555419922</v>
      </c>
      <c r="S45" s="237">
        <v>21.343006134033203</v>
      </c>
      <c r="T45" s="237">
        <v>17.188840866088867</v>
      </c>
      <c r="U45" s="237">
        <v>28.998954772949219</v>
      </c>
      <c r="V45" s="237">
        <v>6.790346622467041</v>
      </c>
      <c r="W45" s="237">
        <v>-3.5372376441955566</v>
      </c>
      <c r="X45" s="237">
        <v>-8.8178558349609375</v>
      </c>
      <c r="Y45" s="237">
        <v>-10.748990058898926</v>
      </c>
      <c r="Z45" s="237">
        <v>20.893095016479492</v>
      </c>
      <c r="AA45" s="237">
        <v>90.925399780273438</v>
      </c>
      <c r="AB45" s="237">
        <v>-27.541461944580078</v>
      </c>
      <c r="AC45" s="237">
        <v>-32.887046813964844</v>
      </c>
      <c r="AD45" s="237">
        <v>-15.955436706542969</v>
      </c>
    </row>
    <row r="46" spans="1:30" s="234" customFormat="1" ht="12.75" customHeight="1" x14ac:dyDescent="0.25">
      <c r="A46" s="234" t="s">
        <v>417</v>
      </c>
      <c r="C46" s="234">
        <v>0.90894615650177002</v>
      </c>
      <c r="D46" s="234">
        <v>0.94455987215042114</v>
      </c>
      <c r="E46" s="234">
        <v>0.97166776657104492</v>
      </c>
      <c r="F46" s="234">
        <v>0.96742755174636841</v>
      </c>
      <c r="G46" s="234">
        <v>3.9787266254425049</v>
      </c>
      <c r="H46" s="234">
        <v>1.0148022174835205</v>
      </c>
      <c r="I46" s="234">
        <v>1.039836049079895</v>
      </c>
      <c r="J46" s="234">
        <v>1.3158831596374512</v>
      </c>
      <c r="K46" s="234">
        <v>-0.70407211780548096</v>
      </c>
      <c r="L46" s="234">
        <v>1.5730270147323608</v>
      </c>
      <c r="M46" s="234">
        <v>3.5185444355010986</v>
      </c>
      <c r="N46" s="234">
        <v>-0.74820750951766968</v>
      </c>
      <c r="O46" s="234">
        <v>7.124847412109375</v>
      </c>
      <c r="P46" s="234">
        <v>5.3701181411743164</v>
      </c>
      <c r="Q46" s="234">
        <v>14.764665603637695</v>
      </c>
      <c r="R46" s="234">
        <v>40.733810424804688</v>
      </c>
      <c r="S46" s="234">
        <v>8.5084056854248047</v>
      </c>
      <c r="T46" s="234">
        <v>4.6576294898986816</v>
      </c>
      <c r="U46" s="234">
        <v>6.9904332160949707</v>
      </c>
      <c r="V46" s="234">
        <v>5.321408748626709</v>
      </c>
      <c r="W46" s="234">
        <v>4.3335394859313965</v>
      </c>
      <c r="X46" s="234">
        <v>6.0795512199401855</v>
      </c>
      <c r="Y46" s="234">
        <v>7.5478262901306152</v>
      </c>
      <c r="Z46" s="234">
        <v>8.1492900848388672</v>
      </c>
      <c r="AA46" s="234">
        <v>69.511100769042969</v>
      </c>
      <c r="AB46" s="234">
        <v>5.1326632499694824</v>
      </c>
      <c r="AC46" s="234">
        <v>10.464265823364258</v>
      </c>
      <c r="AD46" s="234">
        <v>-7.8346743583679199</v>
      </c>
    </row>
    <row r="47" spans="1:30" s="234" customFormat="1" ht="12.5" x14ac:dyDescent="0.25">
      <c r="A47" s="234" t="s">
        <v>483</v>
      </c>
      <c r="C47" s="234">
        <v>24.447515487670898</v>
      </c>
      <c r="D47" s="234">
        <v>-44.677528381347656</v>
      </c>
      <c r="E47" s="234">
        <v>-5.291928768157959</v>
      </c>
      <c r="F47" s="234">
        <v>-5.7036323547363281</v>
      </c>
      <c r="G47" s="234">
        <v>-18.434284210205078</v>
      </c>
      <c r="H47" s="234">
        <v>-4.1622109413146973</v>
      </c>
      <c r="I47" s="234">
        <v>-13.644554138183594</v>
      </c>
      <c r="J47" s="234">
        <v>2.7430684566497803</v>
      </c>
      <c r="K47" s="234">
        <v>-4.942084789276123</v>
      </c>
      <c r="L47" s="234">
        <v>49.711593627929688</v>
      </c>
      <c r="M47" s="234">
        <v>3.0564873218536377</v>
      </c>
      <c r="N47" s="234">
        <v>21.739709854125977</v>
      </c>
      <c r="O47" s="234">
        <v>-2.370232105255127</v>
      </c>
      <c r="P47" s="234">
        <v>17.305807113647461</v>
      </c>
      <c r="Q47" s="234">
        <v>12.199230194091797</v>
      </c>
      <c r="R47" s="234">
        <v>7.3256363868713379</v>
      </c>
      <c r="S47" s="234">
        <v>15.269482612609863</v>
      </c>
      <c r="T47" s="234">
        <v>6.9141879081726074</v>
      </c>
      <c r="U47" s="234">
        <v>10.63773250579834</v>
      </c>
      <c r="V47" s="234">
        <v>16.863100051879883</v>
      </c>
      <c r="W47" s="234">
        <v>20.255781173706055</v>
      </c>
      <c r="X47" s="234">
        <v>17.57891845703125</v>
      </c>
      <c r="Y47" s="234">
        <v>7.9108915328979492</v>
      </c>
      <c r="Z47" s="234">
        <v>11.503546714782715</v>
      </c>
      <c r="AA47" s="234">
        <v>11.650850296020508</v>
      </c>
      <c r="AB47" s="234">
        <v>14.224567413330078</v>
      </c>
      <c r="AC47" s="234">
        <v>-0.13011857867240906</v>
      </c>
      <c r="AD47" s="234">
        <v>25.275899887084961</v>
      </c>
    </row>
    <row r="48" spans="1:30" s="234" customFormat="1" ht="12.5" x14ac:dyDescent="0.25">
      <c r="A48" s="256" t="s">
        <v>418</v>
      </c>
      <c r="C48" s="242">
        <v>9.1154232025146484</v>
      </c>
      <c r="D48" s="242">
        <v>-30.724372863769531</v>
      </c>
      <c r="E48" s="242">
        <v>8.6511716842651367</v>
      </c>
      <c r="F48" s="242">
        <v>9.9382534027099609</v>
      </c>
      <c r="G48" s="242">
        <v>8.9546346664428711</v>
      </c>
      <c r="H48" s="242">
        <v>11.711193084716797</v>
      </c>
      <c r="I48" s="242">
        <v>8.8664655685424805</v>
      </c>
      <c r="J48" s="242">
        <v>2.7459392547607422</v>
      </c>
      <c r="K48" s="242">
        <v>-5.6971244812011719</v>
      </c>
      <c r="L48" s="242">
        <v>49.09466552734375</v>
      </c>
      <c r="M48" s="242">
        <v>3.3327538967132568</v>
      </c>
      <c r="N48" s="242">
        <v>21.859775543212891</v>
      </c>
      <c r="O48" s="242">
        <v>-0.89523202180862427</v>
      </c>
      <c r="P48" s="242">
        <v>17.914472579956055</v>
      </c>
      <c r="Q48" s="242">
        <v>11.399230003356934</v>
      </c>
      <c r="R48" s="242">
        <v>6.9256362915039063</v>
      </c>
      <c r="S48" s="242">
        <v>15.169483184814453</v>
      </c>
      <c r="T48" s="242">
        <v>6.6141881942749023</v>
      </c>
      <c r="U48" s="242">
        <v>10.761495590209961</v>
      </c>
      <c r="V48" s="242">
        <v>15.550336837768555</v>
      </c>
      <c r="W48" s="242">
        <v>19.587291717529297</v>
      </c>
      <c r="X48" s="242">
        <v>17.205846786499023</v>
      </c>
      <c r="Y48" s="242">
        <v>9.2264528274536133</v>
      </c>
      <c r="Z48" s="242">
        <v>11.250274658203125</v>
      </c>
      <c r="AA48" s="242">
        <v>11.712026596069336</v>
      </c>
      <c r="AB48" s="242">
        <v>12.881645202636719</v>
      </c>
      <c r="AC48" s="242">
        <v>-0.70002102851867676</v>
      </c>
      <c r="AD48" s="242">
        <v>25.041526794433594</v>
      </c>
    </row>
    <row r="49" spans="1:30" s="234" customFormat="1" ht="12.5" x14ac:dyDescent="0.25">
      <c r="A49" s="259" t="s">
        <v>641</v>
      </c>
      <c r="C49" s="242">
        <v>9.1154232025146484</v>
      </c>
      <c r="D49" s="242">
        <v>-30.724372863769531</v>
      </c>
      <c r="E49" s="242">
        <v>8.6511716842651367</v>
      </c>
      <c r="F49" s="242">
        <v>9.9382534027099609</v>
      </c>
      <c r="G49" s="242">
        <v>8.9546346664428711</v>
      </c>
      <c r="H49" s="242">
        <v>11.711193084716797</v>
      </c>
      <c r="I49" s="242">
        <v>14.025609016418457</v>
      </c>
      <c r="J49" s="242">
        <v>20.011373519897461</v>
      </c>
      <c r="K49" s="242">
        <v>16.011226654052734</v>
      </c>
      <c r="L49" s="242">
        <v>32.749553680419922</v>
      </c>
      <c r="M49" s="242">
        <v>9.1548633575439453</v>
      </c>
      <c r="N49" s="242">
        <v>20.372211456298828</v>
      </c>
      <c r="O49" s="242">
        <v>5.890841007232666</v>
      </c>
      <c r="P49" s="242">
        <v>10.279150009155273</v>
      </c>
      <c r="Q49" s="242">
        <v>13.909894943237305</v>
      </c>
      <c r="R49" s="242">
        <v>10.136449813842773</v>
      </c>
      <c r="S49" s="242">
        <v>14.014485359191895</v>
      </c>
      <c r="T49" s="242">
        <v>13.149368286132813</v>
      </c>
      <c r="U49" s="242">
        <v>13.162691116333008</v>
      </c>
      <c r="V49" s="242">
        <v>14.43931770324707</v>
      </c>
      <c r="W49" s="242">
        <v>13.65952205657959</v>
      </c>
      <c r="X49" s="242">
        <v>13.541525840759277</v>
      </c>
      <c r="Y49" s="242">
        <v>13.541525840759277</v>
      </c>
      <c r="Z49" s="242">
        <v>13.541525840759277</v>
      </c>
      <c r="AA49" s="242">
        <v>13.541525840759277</v>
      </c>
      <c r="AB49" s="242">
        <v>13.541525840759277</v>
      </c>
      <c r="AC49" s="242">
        <v>13.541525840759277</v>
      </c>
      <c r="AD49" s="242">
        <v>13.541525840759277</v>
      </c>
    </row>
    <row r="50" spans="1:30" s="234" customFormat="1" ht="12.5" x14ac:dyDescent="0.25">
      <c r="A50" s="243" t="s">
        <v>502</v>
      </c>
      <c r="C50" s="242">
        <v>0</v>
      </c>
      <c r="D50" s="242">
        <v>0</v>
      </c>
      <c r="E50" s="242">
        <v>0</v>
      </c>
      <c r="F50" s="242">
        <v>0</v>
      </c>
      <c r="G50" s="242">
        <v>0</v>
      </c>
      <c r="H50" s="242">
        <v>0</v>
      </c>
      <c r="I50" s="242">
        <v>-5.1591429710388184</v>
      </c>
      <c r="J50" s="242">
        <v>0.23456500470638275</v>
      </c>
      <c r="K50" s="242">
        <v>-6.171940803527832</v>
      </c>
      <c r="L50" s="242">
        <v>-3.5771353244781494</v>
      </c>
      <c r="M50" s="242">
        <v>-7.8105611801147461</v>
      </c>
      <c r="N50" s="242">
        <v>-4.7164440155029297</v>
      </c>
      <c r="O50" s="242">
        <v>-6.7491412162780762</v>
      </c>
      <c r="P50" s="242">
        <v>7.6369547843933105</v>
      </c>
      <c r="Q50" s="242">
        <v>-2.6086790561676025</v>
      </c>
      <c r="R50" s="242">
        <v>-3.266887903213501</v>
      </c>
      <c r="S50" s="242">
        <v>1.1549979448318481</v>
      </c>
      <c r="T50" s="242">
        <v>-6.5351800918579102</v>
      </c>
      <c r="U50" s="242">
        <v>-2.4011950492858887</v>
      </c>
      <c r="V50" s="242">
        <v>1.1110190153121948</v>
      </c>
      <c r="W50" s="242">
        <v>5.9277701377868652</v>
      </c>
      <c r="X50" s="242">
        <v>3.6643199920654297</v>
      </c>
      <c r="Y50" s="242">
        <v>-4.3150730133056641</v>
      </c>
      <c r="Z50" s="242">
        <v>-2.2912509441375732</v>
      </c>
      <c r="AA50" s="242">
        <v>-1.8294990062713623</v>
      </c>
      <c r="AB50" s="242">
        <v>-0.65988099575042725</v>
      </c>
      <c r="AC50" s="242">
        <v>-14.241546630859375</v>
      </c>
      <c r="AD50" s="242">
        <v>11.5</v>
      </c>
    </row>
    <row r="51" spans="1:30" s="234" customFormat="1" ht="12.5" x14ac:dyDescent="0.25">
      <c r="A51" s="243" t="s">
        <v>642</v>
      </c>
      <c r="C51" s="242">
        <v>0</v>
      </c>
      <c r="D51" s="242">
        <v>0</v>
      </c>
      <c r="E51" s="242">
        <v>0</v>
      </c>
      <c r="F51" s="242">
        <v>0</v>
      </c>
      <c r="G51" s="242">
        <v>0</v>
      </c>
      <c r="H51" s="242">
        <v>0</v>
      </c>
      <c r="I51" s="242">
        <v>0</v>
      </c>
      <c r="J51" s="242">
        <v>-17.5</v>
      </c>
      <c r="K51" s="242">
        <v>-15.536411285400391</v>
      </c>
      <c r="L51" s="242">
        <v>19.922248840332031</v>
      </c>
      <c r="M51" s="242">
        <v>1.9884519577026367</v>
      </c>
      <c r="N51" s="242">
        <v>6.2040081024169922</v>
      </c>
      <c r="O51" s="242">
        <v>-3.6931999027729034E-2</v>
      </c>
      <c r="P51" s="242">
        <v>-1.6319999704137444E-3</v>
      </c>
      <c r="Q51" s="242">
        <v>9.8013997077941895E-2</v>
      </c>
      <c r="R51" s="242">
        <v>5.6074000895023346E-2</v>
      </c>
      <c r="S51" s="242">
        <v>0</v>
      </c>
      <c r="T51" s="242">
        <v>0</v>
      </c>
      <c r="U51" s="242">
        <v>0</v>
      </c>
      <c r="V51" s="242">
        <v>0</v>
      </c>
      <c r="W51" s="242">
        <v>0</v>
      </c>
      <c r="X51" s="242">
        <v>0</v>
      </c>
      <c r="Y51" s="242">
        <v>0</v>
      </c>
      <c r="Z51" s="242">
        <v>0</v>
      </c>
      <c r="AA51" s="242">
        <v>0</v>
      </c>
      <c r="AB51" s="242">
        <v>0</v>
      </c>
      <c r="AC51" s="242">
        <v>0</v>
      </c>
      <c r="AD51" s="242">
        <v>0</v>
      </c>
    </row>
    <row r="52" spans="1:30" s="234" customFormat="1" ht="12.75" customHeight="1" x14ac:dyDescent="0.25">
      <c r="A52" s="239" t="s">
        <v>419</v>
      </c>
      <c r="C52" s="242">
        <v>15.332093238830566</v>
      </c>
      <c r="D52" s="242">
        <v>-13.953153610229492</v>
      </c>
      <c r="E52" s="242">
        <v>-13.943100929260254</v>
      </c>
      <c r="F52" s="242">
        <v>-15.641885757446289</v>
      </c>
      <c r="G52" s="242">
        <v>-27.388919830322266</v>
      </c>
      <c r="H52" s="242">
        <v>-15.873403549194336</v>
      </c>
      <c r="I52" s="242">
        <v>-22.511020660400391</v>
      </c>
      <c r="J52" s="242">
        <v>-2.8707575984299183E-3</v>
      </c>
      <c r="K52" s="242">
        <v>0.75503945350646973</v>
      </c>
      <c r="L52" s="242">
        <v>0.61692601442337036</v>
      </c>
      <c r="M52" s="242">
        <v>-0.2762666642665863</v>
      </c>
      <c r="N52" s="242">
        <v>-0.12006666511297226</v>
      </c>
      <c r="O52" s="242">
        <v>-1.4750000238418579</v>
      </c>
      <c r="P52" s="242">
        <v>-0.60866665840148926</v>
      </c>
      <c r="Q52" s="242">
        <v>0.80000001192092896</v>
      </c>
      <c r="R52" s="242">
        <v>0.40000000596046448</v>
      </c>
      <c r="S52" s="242">
        <v>0.10000000149011612</v>
      </c>
      <c r="T52" s="242">
        <v>0.30000001192092896</v>
      </c>
      <c r="U52" s="242">
        <v>-0.12376376241445541</v>
      </c>
      <c r="V52" s="242">
        <v>1.3127638101577759</v>
      </c>
      <c r="W52" s="242">
        <v>0.66848939657211304</v>
      </c>
      <c r="X52" s="242">
        <v>0.37307167053222656</v>
      </c>
      <c r="Y52" s="242">
        <v>-1.3155612945556641</v>
      </c>
      <c r="Z52" s="242">
        <v>0.25327157974243164</v>
      </c>
      <c r="AA52" s="242">
        <v>-6.1176300048828125E-2</v>
      </c>
      <c r="AB52" s="242">
        <v>1.3429222106933594</v>
      </c>
      <c r="AC52" s="242">
        <v>0.56990242004394531</v>
      </c>
      <c r="AD52" s="242">
        <v>0.23437404632568359</v>
      </c>
    </row>
    <row r="53" spans="1:30" s="234" customFormat="1" ht="12.5" x14ac:dyDescent="0.25">
      <c r="A53" s="234" t="s">
        <v>484</v>
      </c>
      <c r="C53" s="234">
        <v>4.1635270118713379</v>
      </c>
      <c r="D53" s="234">
        <v>-0.47167882323265076</v>
      </c>
      <c r="E53" s="234">
        <v>10.180731773376465</v>
      </c>
      <c r="F53" s="234">
        <v>15.278904914855957</v>
      </c>
      <c r="G53" s="234">
        <v>3.0380148887634277</v>
      </c>
      <c r="H53" s="234">
        <v>-0.95326906442642212</v>
      </c>
      <c r="I53" s="234">
        <v>9.9556026458740234</v>
      </c>
      <c r="J53" s="234">
        <v>0.30982950329780579</v>
      </c>
      <c r="K53" s="234">
        <v>-6.5885629653930664</v>
      </c>
      <c r="L53" s="234">
        <v>-2.4902138710021973</v>
      </c>
      <c r="M53" s="234">
        <v>-5.4136371612548828</v>
      </c>
      <c r="N53" s="234">
        <v>6.1011042594909668</v>
      </c>
      <c r="O53" s="234">
        <v>-5.1234207153320313</v>
      </c>
      <c r="P53" s="234">
        <v>-0.86191201210021973</v>
      </c>
      <c r="Q53" s="234">
        <v>4.127497673034668</v>
      </c>
      <c r="R53" s="234">
        <v>-12.874344825744629</v>
      </c>
      <c r="S53" s="234">
        <v>-2.4348828792572021</v>
      </c>
      <c r="T53" s="234">
        <v>5.6170229911804199</v>
      </c>
      <c r="U53" s="234">
        <v>11.370789527893066</v>
      </c>
      <c r="V53" s="234">
        <v>-15.394163131713867</v>
      </c>
      <c r="W53" s="234">
        <v>-28.126558303833008</v>
      </c>
      <c r="X53" s="234">
        <v>-32.476325988769531</v>
      </c>
      <c r="Y53" s="234">
        <v>-26.207708358764648</v>
      </c>
      <c r="Z53" s="234">
        <v>1.2402583360671997</v>
      </c>
      <c r="AA53" s="234">
        <v>9.7634477615356445</v>
      </c>
      <c r="AB53" s="234">
        <v>-46.898693084716797</v>
      </c>
      <c r="AC53" s="234">
        <v>-43.221195220947266</v>
      </c>
      <c r="AD53" s="234">
        <v>-33.396663665771484</v>
      </c>
    </row>
    <row r="54" spans="1:30" s="234" customFormat="1" ht="12.5" x14ac:dyDescent="0.25">
      <c r="A54" s="239" t="s">
        <v>485</v>
      </c>
      <c r="C54" s="242">
        <v>0.69999998807907104</v>
      </c>
      <c r="D54" s="242">
        <v>-2.378000020980835</v>
      </c>
      <c r="E54" s="242">
        <v>1.2779999971389771</v>
      </c>
      <c r="F54" s="242">
        <v>0.67250001430511475</v>
      </c>
      <c r="G54" s="242">
        <v>-5.3225002288818359</v>
      </c>
      <c r="H54" s="242">
        <v>-9.5562419891357422</v>
      </c>
      <c r="I54" s="242">
        <v>1.9391090869903564</v>
      </c>
      <c r="J54" s="242">
        <v>-7.2406916618347168</v>
      </c>
      <c r="K54" s="242">
        <v>-9.9902477264404297</v>
      </c>
      <c r="L54" s="242">
        <v>-2.6771936416625977</v>
      </c>
      <c r="M54" s="242">
        <v>-2.6175334453582764</v>
      </c>
      <c r="N54" s="242">
        <v>-3.9825332164764404</v>
      </c>
      <c r="O54" s="242">
        <v>-3.1690666675567627</v>
      </c>
      <c r="P54" s="242">
        <v>3.644399881362915</v>
      </c>
      <c r="Q54" s="242">
        <v>-6.5</v>
      </c>
      <c r="R54" s="242">
        <v>-8.1999998092651367</v>
      </c>
      <c r="S54" s="242">
        <v>-0.10000000149011612</v>
      </c>
      <c r="T54" s="242">
        <v>9.8000001907348633</v>
      </c>
      <c r="U54" s="242">
        <v>9.6465435028076172</v>
      </c>
      <c r="V54" s="242">
        <v>-12.221637725830078</v>
      </c>
      <c r="W54" s="242">
        <v>-22.8916015625</v>
      </c>
      <c r="X54" s="242">
        <v>-27.792739868164063</v>
      </c>
      <c r="Y54" s="242">
        <v>-20.327560424804688</v>
      </c>
      <c r="Z54" s="242">
        <v>6.474273681640625</v>
      </c>
      <c r="AA54" s="242">
        <v>15.655357360839844</v>
      </c>
      <c r="AB54" s="242">
        <v>-41.739280700683594</v>
      </c>
      <c r="AC54" s="242">
        <v>-37.868011474609375</v>
      </c>
      <c r="AD54" s="242">
        <v>-27.948089599609375</v>
      </c>
    </row>
    <row r="55" spans="1:30" s="236" customFormat="1" ht="13" x14ac:dyDescent="0.3">
      <c r="A55" s="239" t="s">
        <v>486</v>
      </c>
      <c r="B55" s="234"/>
      <c r="C55" s="242">
        <v>3.4635269641876221</v>
      </c>
      <c r="D55" s="242">
        <v>1.9063211679458618</v>
      </c>
      <c r="E55" s="242">
        <v>8.9027309417724609</v>
      </c>
      <c r="F55" s="242">
        <v>14.606404304504395</v>
      </c>
      <c r="G55" s="242">
        <v>8.3605146408081055</v>
      </c>
      <c r="H55" s="242">
        <v>8.6029729843139648</v>
      </c>
      <c r="I55" s="242">
        <v>8.0164937973022461</v>
      </c>
      <c r="J55" s="242">
        <v>7.5505208969116211</v>
      </c>
      <c r="K55" s="242">
        <v>3.4016852378845215</v>
      </c>
      <c r="L55" s="242">
        <v>0.18697987496852875</v>
      </c>
      <c r="M55" s="242">
        <v>-2.7961039543151855</v>
      </c>
      <c r="N55" s="242">
        <v>10.083637237548828</v>
      </c>
      <c r="O55" s="242">
        <v>-1.9543540477752686</v>
      </c>
      <c r="P55" s="242">
        <v>-4.5063118934631348</v>
      </c>
      <c r="Q55" s="242">
        <v>10.627497673034668</v>
      </c>
      <c r="R55" s="242">
        <v>-4.6743450164794922</v>
      </c>
      <c r="S55" s="242">
        <v>-2.3348829746246338</v>
      </c>
      <c r="T55" s="242">
        <v>-4.1829771995544434</v>
      </c>
      <c r="U55" s="242">
        <v>1.724246621131897</v>
      </c>
      <c r="V55" s="242">
        <v>-3.17252516746521</v>
      </c>
      <c r="W55" s="242">
        <v>-5.2349576950073242</v>
      </c>
      <c r="X55" s="242">
        <v>-4.6835851669311523</v>
      </c>
      <c r="Y55" s="242">
        <v>-5.8801479339599609</v>
      </c>
      <c r="Z55" s="242">
        <v>-5.2340154647827148</v>
      </c>
      <c r="AA55" s="242">
        <v>-5.8919100761413574</v>
      </c>
      <c r="AB55" s="242">
        <v>-5.1594123840332031</v>
      </c>
      <c r="AC55" s="242">
        <v>-5.3531827926635742</v>
      </c>
      <c r="AD55" s="242">
        <v>-5.4485726356506348</v>
      </c>
    </row>
    <row r="56" spans="1:30" s="236" customFormat="1" ht="19.5" customHeight="1" x14ac:dyDescent="0.3">
      <c r="A56" s="247" t="s">
        <v>270</v>
      </c>
      <c r="B56" s="247"/>
      <c r="C56" s="432">
        <v>-36.814628601074219</v>
      </c>
      <c r="D56" s="432">
        <v>2.917208194732666</v>
      </c>
      <c r="E56" s="432">
        <v>-20.591609954833984</v>
      </c>
      <c r="F56" s="432">
        <v>-27.110506057739258</v>
      </c>
      <c r="G56" s="432">
        <v>-2.9755682945251465</v>
      </c>
      <c r="H56" s="432">
        <v>-8.8558673858642578</v>
      </c>
      <c r="I56" s="432">
        <v>-20.032209396362305</v>
      </c>
      <c r="J56" s="432">
        <v>-32.814373016357422</v>
      </c>
      <c r="K56" s="432">
        <v>-6.056006908416748</v>
      </c>
      <c r="L56" s="432">
        <v>-35.861656188964844</v>
      </c>
      <c r="M56" s="432">
        <v>-22.042198181152344</v>
      </c>
      <c r="N56" s="432">
        <v>-52.214138031005859</v>
      </c>
      <c r="O56" s="432">
        <v>-34.969047546386719</v>
      </c>
      <c r="P56" s="432">
        <v>-55.299793243408203</v>
      </c>
      <c r="Q56" s="432">
        <v>-43.130165100097656</v>
      </c>
      <c r="R56" s="432">
        <v>-32.611221313476563</v>
      </c>
      <c r="S56" s="432">
        <v>-42.245796203613281</v>
      </c>
      <c r="T56" s="432">
        <v>-25.838367462158203</v>
      </c>
      <c r="U56" s="432">
        <v>-35.577796936035156</v>
      </c>
      <c r="V56" s="432">
        <v>-22.899272918701172</v>
      </c>
      <c r="W56" s="432">
        <v>-32.499702453613281</v>
      </c>
      <c r="X56" s="432">
        <v>-27.375646591186523</v>
      </c>
      <c r="Y56" s="432">
        <v>-7.4069290161132813</v>
      </c>
      <c r="Z56" s="432">
        <v>-32.897899627685547</v>
      </c>
      <c r="AA56" s="432">
        <v>-31.071798324584961</v>
      </c>
      <c r="AB56" s="432">
        <v>-23.04180908203125</v>
      </c>
      <c r="AC56" s="432">
        <v>-36.126544952392578</v>
      </c>
      <c r="AD56" s="432">
        <v>-42.781120300292969</v>
      </c>
    </row>
    <row r="57" spans="1:30" s="234" customFormat="1" ht="20.25" customHeight="1" x14ac:dyDescent="0.3">
      <c r="A57" s="244" t="s">
        <v>487</v>
      </c>
    </row>
    <row r="58" spans="1:30" s="234" customFormat="1" ht="12.5" x14ac:dyDescent="0.25">
      <c r="A58" s="234" t="s">
        <v>525</v>
      </c>
      <c r="C58" s="262" t="s">
        <v>245</v>
      </c>
      <c r="D58" s="262" t="s">
        <v>245</v>
      </c>
      <c r="E58" s="262" t="s">
        <v>245</v>
      </c>
      <c r="F58" s="262" t="s">
        <v>245</v>
      </c>
      <c r="G58" s="262" t="s">
        <v>245</v>
      </c>
      <c r="H58" s="262" t="s">
        <v>245</v>
      </c>
      <c r="I58" s="242">
        <v>28.198947906494141</v>
      </c>
      <c r="J58" s="242">
        <v>34.470928192138672</v>
      </c>
      <c r="K58" s="242">
        <v>32.795688629150391</v>
      </c>
      <c r="L58" s="242">
        <v>42.896221160888672</v>
      </c>
      <c r="M58" s="242">
        <v>54.04425048828125</v>
      </c>
      <c r="N58" s="242">
        <v>44.879863739013672</v>
      </c>
      <c r="O58" s="242">
        <v>78.88018798828125</v>
      </c>
      <c r="P58" s="242">
        <v>67.203887939453125</v>
      </c>
      <c r="Q58" s="242">
        <v>72.623001098632813</v>
      </c>
      <c r="R58" s="242">
        <v>72.995826721191406</v>
      </c>
      <c r="S58" s="242">
        <v>86.973655700683594</v>
      </c>
      <c r="T58" s="242">
        <v>94.855194091796875</v>
      </c>
      <c r="U58" s="242">
        <v>95.189971923828125</v>
      </c>
      <c r="V58" s="242">
        <v>73.6441650390625</v>
      </c>
      <c r="W58" s="242">
        <v>44.708145141601563</v>
      </c>
      <c r="X58" s="242">
        <v>29.632326126098633</v>
      </c>
      <c r="Y58" s="242">
        <v>36.090000152587891</v>
      </c>
      <c r="Z58" s="242">
        <v>34.889015197753906</v>
      </c>
      <c r="AA58" s="242">
        <v>41.084434509277344</v>
      </c>
      <c r="AB58" s="242">
        <v>23.801193237304688</v>
      </c>
      <c r="AC58" s="242">
        <v>37.457565307617188</v>
      </c>
      <c r="AD58" s="242">
        <v>56.606967926025391</v>
      </c>
    </row>
    <row r="59" spans="1:30" s="234" customFormat="1" ht="12.5" x14ac:dyDescent="0.25">
      <c r="A59" s="1029" t="s">
        <v>529</v>
      </c>
      <c r="B59" s="1029"/>
      <c r="C59" s="1029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29"/>
      <c r="O59" s="1029"/>
      <c r="P59" s="1029"/>
      <c r="Q59" s="1029"/>
      <c r="R59" s="1029"/>
      <c r="S59" s="1029"/>
      <c r="T59" s="1029"/>
      <c r="U59" s="1029"/>
      <c r="V59" s="1029"/>
      <c r="W59" s="1029"/>
      <c r="X59" s="1029"/>
      <c r="Y59" s="1029"/>
    </row>
    <row r="60" spans="1:30" s="234" customFormat="1" ht="12.5" x14ac:dyDescent="0.25">
      <c r="A60" s="198" t="s">
        <v>508</v>
      </c>
    </row>
    <row r="61" spans="1:30" ht="15" customHeight="1" x14ac:dyDescent="0.35">
      <c r="A61" s="198" t="s">
        <v>509</v>
      </c>
      <c r="AA61" s="234"/>
    </row>
    <row r="62" spans="1:30" ht="15" customHeight="1" x14ac:dyDescent="0.35">
      <c r="A62" s="198" t="s">
        <v>685</v>
      </c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Z62" s="249"/>
      <c r="AA62" s="249"/>
    </row>
    <row r="63" spans="1:30" ht="15" customHeight="1" x14ac:dyDescent="0.35"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</row>
    <row r="64" spans="1:30" ht="15" customHeight="1" x14ac:dyDescent="0.3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1:13" ht="15" customHeight="1" x14ac:dyDescent="0.3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</row>
    <row r="66" spans="1:13" ht="15" customHeight="1" x14ac:dyDescent="0.3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</row>
    <row r="67" spans="1:13" ht="15" customHeight="1" x14ac:dyDescent="0.3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</row>
    <row r="68" spans="1:13" ht="15" customHeight="1" x14ac:dyDescent="0.3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</row>
    <row r="69" spans="1:13" ht="15" customHeight="1" x14ac:dyDescent="0.3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</row>
    <row r="70" spans="1:13" ht="15" customHeight="1" x14ac:dyDescent="0.3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</row>
    <row r="71" spans="1:13" ht="15" customHeight="1" x14ac:dyDescent="0.3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</row>
    <row r="72" spans="1:13" ht="15" customHeight="1" x14ac:dyDescent="0.3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</row>
    <row r="73" spans="1:13" ht="15" customHeight="1" x14ac:dyDescent="0.3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</row>
    <row r="74" spans="1:13" ht="15" customHeight="1" x14ac:dyDescent="0.3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</row>
    <row r="75" spans="1:13" ht="15" customHeight="1" x14ac:dyDescent="0.3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</row>
    <row r="76" spans="1:13" ht="15" customHeight="1" x14ac:dyDescent="0.3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</row>
    <row r="77" spans="1:13" ht="15" customHeight="1" x14ac:dyDescent="0.3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</row>
    <row r="78" spans="1:13" ht="15" customHeight="1" x14ac:dyDescent="0.3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</row>
    <row r="79" spans="1:13" ht="15" customHeight="1" x14ac:dyDescent="0.35"/>
    <row r="80" spans="1:13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</sheetData>
  <mergeCells count="1">
    <mergeCell ref="A59:Y59"/>
  </mergeCells>
  <phoneticPr fontId="8" type="noConversion"/>
  <pageMargins left="0.74803149606299213" right="0.74803149606299213" top="0.98425196850393704" bottom="0.98425196850393704" header="0.51181102362204722" footer="0.51181102362204722"/>
  <pageSetup scale="5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N321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9.1796875" style="131" customWidth="1"/>
    <col min="2" max="10" width="9.1796875" style="131" hidden="1" customWidth="1" outlineLevel="1"/>
    <col min="11" max="11" width="9.1796875" style="131" customWidth="1" collapsed="1"/>
    <col min="12" max="36" width="9.1796875" style="131" customWidth="1"/>
    <col min="37" max="16384" width="8" style="131"/>
  </cols>
  <sheetData>
    <row r="1" spans="1:40" s="234" customFormat="1" ht="25.4" customHeight="1" x14ac:dyDescent="0.3">
      <c r="A1" s="219" t="str">
        <f>Index!B77</f>
        <v>Table 9b    Marshall Islands: Balance of payments (detail), FY2004-FY2022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</row>
    <row r="2" spans="1:40" s="253" customFormat="1" ht="18.75" customHeight="1" x14ac:dyDescent="0.25">
      <c r="A2" s="197" t="s">
        <v>340</v>
      </c>
      <c r="B2" s="46" t="str">
        <f>IF(PubGrf="P",Sys!C3,Sys!C4)</f>
        <v>FY1995</v>
      </c>
      <c r="C2" s="46" t="str">
        <f>IF(PubGrf="P",Sys!D3,Sys!D4)</f>
        <v>FY1996</v>
      </c>
      <c r="D2" s="46" t="str">
        <f>IF(PubGrf="P",Sys!E3,Sys!E4)</f>
        <v>FY1997</v>
      </c>
      <c r="E2" s="46" t="str">
        <f>IF(PubGrf="P",Sys!F3,Sys!F4)</f>
        <v>FY1998</v>
      </c>
      <c r="F2" s="46" t="str">
        <f>IF(PubGrf="P",Sys!G3,Sys!G4)</f>
        <v>FY1999</v>
      </c>
      <c r="G2" s="46" t="str">
        <f>IF(PubGrf="P",Sys!H3,Sys!H4)</f>
        <v>FY2000</v>
      </c>
      <c r="H2" s="46" t="str">
        <f>IF(PubGrf="P",Sys!I3,Sys!I4)</f>
        <v>FY2001</v>
      </c>
      <c r="I2" s="46" t="str">
        <f>IF(PubGrf="P",Sys!J3,Sys!J4)</f>
        <v>FY2002</v>
      </c>
      <c r="J2" s="46" t="str">
        <f>IF(PubGrf="P",Sys!K3,Sys!K4)</f>
        <v>FY2003</v>
      </c>
      <c r="K2" s="46" t="str">
        <f>IF(PubGrf="P",Sys!L3,Sys!L4)</f>
        <v>FY2004</v>
      </c>
      <c r="L2" s="46" t="str">
        <f>IF(PubGrf="P",Sys!M3,Sys!M4)</f>
        <v>FY2005</v>
      </c>
      <c r="M2" s="46" t="str">
        <f>IF(PubGrf="P",Sys!N3,Sys!N4)</f>
        <v>FY2006</v>
      </c>
      <c r="N2" s="46" t="str">
        <f>IF(PubGrf="P",Sys!O3,Sys!O4)</f>
        <v>FY2007</v>
      </c>
      <c r="O2" s="46" t="str">
        <f>IF(PubGrf="P",Sys!P3,Sys!P4)</f>
        <v>FY2008</v>
      </c>
      <c r="P2" s="46" t="str">
        <f>IF(PubGrf="P",Sys!Q3,Sys!Q4)</f>
        <v>FY2009</v>
      </c>
      <c r="Q2" s="46" t="str">
        <f>IF(PubGrf="P",Sys!R3,Sys!R4)</f>
        <v>FY2010</v>
      </c>
      <c r="R2" s="46" t="str">
        <f>IF(PubGrf="P",Sys!S3,Sys!S4)</f>
        <v>FY2011</v>
      </c>
      <c r="S2" s="46" t="str">
        <f>IF(PubGrf="P",Sys!T3,Sys!T4)</f>
        <v>FY2012</v>
      </c>
      <c r="T2" s="46" t="str">
        <f>IF(PubGrf="P",Sys!U3,Sys!U4)</f>
        <v>FY2013</v>
      </c>
      <c r="U2" s="46" t="str">
        <f>IF(PubGrf="P",Sys!V3,Sys!V4)</f>
        <v>FY2014</v>
      </c>
      <c r="V2" s="46" t="str">
        <f>IF(PubGrf="P",Sys!W3,Sys!W4)</f>
        <v>FY2015</v>
      </c>
      <c r="W2" s="46" t="str">
        <f>IF(PubGrf="P",Sys!X3,Sys!X4)</f>
        <v>FY2016</v>
      </c>
      <c r="X2" s="46" t="str">
        <f>IF(PubGrf="P",Sys!Y3,Sys!Y4)</f>
        <v>FY2017</v>
      </c>
      <c r="Y2" s="46" t="str">
        <f>IF(PubGrf="P",Sys!Z3,Sys!Z4)</f>
        <v>FY2018</v>
      </c>
      <c r="Z2" s="46" t="str">
        <f>IF(PubGrf="P",Sys!AA3,Sys!AA4)</f>
        <v>FY2019</v>
      </c>
      <c r="AA2" s="46" t="str">
        <f>IF(PubGrf="P",Sys!AB3,Sys!AB4)</f>
        <v>FY2020</v>
      </c>
      <c r="AB2" s="46" t="str">
        <f>IF(PubGrf="P",Sys!AC3,Sys!AC4)</f>
        <v>FY2021</v>
      </c>
      <c r="AC2" s="46" t="str">
        <f>IF(PubGrf="P",Sys!AD3,Sys!AD4)</f>
        <v>FY2022</v>
      </c>
    </row>
    <row r="3" spans="1:40" s="236" customFormat="1" ht="18" customHeight="1" x14ac:dyDescent="0.3">
      <c r="A3" s="236" t="s">
        <v>388</v>
      </c>
      <c r="B3" s="260">
        <v>-21.249897003173828</v>
      </c>
      <c r="C3" s="260">
        <v>-31.583845138549805</v>
      </c>
      <c r="D3" s="260">
        <v>-13.488737106323242</v>
      </c>
      <c r="E3" s="260">
        <v>-12.529110908508301</v>
      </c>
      <c r="F3" s="260">
        <v>-13.801739692687988</v>
      </c>
      <c r="G3" s="260">
        <v>-15.26755428314209</v>
      </c>
      <c r="H3" s="260">
        <v>-5.8983850479125977</v>
      </c>
      <c r="I3" s="260">
        <v>7.8450717926025391</v>
      </c>
      <c r="J3" s="260">
        <v>-0.94860613346099854</v>
      </c>
      <c r="K3" s="260">
        <v>4.7087016105651855</v>
      </c>
      <c r="L3" s="260">
        <v>8.6281633377075195</v>
      </c>
      <c r="M3" s="260">
        <v>-4.1589450836181641</v>
      </c>
      <c r="N3" s="260">
        <v>3.4359338283538818</v>
      </c>
      <c r="O3" s="260">
        <v>1.4803431034088135</v>
      </c>
      <c r="P3" s="260">
        <v>-17.885086059570313</v>
      </c>
      <c r="Q3" s="260">
        <v>-29.146711349487305</v>
      </c>
      <c r="R3" s="260">
        <v>-1.0388020277023315</v>
      </c>
      <c r="S3" s="260">
        <v>-7.3333516120910645</v>
      </c>
      <c r="T3" s="260">
        <v>-16.731353759765625</v>
      </c>
      <c r="U3" s="260">
        <v>-0.88421148061752319</v>
      </c>
      <c r="V3" s="260">
        <v>20.970998764038086</v>
      </c>
      <c r="W3" s="260">
        <v>20.061511993408203</v>
      </c>
      <c r="X3" s="260">
        <v>-1.9094489812850952</v>
      </c>
      <c r="Y3" s="260">
        <v>-4.4546818733215332</v>
      </c>
      <c r="Z3" s="260">
        <v>-72.558197021484375</v>
      </c>
      <c r="AA3" s="260">
        <v>36.085601806640625</v>
      </c>
      <c r="AB3" s="260">
        <v>58.043804168701172</v>
      </c>
      <c r="AC3" s="260">
        <v>45.322559356689453</v>
      </c>
    </row>
    <row r="4" spans="1:40" s="238" customFormat="1" ht="19.5" customHeight="1" x14ac:dyDescent="0.3">
      <c r="A4" s="238" t="s">
        <v>389</v>
      </c>
      <c r="B4" s="261">
        <v>-77.028350830078125</v>
      </c>
      <c r="C4" s="261">
        <v>-75.993072509765625</v>
      </c>
      <c r="D4" s="261">
        <v>-63.312290191650391</v>
      </c>
      <c r="E4" s="261">
        <v>-72.408821105957031</v>
      </c>
      <c r="F4" s="261">
        <v>-73.972061157226563</v>
      </c>
      <c r="G4" s="261">
        <v>-84.787078857421875</v>
      </c>
      <c r="H4" s="261">
        <v>-84.556655883789063</v>
      </c>
      <c r="I4" s="261">
        <v>-64.808502197265625</v>
      </c>
      <c r="J4" s="261">
        <v>-76.290603637695313</v>
      </c>
      <c r="K4" s="261">
        <v>-71.892662048339844</v>
      </c>
      <c r="L4" s="261">
        <v>-82.614967346191406</v>
      </c>
      <c r="M4" s="261">
        <v>-89.924781799316406</v>
      </c>
      <c r="N4" s="261">
        <v>-94.9366455078125</v>
      </c>
      <c r="O4" s="261">
        <v>-93.9232177734375</v>
      </c>
      <c r="P4" s="261">
        <v>-111.69309234619141</v>
      </c>
      <c r="Q4" s="261">
        <v>-117.98007202148438</v>
      </c>
      <c r="R4" s="261">
        <v>-88.411231994628906</v>
      </c>
      <c r="S4" s="261">
        <v>-87.892082214355469</v>
      </c>
      <c r="T4" s="261">
        <v>-108.85078430175781</v>
      </c>
      <c r="U4" s="261">
        <v>-92.319496154785156</v>
      </c>
      <c r="V4" s="261">
        <v>-91.844635009765625</v>
      </c>
      <c r="W4" s="261">
        <v>-86.294364929199219</v>
      </c>
      <c r="X4" s="261">
        <v>-99.379745483398438</v>
      </c>
      <c r="Y4" s="261">
        <v>-106.51821899414063</v>
      </c>
      <c r="Z4" s="261">
        <v>-183.96810913085938</v>
      </c>
      <c r="AA4" s="261">
        <v>-89.515434265136719</v>
      </c>
      <c r="AB4" s="261">
        <v>-64.086662292480469</v>
      </c>
      <c r="AC4" s="261">
        <v>-71.447952270507813</v>
      </c>
    </row>
    <row r="5" spans="1:40" s="238" customFormat="1" ht="19.5" customHeight="1" x14ac:dyDescent="0.3">
      <c r="A5" s="238" t="s">
        <v>390</v>
      </c>
      <c r="B5" s="261">
        <v>-51.817241668701172</v>
      </c>
      <c r="C5" s="261">
        <v>-49.955089569091797</v>
      </c>
      <c r="D5" s="261">
        <v>-39.970619201660156</v>
      </c>
      <c r="E5" s="261">
        <v>-45.045825958251953</v>
      </c>
      <c r="F5" s="261">
        <v>-48.176376342773438</v>
      </c>
      <c r="G5" s="261">
        <v>-60.182407379150391</v>
      </c>
      <c r="H5" s="261">
        <v>-58.791324615478516</v>
      </c>
      <c r="I5" s="261">
        <v>-43.050445556640625</v>
      </c>
      <c r="J5" s="261">
        <v>-51.355949401855469</v>
      </c>
      <c r="K5" s="261">
        <v>-46.019432067871094</v>
      </c>
      <c r="L5" s="261">
        <v>-51.714668273925781</v>
      </c>
      <c r="M5" s="261">
        <v>-57.298225402832031</v>
      </c>
      <c r="N5" s="261">
        <v>-60.2596435546875</v>
      </c>
      <c r="O5" s="261">
        <v>-59.302715301513672</v>
      </c>
      <c r="P5" s="261">
        <v>-64.38836669921875</v>
      </c>
      <c r="Q5" s="261">
        <v>-82.957023620605469</v>
      </c>
      <c r="R5" s="261">
        <v>-50.932964324951172</v>
      </c>
      <c r="S5" s="261">
        <v>-47.753486633300781</v>
      </c>
      <c r="T5" s="261">
        <v>-68.027168273925781</v>
      </c>
      <c r="U5" s="261">
        <v>-58.032161712646484</v>
      </c>
      <c r="V5" s="261">
        <v>-53.933055877685547</v>
      </c>
      <c r="W5" s="261">
        <v>-49.585762023925781</v>
      </c>
      <c r="X5" s="261">
        <v>-53.340324401855469</v>
      </c>
      <c r="Y5" s="261">
        <v>-62.965385437011719</v>
      </c>
      <c r="Z5" s="261">
        <v>-138.59774780273438</v>
      </c>
      <c r="AA5" s="261">
        <v>-56.230644226074219</v>
      </c>
      <c r="AB5" s="261">
        <v>-33.735340118408203</v>
      </c>
      <c r="AC5" s="261">
        <v>-32.528953552246094</v>
      </c>
    </row>
    <row r="6" spans="1:40" s="234" customFormat="1" ht="19.5" customHeight="1" x14ac:dyDescent="0.25">
      <c r="A6" s="234" t="s">
        <v>391</v>
      </c>
      <c r="B6" s="262">
        <v>17.751668930053711</v>
      </c>
      <c r="C6" s="262">
        <v>17.144107818603516</v>
      </c>
      <c r="D6" s="262">
        <v>18.531351089477539</v>
      </c>
      <c r="E6" s="262">
        <v>17.38163948059082</v>
      </c>
      <c r="F6" s="262">
        <v>14.727742195129395</v>
      </c>
      <c r="G6" s="262">
        <v>19.073896408081055</v>
      </c>
      <c r="H6" s="262">
        <v>17.279426574707031</v>
      </c>
      <c r="I6" s="262">
        <v>20.015890121459961</v>
      </c>
      <c r="J6" s="262">
        <v>22.582815170288086</v>
      </c>
      <c r="K6" s="262">
        <v>24.697351455688477</v>
      </c>
      <c r="L6" s="262">
        <v>31.869035720825195</v>
      </c>
      <c r="M6" s="262">
        <v>22.788450241088867</v>
      </c>
      <c r="N6" s="262">
        <v>25.832159042358398</v>
      </c>
      <c r="O6" s="262">
        <v>28.956369400024414</v>
      </c>
      <c r="P6" s="262">
        <v>27.493091583251953</v>
      </c>
      <c r="Q6" s="262">
        <v>42.085655212402344</v>
      </c>
      <c r="R6" s="262">
        <v>71.017555236816406</v>
      </c>
      <c r="S6" s="262">
        <v>80.934661865234375</v>
      </c>
      <c r="T6" s="262">
        <v>76.04058837890625</v>
      </c>
      <c r="U6" s="262">
        <v>70.237037658691406</v>
      </c>
      <c r="V6" s="262">
        <v>59.556022644042969</v>
      </c>
      <c r="W6" s="262">
        <v>52.93896484375</v>
      </c>
      <c r="X6" s="262">
        <v>61.908164978027344</v>
      </c>
      <c r="Y6" s="262">
        <v>64.294822692871094</v>
      </c>
      <c r="Z6" s="262">
        <v>64.117897033691406</v>
      </c>
      <c r="AA6" s="262">
        <v>71.562294006347656</v>
      </c>
      <c r="AB6" s="262">
        <v>108.60031890869141</v>
      </c>
      <c r="AC6" s="262">
        <v>105.52980804443359</v>
      </c>
    </row>
    <row r="7" spans="1:40" s="234" customFormat="1" ht="12.75" customHeight="1" x14ac:dyDescent="0.25">
      <c r="A7" s="239" t="s">
        <v>489</v>
      </c>
      <c r="B7" s="262">
        <v>15.463887214660645</v>
      </c>
      <c r="C7" s="262">
        <v>15.042582511901855</v>
      </c>
      <c r="D7" s="262">
        <v>15.343050956726074</v>
      </c>
      <c r="E7" s="262">
        <v>14.885639190673828</v>
      </c>
      <c r="F7" s="262">
        <v>12.980442047119141</v>
      </c>
      <c r="G7" s="262">
        <v>16.845842361450195</v>
      </c>
      <c r="H7" s="262">
        <v>16.07781982421875</v>
      </c>
      <c r="I7" s="262">
        <v>18.086307525634766</v>
      </c>
      <c r="J7" s="262">
        <v>20.090724945068359</v>
      </c>
      <c r="K7" s="262">
        <v>22.660615921020508</v>
      </c>
      <c r="L7" s="262">
        <v>27.92431640625</v>
      </c>
      <c r="M7" s="262">
        <v>21.223299026489258</v>
      </c>
      <c r="N7" s="262">
        <v>22.372961044311523</v>
      </c>
      <c r="O7" s="262">
        <v>22.806623458862305</v>
      </c>
      <c r="P7" s="262">
        <v>21.365377426147461</v>
      </c>
      <c r="Q7" s="262">
        <v>27.105892181396484</v>
      </c>
      <c r="R7" s="262">
        <v>34.471675872802734</v>
      </c>
      <c r="S7" s="262">
        <v>37.051723480224609</v>
      </c>
      <c r="T7" s="262">
        <v>36.737140655517578</v>
      </c>
      <c r="U7" s="262">
        <v>38.588565826416016</v>
      </c>
      <c r="V7" s="262">
        <v>30.183944702148438</v>
      </c>
      <c r="W7" s="262">
        <v>21.584260940551758</v>
      </c>
      <c r="X7" s="262">
        <v>18.90074348449707</v>
      </c>
      <c r="Y7" s="262">
        <v>23.200250625610352</v>
      </c>
      <c r="Z7" s="262">
        <v>19.400932312011719</v>
      </c>
      <c r="AA7" s="262">
        <v>13.399497985839844</v>
      </c>
      <c r="AB7" s="262">
        <v>19.155735015869141</v>
      </c>
      <c r="AC7" s="262">
        <v>26.342267990112305</v>
      </c>
    </row>
    <row r="8" spans="1:40" s="234" customFormat="1" ht="12.75" customHeight="1" x14ac:dyDescent="0.25">
      <c r="A8" s="239" t="s">
        <v>490</v>
      </c>
      <c r="B8" s="262">
        <v>1.9387811422348022</v>
      </c>
      <c r="C8" s="262">
        <v>1.8015249967575073</v>
      </c>
      <c r="D8" s="262">
        <v>3.1422998905181885</v>
      </c>
      <c r="E8" s="262">
        <v>1.5369999408721924</v>
      </c>
      <c r="F8" s="262">
        <v>1.2742999792098999</v>
      </c>
      <c r="G8" s="262">
        <v>1.252500057220459</v>
      </c>
      <c r="H8" s="262">
        <v>0.20800000429153442</v>
      </c>
      <c r="I8" s="262">
        <v>0.93999999761581421</v>
      </c>
      <c r="J8" s="262">
        <v>1.5118999481201172</v>
      </c>
      <c r="K8" s="262">
        <v>1.0368000268936157</v>
      </c>
      <c r="L8" s="262">
        <v>2.9098999500274658</v>
      </c>
      <c r="M8" s="262">
        <v>0.47589999437332153</v>
      </c>
      <c r="N8" s="262">
        <v>2.3939108848571777</v>
      </c>
      <c r="O8" s="262">
        <v>4.8459320068359375</v>
      </c>
      <c r="P8" s="262">
        <v>2.2650001049041748</v>
      </c>
      <c r="Q8" s="262">
        <v>2.6516890525817871</v>
      </c>
      <c r="R8" s="262">
        <v>4.0164170265197754</v>
      </c>
      <c r="S8" s="262">
        <v>3.2929999828338623</v>
      </c>
      <c r="T8" s="262">
        <v>3.5093998908996582</v>
      </c>
      <c r="U8" s="262">
        <v>2.9676001071929932</v>
      </c>
      <c r="V8" s="262">
        <v>2.9786911010742188</v>
      </c>
      <c r="W8" s="262">
        <v>3.9137721061706543</v>
      </c>
      <c r="X8" s="262">
        <v>4.6824860572814941</v>
      </c>
      <c r="Y8" s="262">
        <v>3.1132729053497314</v>
      </c>
      <c r="Z8" s="262">
        <v>2.4319779872894287</v>
      </c>
      <c r="AA8" s="262">
        <v>2.6961669921875</v>
      </c>
      <c r="AB8" s="262">
        <v>4.462306022644043</v>
      </c>
      <c r="AC8" s="262">
        <v>6.1678986549377441</v>
      </c>
    </row>
    <row r="9" spans="1:40" s="234" customFormat="1" ht="12.75" customHeight="1" x14ac:dyDescent="0.25">
      <c r="A9" s="239" t="s">
        <v>473</v>
      </c>
      <c r="B9" s="262">
        <v>0.34900000691413879</v>
      </c>
      <c r="C9" s="262">
        <v>0.30000001192092896</v>
      </c>
      <c r="D9" s="262">
        <v>4.6000000089406967E-2</v>
      </c>
      <c r="E9" s="262">
        <v>0.95899999141693115</v>
      </c>
      <c r="F9" s="262">
        <v>0.47299998998641968</v>
      </c>
      <c r="G9" s="262">
        <v>0.97555476427078247</v>
      </c>
      <c r="H9" s="262">
        <v>0.99360710382461548</v>
      </c>
      <c r="I9" s="262">
        <v>0.98958301544189453</v>
      </c>
      <c r="J9" s="262">
        <v>0.98019075393676758</v>
      </c>
      <c r="K9" s="262">
        <v>0.9999358057975769</v>
      </c>
      <c r="L9" s="262">
        <v>1.0348199605941772</v>
      </c>
      <c r="M9" s="262">
        <v>1.0892510414123535</v>
      </c>
      <c r="N9" s="262">
        <v>1.0652871131896973</v>
      </c>
      <c r="O9" s="262">
        <v>1.303813099861145</v>
      </c>
      <c r="P9" s="262">
        <v>3.8627140522003174</v>
      </c>
      <c r="Q9" s="262">
        <v>12.32807445526123</v>
      </c>
      <c r="R9" s="262">
        <v>32.529457092285156</v>
      </c>
      <c r="S9" s="262">
        <v>40.589939117431641</v>
      </c>
      <c r="T9" s="262">
        <v>35.794052124023438</v>
      </c>
      <c r="U9" s="262">
        <v>28.680873870849609</v>
      </c>
      <c r="V9" s="262">
        <v>26.393386840820313</v>
      </c>
      <c r="W9" s="262">
        <v>27.440933227539063</v>
      </c>
      <c r="X9" s="262">
        <v>38.324932098388672</v>
      </c>
      <c r="Y9" s="262">
        <v>37.981304168701172</v>
      </c>
      <c r="Z9" s="262">
        <v>42.284988403320313</v>
      </c>
      <c r="AA9" s="262">
        <v>55.466629028320313</v>
      </c>
      <c r="AB9" s="262">
        <v>84.982276916503906</v>
      </c>
      <c r="AC9" s="262">
        <v>73.019638061523438</v>
      </c>
    </row>
    <row r="10" spans="1:40" s="234" customFormat="1" ht="19.5" customHeight="1" x14ac:dyDescent="0.25">
      <c r="A10" s="234" t="s">
        <v>474</v>
      </c>
      <c r="B10" s="262">
        <v>69.56890869140625</v>
      </c>
      <c r="C10" s="262">
        <v>67.099197387695313</v>
      </c>
      <c r="D10" s="262">
        <v>58.501972198486328</v>
      </c>
      <c r="E10" s="262">
        <v>62.427463531494141</v>
      </c>
      <c r="F10" s="262">
        <v>62.904117584228516</v>
      </c>
      <c r="G10" s="262">
        <v>79.256301879882813</v>
      </c>
      <c r="H10" s="262">
        <v>76.070755004882813</v>
      </c>
      <c r="I10" s="262">
        <v>63.066337585449219</v>
      </c>
      <c r="J10" s="262">
        <v>73.938766479492188</v>
      </c>
      <c r="K10" s="262">
        <v>70.716781616210938</v>
      </c>
      <c r="L10" s="262">
        <v>83.583702087402344</v>
      </c>
      <c r="M10" s="262">
        <v>80.086677551269531</v>
      </c>
      <c r="N10" s="262">
        <v>86.091804504394531</v>
      </c>
      <c r="O10" s="262">
        <v>88.259086608886719</v>
      </c>
      <c r="P10" s="262">
        <v>91.881454467773438</v>
      </c>
      <c r="Q10" s="262">
        <v>125.04267120361328</v>
      </c>
      <c r="R10" s="262">
        <v>121.95051574707031</v>
      </c>
      <c r="S10" s="262">
        <v>128.68814086914063</v>
      </c>
      <c r="T10" s="262">
        <v>144.0677490234375</v>
      </c>
      <c r="U10" s="262">
        <v>128.26921081542969</v>
      </c>
      <c r="V10" s="262">
        <v>113.48908233642578</v>
      </c>
      <c r="W10" s="262">
        <v>102.52472686767578</v>
      </c>
      <c r="X10" s="262">
        <v>115.24848937988281</v>
      </c>
      <c r="Y10" s="262">
        <v>127.26021575927734</v>
      </c>
      <c r="Z10" s="262">
        <v>202.71565246582031</v>
      </c>
      <c r="AA10" s="262">
        <v>127.79293823242188</v>
      </c>
      <c r="AB10" s="262">
        <v>142.33566284179688</v>
      </c>
      <c r="AC10" s="262">
        <v>138.05876159667969</v>
      </c>
    </row>
    <row r="11" spans="1:40" s="238" customFormat="1" ht="19.5" customHeight="1" x14ac:dyDescent="0.3">
      <c r="A11" s="238" t="s">
        <v>392</v>
      </c>
      <c r="B11" s="261">
        <v>-25.211105346679688</v>
      </c>
      <c r="C11" s="261">
        <v>-26.037986755371094</v>
      </c>
      <c r="D11" s="261">
        <v>-23.341669082641602</v>
      </c>
      <c r="E11" s="261">
        <v>-27.362998962402344</v>
      </c>
      <c r="F11" s="261">
        <v>-25.795686721801758</v>
      </c>
      <c r="G11" s="261">
        <v>-24.604673385620117</v>
      </c>
      <c r="H11" s="261">
        <v>-25.76533317565918</v>
      </c>
      <c r="I11" s="261">
        <v>-21.758052825927734</v>
      </c>
      <c r="J11" s="261">
        <v>-24.934652328491211</v>
      </c>
      <c r="K11" s="261">
        <v>-25.873231887817383</v>
      </c>
      <c r="L11" s="261">
        <v>-30.900295257568359</v>
      </c>
      <c r="M11" s="261">
        <v>-32.626556396484375</v>
      </c>
      <c r="N11" s="261">
        <v>-34.677001953125</v>
      </c>
      <c r="O11" s="261">
        <v>-34.620502471923828</v>
      </c>
      <c r="P11" s="261">
        <v>-47.304721832275391</v>
      </c>
      <c r="Q11" s="261">
        <v>-35.023048400878906</v>
      </c>
      <c r="R11" s="261">
        <v>-37.478271484375</v>
      </c>
      <c r="S11" s="261">
        <v>-40.138595581054688</v>
      </c>
      <c r="T11" s="261">
        <v>-40.823623657226563</v>
      </c>
      <c r="U11" s="261">
        <v>-34.287330627441406</v>
      </c>
      <c r="V11" s="261">
        <v>-37.911575317382813</v>
      </c>
      <c r="W11" s="261">
        <v>-36.708602905273438</v>
      </c>
      <c r="X11" s="261">
        <v>-46.039421081542969</v>
      </c>
      <c r="Y11" s="261">
        <v>-43.552833557128906</v>
      </c>
      <c r="Z11" s="261">
        <v>-45.370361328125</v>
      </c>
      <c r="AA11" s="261">
        <v>-33.2847900390625</v>
      </c>
      <c r="AB11" s="261">
        <v>-30.351320266723633</v>
      </c>
      <c r="AC11" s="261">
        <v>-38.918994903564453</v>
      </c>
    </row>
    <row r="12" spans="1:40" s="234" customFormat="1" ht="19.5" customHeight="1" x14ac:dyDescent="0.25">
      <c r="A12" s="234" t="s">
        <v>393</v>
      </c>
      <c r="B12" s="262">
        <v>6.7937078475952148</v>
      </c>
      <c r="C12" s="262">
        <v>6.5475125312805176</v>
      </c>
      <c r="D12" s="262">
        <v>7.8045206069946289</v>
      </c>
      <c r="E12" s="262">
        <v>7.8479547500610352</v>
      </c>
      <c r="F12" s="262">
        <v>8.3480501174926758</v>
      </c>
      <c r="G12" s="262">
        <v>12.346796035766602</v>
      </c>
      <c r="H12" s="262">
        <v>12.273163795471191</v>
      </c>
      <c r="I12" s="262">
        <v>14.050804138183594</v>
      </c>
      <c r="J12" s="262">
        <v>14.881152153015137</v>
      </c>
      <c r="K12" s="262">
        <v>14.976423263549805</v>
      </c>
      <c r="L12" s="262">
        <v>12.689254760742188</v>
      </c>
      <c r="M12" s="262">
        <v>12.553726196289063</v>
      </c>
      <c r="N12" s="262">
        <v>12.759373664855957</v>
      </c>
      <c r="O12" s="262">
        <v>13.401728630065918</v>
      </c>
      <c r="P12" s="262">
        <v>13.964282989501953</v>
      </c>
      <c r="Q12" s="262">
        <v>15.471632957458496</v>
      </c>
      <c r="R12" s="262">
        <v>16.643728256225586</v>
      </c>
      <c r="S12" s="262">
        <v>17.308170318603516</v>
      </c>
      <c r="T12" s="262">
        <v>18.593639373779297</v>
      </c>
      <c r="U12" s="262">
        <v>21.202455520629883</v>
      </c>
      <c r="V12" s="262">
        <v>20.642208099365234</v>
      </c>
      <c r="W12" s="262">
        <v>19.823757171630859</v>
      </c>
      <c r="X12" s="262">
        <v>20.611392974853516</v>
      </c>
      <c r="Y12" s="262">
        <v>22.064563751220703</v>
      </c>
      <c r="Z12" s="262">
        <v>21.216165542602539</v>
      </c>
      <c r="AA12" s="262">
        <v>13.727202415466309</v>
      </c>
      <c r="AB12" s="262">
        <v>11.124466896057129</v>
      </c>
      <c r="AC12" s="262">
        <v>13.55341911315918</v>
      </c>
    </row>
    <row r="13" spans="1:40" s="234" customFormat="1" ht="12.75" customHeight="1" x14ac:dyDescent="0.25">
      <c r="A13" s="239" t="s">
        <v>421</v>
      </c>
      <c r="B13" s="262">
        <v>0</v>
      </c>
      <c r="C13" s="262">
        <v>0</v>
      </c>
      <c r="D13" s="262">
        <v>0.72327941656112671</v>
      </c>
      <c r="E13" s="262">
        <v>0.49540349841117859</v>
      </c>
      <c r="F13" s="262">
        <v>7.9913407564163208E-2</v>
      </c>
      <c r="G13" s="262">
        <v>2.9804532527923584</v>
      </c>
      <c r="H13" s="262">
        <v>2.9453132152557373</v>
      </c>
      <c r="I13" s="262">
        <v>3.757784366607666</v>
      </c>
      <c r="J13" s="262">
        <v>4.6957540512084961</v>
      </c>
      <c r="K13" s="262">
        <v>5.2762312889099121</v>
      </c>
      <c r="L13" s="262">
        <v>1.9696712493896484</v>
      </c>
      <c r="M13" s="262">
        <v>2.2414398193359375</v>
      </c>
      <c r="N13" s="262">
        <v>2.3339731693267822</v>
      </c>
      <c r="O13" s="262">
        <v>2.9899256229400635</v>
      </c>
      <c r="P13" s="262">
        <v>3.2759654521942139</v>
      </c>
      <c r="Q13" s="262">
        <v>3.7264444828033447</v>
      </c>
      <c r="R13" s="262">
        <v>4.274907112121582</v>
      </c>
      <c r="S13" s="262">
        <v>4.5419931411743164</v>
      </c>
      <c r="T13" s="262">
        <v>4.9057860374450684</v>
      </c>
      <c r="U13" s="262">
        <v>6.1308131217956543</v>
      </c>
      <c r="V13" s="262">
        <v>5.0749611854553223</v>
      </c>
      <c r="W13" s="262">
        <v>4.8008742332458496</v>
      </c>
      <c r="X13" s="262">
        <v>4.7891607284545898</v>
      </c>
      <c r="Y13" s="262">
        <v>4.6093668937683105</v>
      </c>
      <c r="Z13" s="262">
        <v>3.7037253379821777</v>
      </c>
      <c r="AA13" s="262">
        <v>2.6576097011566162</v>
      </c>
      <c r="AB13" s="262">
        <v>2.7386622428894043</v>
      </c>
      <c r="AC13" s="262">
        <v>2.3930904865264893</v>
      </c>
    </row>
    <row r="14" spans="1:40" s="234" customFormat="1" ht="12.75" customHeight="1" x14ac:dyDescent="0.25">
      <c r="A14" s="239" t="s">
        <v>278</v>
      </c>
      <c r="B14" s="262">
        <v>1.812943696975708</v>
      </c>
      <c r="C14" s="262">
        <v>1.7473095655441284</v>
      </c>
      <c r="D14" s="262">
        <v>1.8817121982574463</v>
      </c>
      <c r="E14" s="262">
        <v>2.0143887996673584</v>
      </c>
      <c r="F14" s="262">
        <v>1.6902847290039063</v>
      </c>
      <c r="G14" s="262">
        <v>2.4035916328430176</v>
      </c>
      <c r="H14" s="262">
        <v>2.3145654201507568</v>
      </c>
      <c r="I14" s="262">
        <v>2.6095716953277588</v>
      </c>
      <c r="J14" s="262">
        <v>2.7386090755462646</v>
      </c>
      <c r="K14" s="262">
        <v>2.5306906700134277</v>
      </c>
      <c r="L14" s="262">
        <v>3.1991653442382813</v>
      </c>
      <c r="M14" s="262">
        <v>2.7239995002746582</v>
      </c>
      <c r="N14" s="262">
        <v>3.0836303234100342</v>
      </c>
      <c r="O14" s="262">
        <v>2.8537335395812988</v>
      </c>
      <c r="P14" s="262">
        <v>2.9185428619384766</v>
      </c>
      <c r="Q14" s="262">
        <v>3.2611017227172852</v>
      </c>
      <c r="R14" s="262">
        <v>3.4030027389526367</v>
      </c>
      <c r="S14" s="262">
        <v>3.5901176929473877</v>
      </c>
      <c r="T14" s="262">
        <v>3.9862484931945801</v>
      </c>
      <c r="U14" s="262">
        <v>4.5462102890014648</v>
      </c>
      <c r="V14" s="262">
        <v>5.2033400535583496</v>
      </c>
      <c r="W14" s="262">
        <v>4.7933182716369629</v>
      </c>
      <c r="X14" s="262">
        <v>4.6688694953918457</v>
      </c>
      <c r="Y14" s="262">
        <v>4.9380970001220703</v>
      </c>
      <c r="Z14" s="262">
        <v>4.9709177017211914</v>
      </c>
      <c r="AA14" s="262">
        <v>3.5920960903167725</v>
      </c>
      <c r="AB14" s="262">
        <v>2.9223244190216064</v>
      </c>
      <c r="AC14" s="262">
        <v>3.4788146018981934</v>
      </c>
    </row>
    <row r="15" spans="1:40" s="234" customFormat="1" ht="12.75" customHeight="1" x14ac:dyDescent="0.25">
      <c r="A15" s="239" t="s">
        <v>491</v>
      </c>
      <c r="B15" s="262">
        <v>0.89589935541152954</v>
      </c>
      <c r="C15" s="262">
        <v>0.92095118761062622</v>
      </c>
      <c r="D15" s="262">
        <v>0.96803885698318481</v>
      </c>
      <c r="E15" s="262">
        <v>0.99621117115020752</v>
      </c>
      <c r="F15" s="262">
        <v>1.0148575305938721</v>
      </c>
      <c r="G15" s="262">
        <v>1.0240281820297241</v>
      </c>
      <c r="H15" s="262">
        <v>1.0429774522781372</v>
      </c>
      <c r="I15" s="262">
        <v>1.0387533903121948</v>
      </c>
      <c r="J15" s="262">
        <v>1.0288944244384766</v>
      </c>
      <c r="K15" s="262">
        <v>1.0496206283569336</v>
      </c>
      <c r="L15" s="262">
        <v>1.0862381458282471</v>
      </c>
      <c r="M15" s="262">
        <v>1.1433738470077515</v>
      </c>
      <c r="N15" s="262">
        <v>1.173413872718811</v>
      </c>
      <c r="O15" s="262">
        <v>1.3455370664596558</v>
      </c>
      <c r="P15" s="262">
        <v>1.3519999980926514</v>
      </c>
      <c r="Q15" s="262">
        <v>1.3759244680404663</v>
      </c>
      <c r="R15" s="262">
        <v>1.4002722501754761</v>
      </c>
      <c r="S15" s="262">
        <v>1.4250508546829224</v>
      </c>
      <c r="T15" s="262">
        <v>1.4502679109573364</v>
      </c>
      <c r="U15" s="262">
        <v>1.4759312868118286</v>
      </c>
      <c r="V15" s="262">
        <v>1.5020487308502197</v>
      </c>
      <c r="W15" s="262">
        <v>1.5286283493041992</v>
      </c>
      <c r="X15" s="262">
        <v>1.5556783676147461</v>
      </c>
      <c r="Y15" s="262">
        <v>1.5832070112228394</v>
      </c>
      <c r="Z15" s="262">
        <v>1.6112227439880371</v>
      </c>
      <c r="AA15" s="262">
        <v>1.6397342681884766</v>
      </c>
      <c r="AB15" s="262">
        <v>1.6687502861022949</v>
      </c>
      <c r="AC15" s="262">
        <v>1.698279857635498</v>
      </c>
    </row>
    <row r="16" spans="1:40" s="234" customFormat="1" ht="12.75" customHeight="1" x14ac:dyDescent="0.25">
      <c r="A16" s="239" t="s">
        <v>301</v>
      </c>
      <c r="B16" s="262">
        <v>2.8443770408630371</v>
      </c>
      <c r="C16" s="262">
        <v>2.6543171405792236</v>
      </c>
      <c r="D16" s="262">
        <v>2.9337642192840576</v>
      </c>
      <c r="E16" s="262">
        <v>3.1481227874755859</v>
      </c>
      <c r="F16" s="262">
        <v>4.3183717727661133</v>
      </c>
      <c r="G16" s="262">
        <v>4.6541333198547363</v>
      </c>
      <c r="H16" s="262">
        <v>4.7100505828857422</v>
      </c>
      <c r="I16" s="262">
        <v>5.3164763450622559</v>
      </c>
      <c r="J16" s="262">
        <v>5.2168102264404297</v>
      </c>
      <c r="K16" s="262">
        <v>5.0584955215454102</v>
      </c>
      <c r="L16" s="262">
        <v>5.4235358238220215</v>
      </c>
      <c r="M16" s="262">
        <v>5.3483238220214844</v>
      </c>
      <c r="N16" s="262">
        <v>5.0612459182739258</v>
      </c>
      <c r="O16" s="262">
        <v>5.0796551704406738</v>
      </c>
      <c r="P16" s="262">
        <v>5.3337116241455078</v>
      </c>
      <c r="Q16" s="262">
        <v>6.0471172332763672</v>
      </c>
      <c r="R16" s="262">
        <v>6.4460177421569824</v>
      </c>
      <c r="S16" s="262">
        <v>6.5908412933349609</v>
      </c>
      <c r="T16" s="262">
        <v>7.1220893859863281</v>
      </c>
      <c r="U16" s="262">
        <v>7.8464779853820801</v>
      </c>
      <c r="V16" s="262">
        <v>7.7153511047363281</v>
      </c>
      <c r="W16" s="262">
        <v>7.6548552513122559</v>
      </c>
      <c r="X16" s="262">
        <v>8.5416593551635742</v>
      </c>
      <c r="Y16" s="262">
        <v>9.7876787185668945</v>
      </c>
      <c r="Z16" s="262">
        <v>9.6890993118286133</v>
      </c>
      <c r="AA16" s="262">
        <v>4.5401639938354492</v>
      </c>
      <c r="AB16" s="262">
        <v>2.5102300643920898</v>
      </c>
      <c r="AC16" s="262">
        <v>4.6181278228759766</v>
      </c>
    </row>
    <row r="17" spans="1:29" s="234" customFormat="1" ht="12.75" customHeight="1" x14ac:dyDescent="0.25">
      <c r="A17" s="239" t="s">
        <v>394</v>
      </c>
      <c r="B17" s="262">
        <v>1.1774599552154541</v>
      </c>
      <c r="C17" s="262">
        <v>1.1668200492858887</v>
      </c>
      <c r="D17" s="262">
        <v>1.239300012588501</v>
      </c>
      <c r="E17" s="262">
        <v>1.1262600421905518</v>
      </c>
      <c r="F17" s="262">
        <v>1.1348999738693237</v>
      </c>
      <c r="G17" s="262">
        <v>1.150920033454895</v>
      </c>
      <c r="H17" s="262">
        <v>1.084320068359375</v>
      </c>
      <c r="I17" s="262">
        <v>1.131659984588623</v>
      </c>
      <c r="J17" s="262">
        <v>1.0117800235748291</v>
      </c>
      <c r="K17" s="262">
        <v>0.86671799421310425</v>
      </c>
      <c r="L17" s="262">
        <v>0.80560201406478882</v>
      </c>
      <c r="M17" s="262">
        <v>0.87292200326919556</v>
      </c>
      <c r="N17" s="262">
        <v>0.8844599723815918</v>
      </c>
      <c r="O17" s="262">
        <v>0.9116399884223938</v>
      </c>
      <c r="P17" s="262">
        <v>0.82541996240615845</v>
      </c>
      <c r="Q17" s="262">
        <v>0.79436564445495605</v>
      </c>
      <c r="R17" s="262">
        <v>0.72497999668121338</v>
      </c>
      <c r="S17" s="262">
        <v>0.69066393375396729</v>
      </c>
      <c r="T17" s="262">
        <v>0.71027994155883789</v>
      </c>
      <c r="U17" s="262">
        <v>0.65968859195709229</v>
      </c>
      <c r="V17" s="262">
        <v>0.59985607862472534</v>
      </c>
      <c r="W17" s="262">
        <v>0.52154797315597534</v>
      </c>
      <c r="X17" s="262">
        <v>0.48855486512184143</v>
      </c>
      <c r="Y17" s="262">
        <v>0.42433357238769531</v>
      </c>
      <c r="Z17" s="262">
        <v>0.41746026277542114</v>
      </c>
      <c r="AA17" s="262">
        <v>0.40775969624519348</v>
      </c>
      <c r="AB17" s="262">
        <v>0.39286541938781738</v>
      </c>
      <c r="AC17" s="262">
        <v>0.37456625699996948</v>
      </c>
    </row>
    <row r="18" spans="1:29" s="234" customFormat="1" ht="12.75" customHeight="1" x14ac:dyDescent="0.25">
      <c r="A18" s="239" t="s">
        <v>1025</v>
      </c>
      <c r="B18" s="262">
        <v>6.3027761876583099E-2</v>
      </c>
      <c r="C18" s="262">
        <v>5.8114908635616302E-2</v>
      </c>
      <c r="D18" s="262">
        <v>5.8425918221473694E-2</v>
      </c>
      <c r="E18" s="262">
        <v>6.7568734288215637E-2</v>
      </c>
      <c r="F18" s="262">
        <v>0.10972253978252411</v>
      </c>
      <c r="G18" s="262">
        <v>0.1336691826581955</v>
      </c>
      <c r="H18" s="262">
        <v>0.1759369969367981</v>
      </c>
      <c r="I18" s="262">
        <v>0.19655813276767731</v>
      </c>
      <c r="J18" s="262">
        <v>0.18930493295192719</v>
      </c>
      <c r="K18" s="262">
        <v>0.1946672648191452</v>
      </c>
      <c r="L18" s="262">
        <v>0.20504255592823029</v>
      </c>
      <c r="M18" s="262">
        <v>0.2236664742231369</v>
      </c>
      <c r="N18" s="262">
        <v>0.22265051305294037</v>
      </c>
      <c r="O18" s="262">
        <v>0.22123721241950989</v>
      </c>
      <c r="P18" s="262">
        <v>0.25864320993423462</v>
      </c>
      <c r="Q18" s="262">
        <v>0.26667928695678711</v>
      </c>
      <c r="R18" s="262">
        <v>0.39454886317253113</v>
      </c>
      <c r="S18" s="262">
        <v>0.46950265765190125</v>
      </c>
      <c r="T18" s="262">
        <v>0.41896724700927734</v>
      </c>
      <c r="U18" s="262">
        <v>0.54333400726318359</v>
      </c>
      <c r="V18" s="262">
        <v>0.54665017127990723</v>
      </c>
      <c r="W18" s="262">
        <v>0.52453243732452393</v>
      </c>
      <c r="X18" s="262">
        <v>0.56747043132781982</v>
      </c>
      <c r="Y18" s="262">
        <v>0.72187989950180054</v>
      </c>
      <c r="Z18" s="262">
        <v>0.82373940944671631</v>
      </c>
      <c r="AA18" s="262">
        <v>0.88983935117721558</v>
      </c>
      <c r="AB18" s="262">
        <v>0.89163464307785034</v>
      </c>
      <c r="AC18" s="262">
        <v>0.99054008722305298</v>
      </c>
    </row>
    <row r="19" spans="1:29" s="234" customFormat="1" ht="19.5" customHeight="1" x14ac:dyDescent="0.25">
      <c r="A19" s="234" t="s">
        <v>395</v>
      </c>
      <c r="B19" s="262">
        <v>32.004814147949219</v>
      </c>
      <c r="C19" s="262">
        <v>32.585498809814453</v>
      </c>
      <c r="D19" s="262">
        <v>31.146190643310547</v>
      </c>
      <c r="E19" s="262">
        <v>35.210956573486328</v>
      </c>
      <c r="F19" s="262">
        <v>34.14373779296875</v>
      </c>
      <c r="G19" s="262">
        <v>36.951469421386719</v>
      </c>
      <c r="H19" s="262">
        <v>38.038497924804688</v>
      </c>
      <c r="I19" s="262">
        <v>35.808856964111328</v>
      </c>
      <c r="J19" s="262">
        <v>39.815803527832031</v>
      </c>
      <c r="K19" s="262">
        <v>40.849655151367188</v>
      </c>
      <c r="L19" s="262">
        <v>43.589550018310547</v>
      </c>
      <c r="M19" s="262">
        <v>45.180282592773438</v>
      </c>
      <c r="N19" s="262">
        <v>47.436378479003906</v>
      </c>
      <c r="O19" s="262">
        <v>48.022232055664063</v>
      </c>
      <c r="P19" s="262">
        <v>61.269008636474609</v>
      </c>
      <c r="Q19" s="262">
        <v>50.494682312011719</v>
      </c>
      <c r="R19" s="262">
        <v>54.121997833251953</v>
      </c>
      <c r="S19" s="262">
        <v>57.446765899658203</v>
      </c>
      <c r="T19" s="262">
        <v>59.417263031005859</v>
      </c>
      <c r="U19" s="262">
        <v>55.489788055419922</v>
      </c>
      <c r="V19" s="262">
        <v>58.553783416748047</v>
      </c>
      <c r="W19" s="262">
        <v>56.532360076904297</v>
      </c>
      <c r="X19" s="262">
        <v>66.650810241699219</v>
      </c>
      <c r="Y19" s="262">
        <v>65.617393493652344</v>
      </c>
      <c r="Z19" s="262">
        <v>66.586524963378906</v>
      </c>
      <c r="AA19" s="262">
        <v>47.011993408203125</v>
      </c>
      <c r="AB19" s="262">
        <v>41.475788116455078</v>
      </c>
      <c r="AC19" s="262">
        <v>52.472415924072266</v>
      </c>
    </row>
    <row r="20" spans="1:29" s="234" customFormat="1" ht="12.75" customHeight="1" x14ac:dyDescent="0.25">
      <c r="A20" s="239" t="s">
        <v>278</v>
      </c>
      <c r="B20" s="262">
        <v>18.248960494995117</v>
      </c>
      <c r="C20" s="262">
        <v>17.561407089233398</v>
      </c>
      <c r="D20" s="262">
        <v>15.503506660461426</v>
      </c>
      <c r="E20" s="262">
        <v>17.946372985839844</v>
      </c>
      <c r="F20" s="262">
        <v>17.935226440429688</v>
      </c>
      <c r="G20" s="262">
        <v>21.305810928344727</v>
      </c>
      <c r="H20" s="262">
        <v>21.160646438598633</v>
      </c>
      <c r="I20" s="262">
        <v>19.65483283996582</v>
      </c>
      <c r="J20" s="262">
        <v>22.393547058105469</v>
      </c>
      <c r="K20" s="262">
        <v>22.416736602783203</v>
      </c>
      <c r="L20" s="262">
        <v>25.097829818725586</v>
      </c>
      <c r="M20" s="262">
        <v>25.671663284301758</v>
      </c>
      <c r="N20" s="262">
        <v>26.942428588867188</v>
      </c>
      <c r="O20" s="262">
        <v>27.724353790283203</v>
      </c>
      <c r="P20" s="262">
        <v>25.545560836791992</v>
      </c>
      <c r="Q20" s="262">
        <v>25.640827178955078</v>
      </c>
      <c r="R20" s="262">
        <v>29.491472244262695</v>
      </c>
      <c r="S20" s="262">
        <v>32.135429382324219</v>
      </c>
      <c r="T20" s="262">
        <v>34.11639404296875</v>
      </c>
      <c r="U20" s="262">
        <v>32.217617034912109</v>
      </c>
      <c r="V20" s="262">
        <v>30.956699371337891</v>
      </c>
      <c r="W20" s="262">
        <v>29.061710357666016</v>
      </c>
      <c r="X20" s="262">
        <v>31.714380264282227</v>
      </c>
      <c r="Y20" s="262">
        <v>33.185287475585938</v>
      </c>
      <c r="Z20" s="262">
        <v>35.326629638671875</v>
      </c>
      <c r="AA20" s="262">
        <v>24.289827346801758</v>
      </c>
      <c r="AB20" s="262">
        <v>22.948543548583984</v>
      </c>
      <c r="AC20" s="262">
        <v>26.709667205810547</v>
      </c>
    </row>
    <row r="21" spans="1:29" s="234" customFormat="1" ht="12.75" customHeight="1" x14ac:dyDescent="0.25">
      <c r="A21" s="241" t="s">
        <v>425</v>
      </c>
      <c r="B21" s="262">
        <v>11.893609046936035</v>
      </c>
      <c r="C21" s="262">
        <v>11.637821197509766</v>
      </c>
      <c r="D21" s="262">
        <v>9.8796606063842773</v>
      </c>
      <c r="E21" s="262">
        <v>10.881802558898926</v>
      </c>
      <c r="F21" s="262">
        <v>10.740819931030273</v>
      </c>
      <c r="G21" s="262">
        <v>13.437519073486328</v>
      </c>
      <c r="H21" s="262">
        <v>12.889675140380859</v>
      </c>
      <c r="I21" s="262">
        <v>10.660140991210938</v>
      </c>
      <c r="J21" s="262">
        <v>12.504101753234863</v>
      </c>
      <c r="K21" s="262">
        <v>11.945903778076172</v>
      </c>
      <c r="L21" s="262">
        <v>14.112350463867188</v>
      </c>
      <c r="M21" s="262">
        <v>13.476571083068848</v>
      </c>
      <c r="N21" s="262">
        <v>14.068151473999023</v>
      </c>
      <c r="O21" s="262">
        <v>14.804106712341309</v>
      </c>
      <c r="P21" s="262">
        <v>13.325940132141113</v>
      </c>
      <c r="Q21" s="262">
        <v>14.703762054443359</v>
      </c>
      <c r="R21" s="262">
        <v>18.473270416259766</v>
      </c>
      <c r="S21" s="262">
        <v>19.527097702026367</v>
      </c>
      <c r="T21" s="262">
        <v>21.706138610839844</v>
      </c>
      <c r="U21" s="262">
        <v>20.009204864501953</v>
      </c>
      <c r="V21" s="262">
        <v>16.918712615966797</v>
      </c>
      <c r="W21" s="262">
        <v>15.683566093444824</v>
      </c>
      <c r="X21" s="262">
        <v>17.443531036376953</v>
      </c>
      <c r="Y21" s="262">
        <v>19.403360366821289</v>
      </c>
      <c r="Z21" s="262">
        <v>21.474576950073242</v>
      </c>
      <c r="AA21" s="262">
        <v>19.308893203735352</v>
      </c>
      <c r="AB21" s="262">
        <v>19.589410781860352</v>
      </c>
      <c r="AC21" s="262">
        <v>21.17015266418457</v>
      </c>
    </row>
    <row r="22" spans="1:29" s="234" customFormat="1" ht="12.75" customHeight="1" x14ac:dyDescent="0.25">
      <c r="A22" s="241" t="s">
        <v>475</v>
      </c>
      <c r="B22" s="262">
        <v>6.355351448059082</v>
      </c>
      <c r="C22" s="262">
        <v>5.9235849380493164</v>
      </c>
      <c r="D22" s="262">
        <v>5.6238460540771484</v>
      </c>
      <c r="E22" s="262">
        <v>7.0645713806152344</v>
      </c>
      <c r="F22" s="262">
        <v>7.1944065093994141</v>
      </c>
      <c r="G22" s="262">
        <v>7.8682928085327148</v>
      </c>
      <c r="H22" s="262">
        <v>8.2709722518920898</v>
      </c>
      <c r="I22" s="262">
        <v>8.9946928024291992</v>
      </c>
      <c r="J22" s="262">
        <v>9.8894453048706055</v>
      </c>
      <c r="K22" s="262">
        <v>10.470832824707031</v>
      </c>
      <c r="L22" s="262">
        <v>10.985480308532715</v>
      </c>
      <c r="M22" s="262">
        <v>12.195093154907227</v>
      </c>
      <c r="N22" s="262">
        <v>12.874277114868164</v>
      </c>
      <c r="O22" s="262">
        <v>12.920247077941895</v>
      </c>
      <c r="P22" s="262">
        <v>12.219620704650879</v>
      </c>
      <c r="Q22" s="262">
        <v>10.937065124511719</v>
      </c>
      <c r="R22" s="262">
        <v>11.01820182800293</v>
      </c>
      <c r="S22" s="262">
        <v>12.608332633972168</v>
      </c>
      <c r="T22" s="262">
        <v>12.410255432128906</v>
      </c>
      <c r="U22" s="262">
        <v>12.20841121673584</v>
      </c>
      <c r="V22" s="262">
        <v>14.037986755371094</v>
      </c>
      <c r="W22" s="262">
        <v>13.378144264221191</v>
      </c>
      <c r="X22" s="262">
        <v>14.270849227905273</v>
      </c>
      <c r="Y22" s="262">
        <v>13.781926155090332</v>
      </c>
      <c r="Z22" s="262">
        <v>13.852052688598633</v>
      </c>
      <c r="AA22" s="262">
        <v>4.980933666229248</v>
      </c>
      <c r="AB22" s="262">
        <v>3.3591325283050537</v>
      </c>
      <c r="AC22" s="262">
        <v>5.5395150184631348</v>
      </c>
    </row>
    <row r="23" spans="1:29" s="234" customFormat="1" ht="12.75" customHeight="1" x14ac:dyDescent="0.25">
      <c r="A23" s="239" t="s">
        <v>476</v>
      </c>
      <c r="B23" s="262">
        <v>0</v>
      </c>
      <c r="C23" s="262">
        <v>0</v>
      </c>
      <c r="D23" s="262">
        <v>0</v>
      </c>
      <c r="E23" s="262">
        <v>0</v>
      </c>
      <c r="F23" s="262">
        <v>0</v>
      </c>
      <c r="G23" s="262">
        <v>0</v>
      </c>
      <c r="H23" s="262">
        <v>0</v>
      </c>
      <c r="I23" s="262">
        <v>0</v>
      </c>
      <c r="J23" s="262">
        <v>0</v>
      </c>
      <c r="K23" s="262">
        <v>0</v>
      </c>
      <c r="L23" s="262">
        <v>0</v>
      </c>
      <c r="M23" s="262">
        <v>0</v>
      </c>
      <c r="N23" s="262">
        <v>0</v>
      </c>
      <c r="O23" s="262">
        <v>0</v>
      </c>
      <c r="P23" s="262">
        <v>13.458574295043945</v>
      </c>
      <c r="Q23" s="262">
        <v>2.9073991775512695</v>
      </c>
      <c r="R23" s="262">
        <v>1.2974551916122437</v>
      </c>
      <c r="S23" s="262">
        <v>0</v>
      </c>
      <c r="T23" s="262">
        <v>0</v>
      </c>
      <c r="U23" s="262">
        <v>0</v>
      </c>
      <c r="V23" s="262">
        <v>0</v>
      </c>
      <c r="W23" s="262">
        <v>0</v>
      </c>
      <c r="X23" s="262">
        <v>0</v>
      </c>
      <c r="Y23" s="262">
        <v>0</v>
      </c>
      <c r="Z23" s="262">
        <v>0</v>
      </c>
      <c r="AA23" s="262">
        <v>0</v>
      </c>
      <c r="AB23" s="262">
        <v>0</v>
      </c>
      <c r="AC23" s="262">
        <v>0</v>
      </c>
    </row>
    <row r="24" spans="1:29" s="234" customFormat="1" ht="12.75" customHeight="1" x14ac:dyDescent="0.25">
      <c r="A24" s="239" t="s">
        <v>422</v>
      </c>
      <c r="B24" s="262">
        <v>3.2793388366699219</v>
      </c>
      <c r="C24" s="262">
        <v>4.6796779632568359</v>
      </c>
      <c r="D24" s="262">
        <v>5.2543320655822754</v>
      </c>
      <c r="E24" s="262">
        <v>6.5246477127075195</v>
      </c>
      <c r="F24" s="262">
        <v>4.8545241355895996</v>
      </c>
      <c r="G24" s="262">
        <v>3.8164739608764648</v>
      </c>
      <c r="H24" s="262">
        <v>4.0204925537109375</v>
      </c>
      <c r="I24" s="262">
        <v>4.127805233001709</v>
      </c>
      <c r="J24" s="262">
        <v>4.4085650444030762</v>
      </c>
      <c r="K24" s="262">
        <v>4.6119112968444824</v>
      </c>
      <c r="L24" s="262">
        <v>3.8174173831939697</v>
      </c>
      <c r="M24" s="262">
        <v>4.5846290588378906</v>
      </c>
      <c r="N24" s="262">
        <v>4.2527914047241211</v>
      </c>
      <c r="O24" s="262">
        <v>4.1991972923278809</v>
      </c>
      <c r="P24" s="262">
        <v>5.2955203056335449</v>
      </c>
      <c r="Q24" s="262">
        <v>6.2422003746032715</v>
      </c>
      <c r="R24" s="262">
        <v>7.5463409423828125</v>
      </c>
      <c r="S24" s="262">
        <v>9.1810150146484375</v>
      </c>
      <c r="T24" s="262">
        <v>7.9112300872802734</v>
      </c>
      <c r="U24" s="262">
        <v>5.2978167533874512</v>
      </c>
      <c r="V24" s="262">
        <v>8.6704368591308594</v>
      </c>
      <c r="W24" s="262">
        <v>6.5485410690307617</v>
      </c>
      <c r="X24" s="262">
        <v>11.307695388793945</v>
      </c>
      <c r="Y24" s="262">
        <v>6.7686572074890137</v>
      </c>
      <c r="Z24" s="262">
        <v>5.669550895690918</v>
      </c>
      <c r="AA24" s="262">
        <v>5.9726505279541016</v>
      </c>
      <c r="AB24" s="262">
        <v>6.282383918762207</v>
      </c>
      <c r="AC24" s="262">
        <v>4.9451122283935547</v>
      </c>
    </row>
    <row r="25" spans="1:29" s="234" customFormat="1" ht="12.75" customHeight="1" x14ac:dyDescent="0.25">
      <c r="A25" s="239" t="s">
        <v>492</v>
      </c>
      <c r="B25" s="262">
        <v>1.7704625129699707</v>
      </c>
      <c r="C25" s="262">
        <v>1.8235763311386108</v>
      </c>
      <c r="D25" s="262">
        <v>1.8655185699462891</v>
      </c>
      <c r="E25" s="262">
        <v>1.9214842319488525</v>
      </c>
      <c r="F25" s="262">
        <v>1.9656784534454346</v>
      </c>
      <c r="G25" s="262">
        <v>1.9348104000091553</v>
      </c>
      <c r="H25" s="262">
        <v>1.9971290826797485</v>
      </c>
      <c r="I25" s="262">
        <v>2.0270609855651855</v>
      </c>
      <c r="J25" s="262">
        <v>2.0746500492095947</v>
      </c>
      <c r="K25" s="262">
        <v>1.8651070594787598</v>
      </c>
      <c r="L25" s="262">
        <v>2.1309590339660645</v>
      </c>
      <c r="M25" s="262">
        <v>2.2292060852050781</v>
      </c>
      <c r="N25" s="262">
        <v>2.6278910636901855</v>
      </c>
      <c r="O25" s="262">
        <v>2.7005989551544189</v>
      </c>
      <c r="P25" s="262">
        <v>2.9276080131530762</v>
      </c>
      <c r="Q25" s="262">
        <v>1.9725539684295654</v>
      </c>
      <c r="R25" s="262">
        <v>2.6549999713897705</v>
      </c>
      <c r="S25" s="262">
        <v>2.5130000114440918</v>
      </c>
      <c r="T25" s="262">
        <v>3.561500072479248</v>
      </c>
      <c r="U25" s="262">
        <v>3.1719999313354492</v>
      </c>
      <c r="V25" s="262">
        <v>4.0989999771118164</v>
      </c>
      <c r="W25" s="262">
        <v>4.8896851539611816</v>
      </c>
      <c r="X25" s="262">
        <v>4.9051618576049805</v>
      </c>
      <c r="Y25" s="262">
        <v>6.3963751792907715</v>
      </c>
      <c r="Z25" s="262">
        <v>5.7517070770263672</v>
      </c>
      <c r="AA25" s="262">
        <v>3.2433478832244873</v>
      </c>
      <c r="AB25" s="262">
        <v>3.1659998893737793</v>
      </c>
      <c r="AC25" s="262">
        <v>5.7517070770263672</v>
      </c>
    </row>
    <row r="26" spans="1:29" s="234" customFormat="1" ht="12.75" customHeight="1" x14ac:dyDescent="0.25">
      <c r="A26" s="239" t="s">
        <v>493</v>
      </c>
      <c r="B26" s="262">
        <v>4.7390375137329102</v>
      </c>
      <c r="C26" s="262">
        <v>4.474708080291748</v>
      </c>
      <c r="D26" s="262">
        <v>4.4913253784179688</v>
      </c>
      <c r="E26" s="262">
        <v>4.4656968116760254</v>
      </c>
      <c r="F26" s="262">
        <v>4.7797503471374512</v>
      </c>
      <c r="G26" s="262">
        <v>5.0327191352844238</v>
      </c>
      <c r="H26" s="262">
        <v>5.8462510108947754</v>
      </c>
      <c r="I26" s="262">
        <v>5.6348114013671875</v>
      </c>
      <c r="J26" s="262">
        <v>6.2755990028381348</v>
      </c>
      <c r="K26" s="262">
        <v>7.3549008369445801</v>
      </c>
      <c r="L26" s="262">
        <v>7.9608631134033203</v>
      </c>
      <c r="M26" s="262">
        <v>7.6844682693481445</v>
      </c>
      <c r="N26" s="262">
        <v>8.1199531555175781</v>
      </c>
      <c r="O26" s="262">
        <v>7.7912249565124512</v>
      </c>
      <c r="P26" s="262">
        <v>6.9243183135986328</v>
      </c>
      <c r="Q26" s="262">
        <v>7.7102375030517578</v>
      </c>
      <c r="R26" s="262">
        <v>7.5245246887207031</v>
      </c>
      <c r="S26" s="262">
        <v>7.9439558982849121</v>
      </c>
      <c r="T26" s="262">
        <v>7.9400687217712402</v>
      </c>
      <c r="U26" s="262">
        <v>8.7444744110107422</v>
      </c>
      <c r="V26" s="262">
        <v>8.0321969985961914</v>
      </c>
      <c r="W26" s="262">
        <v>9.1013174057006836</v>
      </c>
      <c r="X26" s="262">
        <v>9.9373445510864258</v>
      </c>
      <c r="Y26" s="262">
        <v>9.7961273193359375</v>
      </c>
      <c r="Z26" s="262">
        <v>10.7039794921875</v>
      </c>
      <c r="AA26" s="262">
        <v>4.7481875419616699</v>
      </c>
      <c r="AB26" s="262">
        <v>0.210999995470047</v>
      </c>
      <c r="AC26" s="262">
        <v>4.5261874198913574</v>
      </c>
    </row>
    <row r="27" spans="1:29" s="234" customFormat="1" ht="12.75" customHeight="1" x14ac:dyDescent="0.25">
      <c r="A27" s="239" t="s">
        <v>396</v>
      </c>
      <c r="B27" s="262">
        <v>0.34999999403953552</v>
      </c>
      <c r="C27" s="262">
        <v>0.37000000476837158</v>
      </c>
      <c r="D27" s="262">
        <v>0.40000000596046448</v>
      </c>
      <c r="E27" s="262">
        <v>0.41999998688697815</v>
      </c>
      <c r="F27" s="262">
        <v>0.43999999761581421</v>
      </c>
      <c r="G27" s="262">
        <v>0.46000000834465027</v>
      </c>
      <c r="H27" s="262">
        <v>0.4699999988079071</v>
      </c>
      <c r="I27" s="262">
        <v>0.49000000953674316</v>
      </c>
      <c r="J27" s="262">
        <v>0.5</v>
      </c>
      <c r="K27" s="262">
        <v>0.51999998092651367</v>
      </c>
      <c r="L27" s="262">
        <v>0.52999997138977051</v>
      </c>
      <c r="M27" s="262">
        <v>0.54000002145767212</v>
      </c>
      <c r="N27" s="262">
        <v>0.56000000238418579</v>
      </c>
      <c r="O27" s="262">
        <v>0.57999998331069946</v>
      </c>
      <c r="P27" s="262">
        <v>0.5781206488609314</v>
      </c>
      <c r="Q27" s="262">
        <v>0.58785998821258545</v>
      </c>
      <c r="R27" s="262">
        <v>0.6034579873085022</v>
      </c>
      <c r="S27" s="262">
        <v>0.61803287267684937</v>
      </c>
      <c r="T27" s="262">
        <v>0.62809538841247559</v>
      </c>
      <c r="U27" s="262">
        <v>0.63826900720596313</v>
      </c>
      <c r="V27" s="262">
        <v>0.64025205373764038</v>
      </c>
      <c r="W27" s="262">
        <v>0.64619505405426025</v>
      </c>
      <c r="X27" s="262">
        <v>0.65945166349411011</v>
      </c>
      <c r="Y27" s="262">
        <v>0.67542791366577148</v>
      </c>
      <c r="Z27" s="262">
        <v>0.68794381618499756</v>
      </c>
      <c r="AA27" s="262">
        <v>0.69778203964233398</v>
      </c>
      <c r="AB27" s="262">
        <v>0.72104424238204956</v>
      </c>
      <c r="AC27" s="262">
        <v>0.77812784910202026</v>
      </c>
    </row>
    <row r="28" spans="1:29" s="234" customFormat="1" ht="12.75" customHeight="1" x14ac:dyDescent="0.25">
      <c r="A28" s="239" t="s">
        <v>4</v>
      </c>
      <c r="B28" s="262">
        <v>3.6170146465301514</v>
      </c>
      <c r="C28" s="262">
        <v>3.6761293411254883</v>
      </c>
      <c r="D28" s="262">
        <v>3.631507396697998</v>
      </c>
      <c r="E28" s="262">
        <v>3.9327521324157715</v>
      </c>
      <c r="F28" s="262">
        <v>4.1685581207275391</v>
      </c>
      <c r="G28" s="262">
        <v>4.4016547203063965</v>
      </c>
      <c r="H28" s="262">
        <v>4.5439767837524414</v>
      </c>
      <c r="I28" s="262">
        <v>3.8743460178375244</v>
      </c>
      <c r="J28" s="262">
        <v>4.1634435653686523</v>
      </c>
      <c r="K28" s="262">
        <v>4.0809988975524902</v>
      </c>
      <c r="L28" s="262">
        <v>4.0524792671203613</v>
      </c>
      <c r="M28" s="262">
        <v>4.4703159332275391</v>
      </c>
      <c r="N28" s="262">
        <v>4.9333138465881348</v>
      </c>
      <c r="O28" s="262">
        <v>5.0268568992614746</v>
      </c>
      <c r="P28" s="262">
        <v>6.539304256439209</v>
      </c>
      <c r="Q28" s="262">
        <v>5.4336056709289551</v>
      </c>
      <c r="R28" s="262">
        <v>5.0037484169006348</v>
      </c>
      <c r="S28" s="262">
        <v>5.055330753326416</v>
      </c>
      <c r="T28" s="262">
        <v>5.2599749565124512</v>
      </c>
      <c r="U28" s="262">
        <v>5.419611930847168</v>
      </c>
      <c r="V28" s="262">
        <v>6.1551961898803711</v>
      </c>
      <c r="W28" s="262">
        <v>6.2849106788635254</v>
      </c>
      <c r="X28" s="262">
        <v>8.1267795562744141</v>
      </c>
      <c r="Y28" s="262">
        <v>8.7955217361450195</v>
      </c>
      <c r="Z28" s="262">
        <v>8.4467172622680664</v>
      </c>
      <c r="AA28" s="262">
        <v>8.0601968765258789</v>
      </c>
      <c r="AB28" s="262">
        <v>8.146815299987793</v>
      </c>
      <c r="AC28" s="262">
        <v>9.7616128921508789</v>
      </c>
    </row>
    <row r="29" spans="1:29" s="238" customFormat="1" ht="19.5" customHeight="1" x14ac:dyDescent="0.3">
      <c r="A29" s="238" t="s">
        <v>397</v>
      </c>
      <c r="B29" s="261">
        <v>29.850534439086914</v>
      </c>
      <c r="C29" s="261">
        <v>23.505025863647461</v>
      </c>
      <c r="D29" s="261">
        <v>24.681781768798828</v>
      </c>
      <c r="E29" s="261">
        <v>29.725671768188477</v>
      </c>
      <c r="F29" s="261">
        <v>33.742156982421875</v>
      </c>
      <c r="G29" s="261">
        <v>35.008888244628906</v>
      </c>
      <c r="H29" s="261">
        <v>35.878078460693359</v>
      </c>
      <c r="I29" s="261">
        <v>33.526035308837891</v>
      </c>
      <c r="J29" s="261">
        <v>34.355495452880859</v>
      </c>
      <c r="K29" s="261">
        <v>35.983245849609375</v>
      </c>
      <c r="L29" s="261">
        <v>41.101432800292969</v>
      </c>
      <c r="M29" s="261">
        <v>38.255165100097656</v>
      </c>
      <c r="N29" s="261">
        <v>41.327255249023438</v>
      </c>
      <c r="O29" s="261">
        <v>42.700271606445313</v>
      </c>
      <c r="P29" s="261">
        <v>39.993137359619141</v>
      </c>
      <c r="Q29" s="261">
        <v>36.298072814941406</v>
      </c>
      <c r="R29" s="261">
        <v>36.148078918457031</v>
      </c>
      <c r="S29" s="261">
        <v>28.52448844909668</v>
      </c>
      <c r="T29" s="261">
        <v>35.425701141357422</v>
      </c>
      <c r="U29" s="261">
        <v>41.64666748046875</v>
      </c>
      <c r="V29" s="261">
        <v>58.522281646728516</v>
      </c>
      <c r="W29" s="261">
        <v>53.616279602050781</v>
      </c>
      <c r="X29" s="261">
        <v>47.447574615478516</v>
      </c>
      <c r="Y29" s="261">
        <v>47.891128540039063</v>
      </c>
      <c r="Z29" s="261">
        <v>49.671321868896484</v>
      </c>
      <c r="AA29" s="261">
        <v>45.396003723144531</v>
      </c>
      <c r="AB29" s="261">
        <v>24.905746459960938</v>
      </c>
      <c r="AC29" s="261">
        <v>37.767459869384766</v>
      </c>
    </row>
    <row r="30" spans="1:29" s="234" customFormat="1" ht="19.5" customHeight="1" x14ac:dyDescent="0.25">
      <c r="A30" s="234" t="s">
        <v>398</v>
      </c>
      <c r="B30" s="262">
        <v>41.759632110595703</v>
      </c>
      <c r="C30" s="262">
        <v>37.421642303466797</v>
      </c>
      <c r="D30" s="262">
        <v>37.793136596679688</v>
      </c>
      <c r="E30" s="262">
        <v>42.379390716552734</v>
      </c>
      <c r="F30" s="262">
        <v>45.388908386230469</v>
      </c>
      <c r="G30" s="262">
        <v>45.036735534667969</v>
      </c>
      <c r="H30" s="262">
        <v>45.279342651367188</v>
      </c>
      <c r="I30" s="262">
        <v>43.485935211181641</v>
      </c>
      <c r="J30" s="262">
        <v>44.312885284423828</v>
      </c>
      <c r="K30" s="262">
        <v>47.910636901855469</v>
      </c>
      <c r="L30" s="262">
        <v>52.709182739257813</v>
      </c>
      <c r="M30" s="262">
        <v>54.178035736083984</v>
      </c>
      <c r="N30" s="262">
        <v>55.703697204589844</v>
      </c>
      <c r="O30" s="262">
        <v>53.960247039794922</v>
      </c>
      <c r="P30" s="262">
        <v>52.097698211669922</v>
      </c>
      <c r="Q30" s="262">
        <v>50.892543792724609</v>
      </c>
      <c r="R30" s="262">
        <v>58.309577941894531</v>
      </c>
      <c r="S30" s="262">
        <v>57.381206512451172</v>
      </c>
      <c r="T30" s="262">
        <v>62.945285797119141</v>
      </c>
      <c r="U30" s="262">
        <v>67.355270385742188</v>
      </c>
      <c r="V30" s="262">
        <v>80.158119201660156</v>
      </c>
      <c r="W30" s="262">
        <v>80.917488098144531</v>
      </c>
      <c r="X30" s="262">
        <v>83.330726623535156</v>
      </c>
      <c r="Y30" s="262">
        <v>84.453811645507813</v>
      </c>
      <c r="Z30" s="262">
        <v>89.786209106445313</v>
      </c>
      <c r="AA30" s="262">
        <v>88.413558959960938</v>
      </c>
      <c r="AB30" s="262">
        <v>81.618766784667969</v>
      </c>
      <c r="AC30" s="262">
        <v>85.779129028320313</v>
      </c>
    </row>
    <row r="31" spans="1:29" s="234" customFormat="1" ht="12.75" customHeight="1" x14ac:dyDescent="0.25">
      <c r="A31" s="239" t="s">
        <v>93</v>
      </c>
      <c r="B31" s="262">
        <v>14.100000381469727</v>
      </c>
      <c r="C31" s="262">
        <v>14.100000381469727</v>
      </c>
      <c r="D31" s="262">
        <v>14.571633338928223</v>
      </c>
      <c r="E31" s="262">
        <v>14.729503631591797</v>
      </c>
      <c r="F31" s="262">
        <v>16.122255325317383</v>
      </c>
      <c r="G31" s="262">
        <v>18.607049942016602</v>
      </c>
      <c r="H31" s="262">
        <v>19.502948760986328</v>
      </c>
      <c r="I31" s="262">
        <v>17.732812881469727</v>
      </c>
      <c r="J31" s="262">
        <v>20.445629119873047</v>
      </c>
      <c r="K31" s="262">
        <v>19.780048370361328</v>
      </c>
      <c r="L31" s="262">
        <v>20.34080696105957</v>
      </c>
      <c r="M31" s="262">
        <v>21.619680404663086</v>
      </c>
      <c r="N31" s="262">
        <v>21.303712844848633</v>
      </c>
      <c r="O31" s="262">
        <v>19.062536239624023</v>
      </c>
      <c r="P31" s="262">
        <v>19.245195388793945</v>
      </c>
      <c r="Q31" s="262">
        <v>18.351879119873047</v>
      </c>
      <c r="R31" s="262">
        <v>18.194801330566406</v>
      </c>
      <c r="S31" s="262">
        <v>17.826866149902344</v>
      </c>
      <c r="T31" s="262">
        <v>18.445362091064453</v>
      </c>
      <c r="U31" s="262">
        <v>18.467714309692383</v>
      </c>
      <c r="V31" s="262">
        <v>19.502847671508789</v>
      </c>
      <c r="W31" s="262">
        <v>21.16737174987793</v>
      </c>
      <c r="X31" s="262">
        <v>22.547979354858398</v>
      </c>
      <c r="Y31" s="262">
        <v>23.237693786621094</v>
      </c>
      <c r="Z31" s="262">
        <v>24.484119415283203</v>
      </c>
      <c r="AA31" s="262">
        <v>25.826303482055664</v>
      </c>
      <c r="AB31" s="262">
        <v>26.723165512084961</v>
      </c>
      <c r="AC31" s="262">
        <v>26.755474090576172</v>
      </c>
    </row>
    <row r="32" spans="1:29" s="234" customFormat="1" ht="12.75" customHeight="1" x14ac:dyDescent="0.25">
      <c r="A32" s="241" t="s">
        <v>494</v>
      </c>
      <c r="B32" s="262">
        <v>14</v>
      </c>
      <c r="C32" s="262">
        <v>14</v>
      </c>
      <c r="D32" s="262">
        <v>14.457221984863281</v>
      </c>
      <c r="E32" s="262">
        <v>14.607792854309082</v>
      </c>
      <c r="F32" s="262">
        <v>15.971368789672852</v>
      </c>
      <c r="G32" s="262">
        <v>18.445549011230469</v>
      </c>
      <c r="H32" s="262">
        <v>19.324089050292969</v>
      </c>
      <c r="I32" s="262">
        <v>17.57533073425293</v>
      </c>
      <c r="J32" s="262">
        <v>20.283073425292969</v>
      </c>
      <c r="K32" s="262">
        <v>19.587131500244141</v>
      </c>
      <c r="L32" s="262">
        <v>20.140872955322266</v>
      </c>
      <c r="M32" s="262">
        <v>21.400388717651367</v>
      </c>
      <c r="N32" s="262">
        <v>20.919155120849609</v>
      </c>
      <c r="O32" s="262">
        <v>18.670951843261719</v>
      </c>
      <c r="P32" s="262">
        <v>18.862356185913086</v>
      </c>
      <c r="Q32" s="262">
        <v>17.84259033203125</v>
      </c>
      <c r="R32" s="262">
        <v>17.568080902099609</v>
      </c>
      <c r="S32" s="262">
        <v>17.122583389282227</v>
      </c>
      <c r="T32" s="262">
        <v>17.584362030029297</v>
      </c>
      <c r="U32" s="262">
        <v>17.614753723144531</v>
      </c>
      <c r="V32" s="262">
        <v>18.612781524658203</v>
      </c>
      <c r="W32" s="262">
        <v>20.353866577148438</v>
      </c>
      <c r="X32" s="262">
        <v>21.671037673950195</v>
      </c>
      <c r="Y32" s="262">
        <v>22.289863586425781</v>
      </c>
      <c r="Z32" s="262">
        <v>23.494564056396484</v>
      </c>
      <c r="AA32" s="262">
        <v>24.666797637939453</v>
      </c>
      <c r="AB32" s="262">
        <v>25.377534866333008</v>
      </c>
      <c r="AC32" s="262">
        <v>25.271415710449219</v>
      </c>
    </row>
    <row r="33" spans="1:29" s="234" customFormat="1" ht="12.75" customHeight="1" x14ac:dyDescent="0.25">
      <c r="A33" s="239" t="s">
        <v>399</v>
      </c>
      <c r="B33" s="262">
        <v>10.791999816894531</v>
      </c>
      <c r="C33" s="262">
        <v>10.886666297912598</v>
      </c>
      <c r="D33" s="262">
        <v>10.649999618530273</v>
      </c>
      <c r="E33" s="262">
        <v>10.86299991607666</v>
      </c>
      <c r="F33" s="262">
        <v>10.86299991607666</v>
      </c>
      <c r="G33" s="262">
        <v>10.934000015258789</v>
      </c>
      <c r="H33" s="262">
        <v>11.076000213623047</v>
      </c>
      <c r="I33" s="262">
        <v>11.218000411987305</v>
      </c>
      <c r="J33" s="262">
        <v>11.218000411987305</v>
      </c>
      <c r="K33" s="262">
        <v>15.005701065063477</v>
      </c>
      <c r="L33" s="262">
        <v>15.207550048828125</v>
      </c>
      <c r="M33" s="262">
        <v>15.44896411895752</v>
      </c>
      <c r="N33" s="262">
        <v>15.862380981445313</v>
      </c>
      <c r="O33" s="262">
        <v>16.257959365844727</v>
      </c>
      <c r="P33" s="262">
        <v>17.167047500610352</v>
      </c>
      <c r="Q33" s="262">
        <v>16.765783309936523</v>
      </c>
      <c r="R33" s="262">
        <v>16.915950775146484</v>
      </c>
      <c r="S33" s="262">
        <v>17.035800933837891</v>
      </c>
      <c r="T33" s="262">
        <v>17.547578811645508</v>
      </c>
      <c r="U33" s="262">
        <v>18</v>
      </c>
      <c r="V33" s="262">
        <v>20.929784774780273</v>
      </c>
      <c r="W33" s="262">
        <v>21.21660041809082</v>
      </c>
      <c r="X33" s="262">
        <v>21.403799057006836</v>
      </c>
      <c r="Y33" s="262">
        <v>21.670200347900391</v>
      </c>
      <c r="Z33" s="262">
        <v>21.983400344848633</v>
      </c>
      <c r="AA33" s="262">
        <v>25.003799438476563</v>
      </c>
      <c r="AB33" s="262">
        <v>22.678199768066406</v>
      </c>
      <c r="AC33" s="262">
        <v>22.64940071105957</v>
      </c>
    </row>
    <row r="34" spans="1:29" s="234" customFormat="1" ht="12.75" customHeight="1" x14ac:dyDescent="0.25">
      <c r="A34" s="239" t="s">
        <v>477</v>
      </c>
      <c r="B34" s="262">
        <v>0.77864301204681396</v>
      </c>
      <c r="C34" s="262">
        <v>0.77864301204681396</v>
      </c>
      <c r="D34" s="262">
        <v>0.77864301204681396</v>
      </c>
      <c r="E34" s="262">
        <v>0.76634097099304199</v>
      </c>
      <c r="F34" s="262">
        <v>0.94005000591278076</v>
      </c>
      <c r="G34" s="262">
        <v>1.0649210214614868</v>
      </c>
      <c r="H34" s="262">
        <v>0.97660601139068604</v>
      </c>
      <c r="I34" s="262">
        <v>1.0944739580154419</v>
      </c>
      <c r="J34" s="262">
        <v>1</v>
      </c>
      <c r="K34" s="262">
        <v>1</v>
      </c>
      <c r="L34" s="262">
        <v>1</v>
      </c>
      <c r="M34" s="262">
        <v>1</v>
      </c>
      <c r="N34" s="262">
        <v>1.75</v>
      </c>
      <c r="O34" s="262">
        <v>2</v>
      </c>
      <c r="P34" s="262">
        <v>3.25</v>
      </c>
      <c r="Q34" s="262">
        <v>3</v>
      </c>
      <c r="R34" s="262">
        <v>3.75</v>
      </c>
      <c r="S34" s="262">
        <v>4</v>
      </c>
      <c r="T34" s="262">
        <v>4</v>
      </c>
      <c r="U34" s="262">
        <v>4.75</v>
      </c>
      <c r="V34" s="262">
        <v>6</v>
      </c>
      <c r="W34" s="262">
        <v>6.125</v>
      </c>
      <c r="X34" s="262">
        <v>7.2941532135009766</v>
      </c>
      <c r="Y34" s="262">
        <v>7.2793850898742676</v>
      </c>
      <c r="Z34" s="262">
        <v>8.4264621734619141</v>
      </c>
      <c r="AA34" s="262">
        <v>7.3863639831542969</v>
      </c>
      <c r="AB34" s="262">
        <v>8.1718149185180664</v>
      </c>
      <c r="AC34" s="262">
        <v>11.416000366210938</v>
      </c>
    </row>
    <row r="35" spans="1:29" s="234" customFormat="1" ht="12.75" customHeight="1" x14ac:dyDescent="0.25">
      <c r="A35" s="239" t="s">
        <v>683</v>
      </c>
      <c r="B35" s="262">
        <v>2.150270938873291</v>
      </c>
      <c r="C35" s="262">
        <v>2.0334985256195068</v>
      </c>
      <c r="D35" s="262">
        <v>1.9167259931564331</v>
      </c>
      <c r="E35" s="262">
        <v>3.8429999351501465</v>
      </c>
      <c r="F35" s="262">
        <v>4.7894001007080078</v>
      </c>
      <c r="G35" s="262">
        <v>2.7506999969482422</v>
      </c>
      <c r="H35" s="262">
        <v>0.89840000867843628</v>
      </c>
      <c r="I35" s="262">
        <v>1.0860179662704468</v>
      </c>
      <c r="J35" s="262">
        <v>1.1788020133972168</v>
      </c>
      <c r="K35" s="262">
        <v>1.7942999601364136</v>
      </c>
      <c r="L35" s="262">
        <v>2.7100000381469727</v>
      </c>
      <c r="M35" s="262">
        <v>3.1252219676971436</v>
      </c>
      <c r="N35" s="262">
        <v>1.8601609468460083</v>
      </c>
      <c r="O35" s="262">
        <v>2.5686280727386475</v>
      </c>
      <c r="P35" s="262">
        <v>2.9604299068450928</v>
      </c>
      <c r="Q35" s="262">
        <v>3.5415530204772949</v>
      </c>
      <c r="R35" s="262">
        <v>7.8557648658752441</v>
      </c>
      <c r="S35" s="262">
        <v>7.3472137451171875</v>
      </c>
      <c r="T35" s="262">
        <v>10.852109909057617</v>
      </c>
      <c r="U35" s="262">
        <v>17.05262565612793</v>
      </c>
      <c r="V35" s="262">
        <v>21.329065322875977</v>
      </c>
      <c r="W35" s="262">
        <v>23.337081909179688</v>
      </c>
      <c r="X35" s="262">
        <v>22.149599075317383</v>
      </c>
      <c r="Y35" s="262">
        <v>22.236513137817383</v>
      </c>
      <c r="Z35" s="262">
        <v>24.242395401000977</v>
      </c>
      <c r="AA35" s="262">
        <v>20.568893432617188</v>
      </c>
      <c r="AB35" s="262">
        <v>18.32703971862793</v>
      </c>
      <c r="AC35" s="262">
        <v>17.55567741394043</v>
      </c>
    </row>
    <row r="36" spans="1:29" s="234" customFormat="1" ht="12.75" customHeight="1" x14ac:dyDescent="0.25">
      <c r="A36" s="239" t="s">
        <v>495</v>
      </c>
      <c r="B36" s="262">
        <v>1.1295143365859985</v>
      </c>
      <c r="C36" s="262">
        <v>1.0718874931335449</v>
      </c>
      <c r="D36" s="262">
        <v>0.87263411283493042</v>
      </c>
      <c r="E36" s="262">
        <v>1.6109713315963745</v>
      </c>
      <c r="F36" s="262">
        <v>1.9598615169525146</v>
      </c>
      <c r="G36" s="262">
        <v>1.2415543794631958</v>
      </c>
      <c r="H36" s="262">
        <v>0.72439473867416382</v>
      </c>
      <c r="I36" s="262">
        <v>0.84645044803619385</v>
      </c>
      <c r="J36" s="262">
        <v>0.57670462131500244</v>
      </c>
      <c r="K36" s="262">
        <v>0.69512450695037842</v>
      </c>
      <c r="L36" s="262">
        <v>0.76639950275421143</v>
      </c>
      <c r="M36" s="262">
        <v>0.84194231033325195</v>
      </c>
      <c r="N36" s="262">
        <v>0.8206791877746582</v>
      </c>
      <c r="O36" s="262">
        <v>0.87173789739608765</v>
      </c>
      <c r="P36" s="262">
        <v>1.0047017335891724</v>
      </c>
      <c r="Q36" s="262">
        <v>1.3369919061660767</v>
      </c>
      <c r="R36" s="262">
        <v>1.0616891384124756</v>
      </c>
      <c r="S36" s="262">
        <v>1.2509661912918091</v>
      </c>
      <c r="T36" s="262">
        <v>1.9402581453323364</v>
      </c>
      <c r="U36" s="262">
        <v>1.7586841583251953</v>
      </c>
      <c r="V36" s="262">
        <v>4.2504572868347168</v>
      </c>
      <c r="W36" s="262">
        <v>1.5275994539260864</v>
      </c>
      <c r="X36" s="262">
        <v>1.6325328350067139</v>
      </c>
      <c r="Y36" s="262">
        <v>1.3598664999008179</v>
      </c>
      <c r="Z36" s="262">
        <v>0.916614830493927</v>
      </c>
      <c r="AA36" s="262">
        <v>0.59105527400970459</v>
      </c>
      <c r="AB36" s="262">
        <v>1.1073153018951416</v>
      </c>
      <c r="AC36" s="262">
        <v>0.54584276676177979</v>
      </c>
    </row>
    <row r="37" spans="1:29" s="234" customFormat="1" ht="12.75" customHeight="1" x14ac:dyDescent="0.25">
      <c r="A37" s="239" t="s">
        <v>400</v>
      </c>
      <c r="B37" s="262">
        <v>12.809205055236816</v>
      </c>
      <c r="C37" s="262">
        <v>8.5509452819824219</v>
      </c>
      <c r="D37" s="262">
        <v>9.0035018920898438</v>
      </c>
      <c r="E37" s="262">
        <v>10.56657600402832</v>
      </c>
      <c r="F37" s="262">
        <v>10.714344024658203</v>
      </c>
      <c r="G37" s="262">
        <v>10.438508987426758</v>
      </c>
      <c r="H37" s="262">
        <v>12.100993156433105</v>
      </c>
      <c r="I37" s="262">
        <v>11.508182525634766</v>
      </c>
      <c r="J37" s="262">
        <v>9.8937482833862305</v>
      </c>
      <c r="K37" s="262">
        <v>9.6354618072509766</v>
      </c>
      <c r="L37" s="262">
        <v>12.684427261352539</v>
      </c>
      <c r="M37" s="262">
        <v>12.14222526550293</v>
      </c>
      <c r="N37" s="262">
        <v>14.106762886047363</v>
      </c>
      <c r="O37" s="262">
        <v>13.199383735656738</v>
      </c>
      <c r="P37" s="262">
        <v>8.4703235626220703</v>
      </c>
      <c r="Q37" s="262">
        <v>7.8963336944580078</v>
      </c>
      <c r="R37" s="262">
        <v>10.531373023986816</v>
      </c>
      <c r="S37" s="262">
        <v>9.9203586578369141</v>
      </c>
      <c r="T37" s="262">
        <v>10.159978866577148</v>
      </c>
      <c r="U37" s="262">
        <v>7.3262500762939453</v>
      </c>
      <c r="V37" s="262">
        <v>8.1459598541259766</v>
      </c>
      <c r="W37" s="262">
        <v>7.5438385009765625</v>
      </c>
      <c r="X37" s="262">
        <v>8.3026609420776367</v>
      </c>
      <c r="Y37" s="262">
        <v>8.6701545715332031</v>
      </c>
      <c r="Z37" s="262">
        <v>9.7332172393798828</v>
      </c>
      <c r="AA37" s="262">
        <v>9.0371465682983398</v>
      </c>
      <c r="AB37" s="262">
        <v>4.6112313270568848</v>
      </c>
      <c r="AC37" s="262">
        <v>6.8567337989807129</v>
      </c>
    </row>
    <row r="38" spans="1:29" s="234" customFormat="1" ht="12.75" customHeight="1" x14ac:dyDescent="0.25">
      <c r="A38" s="241" t="s">
        <v>496</v>
      </c>
      <c r="B38" s="262">
        <v>7.2640700340270996</v>
      </c>
      <c r="C38" s="262">
        <v>1.9345128536224365</v>
      </c>
      <c r="D38" s="262">
        <v>1.6532822847366333</v>
      </c>
      <c r="E38" s="262">
        <v>2.5998537540435791</v>
      </c>
      <c r="F38" s="262">
        <v>1.4927800893783569</v>
      </c>
      <c r="G38" s="262">
        <v>1.42561936378479</v>
      </c>
      <c r="H38" s="262">
        <v>1.3435399532318115</v>
      </c>
      <c r="I38" s="262">
        <v>1.3398915529251099</v>
      </c>
      <c r="J38" s="262">
        <v>1.0967433452606201</v>
      </c>
      <c r="K38" s="262">
        <v>1.9007279872894287</v>
      </c>
      <c r="L38" s="262">
        <v>2.8129360675811768</v>
      </c>
      <c r="M38" s="262">
        <v>1.7216910123825073</v>
      </c>
      <c r="N38" s="262">
        <v>2.032639741897583</v>
      </c>
      <c r="O38" s="262">
        <v>2.1492950916290283</v>
      </c>
      <c r="P38" s="262">
        <v>1.1466590166091919</v>
      </c>
      <c r="Q38" s="262">
        <v>1.5381389856338501</v>
      </c>
      <c r="R38" s="262">
        <v>1.7639390230178833</v>
      </c>
      <c r="S38" s="262">
        <v>1.2996369600296021</v>
      </c>
      <c r="T38" s="262">
        <v>1.3592259883880615</v>
      </c>
      <c r="U38" s="262">
        <v>0.72997897863388062</v>
      </c>
      <c r="V38" s="262">
        <v>1.7817679643630981</v>
      </c>
      <c r="W38" s="262">
        <v>1.7356859445571899</v>
      </c>
      <c r="X38" s="262">
        <v>1.6957410573959351</v>
      </c>
      <c r="Y38" s="262">
        <v>1.8735840320587158</v>
      </c>
      <c r="Z38" s="262">
        <v>2.4706790447235107</v>
      </c>
      <c r="AA38" s="262">
        <v>1.7079800367355347</v>
      </c>
      <c r="AB38" s="262">
        <v>1.069911003112793</v>
      </c>
      <c r="AC38" s="262">
        <v>1.0379999876022339</v>
      </c>
    </row>
    <row r="39" spans="1:29" s="234" customFormat="1" ht="12.75" customHeight="1" x14ac:dyDescent="0.25">
      <c r="A39" s="241" t="s">
        <v>497</v>
      </c>
      <c r="B39" s="262">
        <v>4.4248127937316895</v>
      </c>
      <c r="C39" s="262">
        <v>5.4921870231628418</v>
      </c>
      <c r="D39" s="262">
        <v>6.1322197914123535</v>
      </c>
      <c r="E39" s="262">
        <v>6.8337225914001465</v>
      </c>
      <c r="F39" s="262">
        <v>8.1835641860961914</v>
      </c>
      <c r="G39" s="262">
        <v>7.5088901519775391</v>
      </c>
      <c r="H39" s="262">
        <v>9.3264532089233398</v>
      </c>
      <c r="I39" s="262">
        <v>8.1462907791137695</v>
      </c>
      <c r="J39" s="262">
        <v>8.4280052185058594</v>
      </c>
      <c r="K39" s="262">
        <v>7.2247343063354492</v>
      </c>
      <c r="L39" s="262">
        <v>8.4424915313720703</v>
      </c>
      <c r="M39" s="262">
        <v>8.0105342864990234</v>
      </c>
      <c r="N39" s="262">
        <v>8.7531232833862305</v>
      </c>
      <c r="O39" s="262">
        <v>9.0940885543823242</v>
      </c>
      <c r="P39" s="262">
        <v>5.849586009979248</v>
      </c>
      <c r="Q39" s="262">
        <v>4.6483030319213867</v>
      </c>
      <c r="R39" s="262">
        <v>5.5137901306152344</v>
      </c>
      <c r="S39" s="262">
        <v>5.2711739540100098</v>
      </c>
      <c r="T39" s="262">
        <v>5.4413723945617676</v>
      </c>
      <c r="U39" s="262">
        <v>5.228395938873291</v>
      </c>
      <c r="V39" s="262">
        <v>5.947166919708252</v>
      </c>
      <c r="W39" s="262">
        <v>4.6545610427856445</v>
      </c>
      <c r="X39" s="262">
        <v>4.6545610427856445</v>
      </c>
      <c r="Y39" s="262">
        <v>4.6545610427856445</v>
      </c>
      <c r="Z39" s="262">
        <v>4.6545610427856445</v>
      </c>
      <c r="AA39" s="262">
        <v>4.6545610427856445</v>
      </c>
      <c r="AB39" s="262">
        <v>4.6545610427856445</v>
      </c>
      <c r="AC39" s="262">
        <v>4.6545610427856445</v>
      </c>
    </row>
    <row r="40" spans="1:29" s="234" customFormat="1" ht="12.75" customHeight="1" x14ac:dyDescent="0.25">
      <c r="A40" s="241" t="s">
        <v>417</v>
      </c>
      <c r="B40" s="262">
        <v>0</v>
      </c>
      <c r="C40" s="262">
        <v>0</v>
      </c>
      <c r="D40" s="262">
        <v>0</v>
      </c>
      <c r="E40" s="262">
        <v>0</v>
      </c>
      <c r="F40" s="262">
        <v>0</v>
      </c>
      <c r="G40" s="262">
        <v>0</v>
      </c>
      <c r="H40" s="262">
        <v>0</v>
      </c>
      <c r="I40" s="262">
        <v>0</v>
      </c>
      <c r="J40" s="262">
        <v>0</v>
      </c>
      <c r="K40" s="262">
        <v>0</v>
      </c>
      <c r="L40" s="262">
        <v>0</v>
      </c>
      <c r="M40" s="262">
        <v>0</v>
      </c>
      <c r="N40" s="262">
        <v>0.80000001192092896</v>
      </c>
      <c r="O40" s="262">
        <v>1.1230000257492065</v>
      </c>
      <c r="P40" s="262">
        <v>1.3630785942077637</v>
      </c>
      <c r="Q40" s="262">
        <v>1.5898919105529785</v>
      </c>
      <c r="R40" s="262">
        <v>3.1266441345214844</v>
      </c>
      <c r="S40" s="262">
        <v>3.2545475959777832</v>
      </c>
      <c r="T40" s="262">
        <v>3.2503809928894043</v>
      </c>
      <c r="U40" s="262">
        <v>1.2388749122619629</v>
      </c>
      <c r="V40" s="262">
        <v>0.26495000720024109</v>
      </c>
      <c r="W40" s="262">
        <v>0.79400002956390381</v>
      </c>
      <c r="X40" s="262">
        <v>0.91023397445678711</v>
      </c>
      <c r="Y40" s="262">
        <v>0.14876300096511841</v>
      </c>
      <c r="Z40" s="262">
        <v>0.30465400218963623</v>
      </c>
      <c r="AA40" s="262">
        <v>-0.52626699209213257</v>
      </c>
      <c r="AB40" s="262">
        <v>-1.346519947052002</v>
      </c>
      <c r="AC40" s="262">
        <v>-0.10182719677686691</v>
      </c>
    </row>
    <row r="41" spans="1:29" s="234" customFormat="1" ht="12.75" customHeight="1" x14ac:dyDescent="0.25">
      <c r="A41" s="241" t="s">
        <v>401</v>
      </c>
      <c r="B41" s="262">
        <v>1.120322585105896</v>
      </c>
      <c r="C41" s="262">
        <v>1.1242456436157227</v>
      </c>
      <c r="D41" s="262">
        <v>1.218000054359436</v>
      </c>
      <c r="E41" s="262">
        <v>1.1330000162124634</v>
      </c>
      <c r="F41" s="262">
        <v>1.0379999876022339</v>
      </c>
      <c r="G41" s="262">
        <v>1.5039999485015869</v>
      </c>
      <c r="H41" s="262">
        <v>1.4309999942779541</v>
      </c>
      <c r="I41" s="262">
        <v>2.0220000743865967</v>
      </c>
      <c r="J41" s="262">
        <v>0.36899998784065247</v>
      </c>
      <c r="K41" s="262">
        <v>0.50999999046325684</v>
      </c>
      <c r="L41" s="262">
        <v>1.4290000200271606</v>
      </c>
      <c r="M41" s="262">
        <v>2.4100000858306885</v>
      </c>
      <c r="N41" s="262">
        <v>2.5209999084472656</v>
      </c>
      <c r="O41" s="262">
        <v>0.83300000429153442</v>
      </c>
      <c r="P41" s="262">
        <v>0.11100000143051147</v>
      </c>
      <c r="Q41" s="262">
        <v>0.11999999731779099</v>
      </c>
      <c r="R41" s="262">
        <v>0.12700000405311584</v>
      </c>
      <c r="S41" s="262">
        <v>9.4999998807907104E-2</v>
      </c>
      <c r="T41" s="262">
        <v>0.10899999737739563</v>
      </c>
      <c r="U41" s="262">
        <v>0.1289999932050705</v>
      </c>
      <c r="V41" s="262">
        <v>0.15207496285438538</v>
      </c>
      <c r="W41" s="262">
        <v>0.35959160327911377</v>
      </c>
      <c r="X41" s="262">
        <v>1.04212486743927</v>
      </c>
      <c r="Y41" s="262">
        <v>1.9932470321655273</v>
      </c>
      <c r="Z41" s="262">
        <v>2.3033227920532227</v>
      </c>
      <c r="AA41" s="262">
        <v>3.2008721828460693</v>
      </c>
      <c r="AB41" s="262">
        <v>0.23327915370464325</v>
      </c>
      <c r="AC41" s="262">
        <v>1.2660000324249268</v>
      </c>
    </row>
    <row r="42" spans="1:29" s="234" customFormat="1" ht="19.5" customHeight="1" x14ac:dyDescent="0.25">
      <c r="A42" s="234" t="s">
        <v>402</v>
      </c>
      <c r="B42" s="262">
        <v>11.909099578857422</v>
      </c>
      <c r="C42" s="262">
        <v>13.91661548614502</v>
      </c>
      <c r="D42" s="262">
        <v>13.111355781555176</v>
      </c>
      <c r="E42" s="262">
        <v>12.653720855712891</v>
      </c>
      <c r="F42" s="262">
        <v>11.646753311157227</v>
      </c>
      <c r="G42" s="262">
        <v>10.02784538269043</v>
      </c>
      <c r="H42" s="262">
        <v>9.4012651443481445</v>
      </c>
      <c r="I42" s="262">
        <v>9.9599027633666992</v>
      </c>
      <c r="J42" s="262">
        <v>9.9573888778686523</v>
      </c>
      <c r="K42" s="262">
        <v>11.927390098571777</v>
      </c>
      <c r="L42" s="262">
        <v>11.607751846313477</v>
      </c>
      <c r="M42" s="262">
        <v>15.922870635986328</v>
      </c>
      <c r="N42" s="262">
        <v>14.376441955566406</v>
      </c>
      <c r="O42" s="262">
        <v>11.259975433349609</v>
      </c>
      <c r="P42" s="262">
        <v>12.104560852050781</v>
      </c>
      <c r="Q42" s="262">
        <v>14.594470977783203</v>
      </c>
      <c r="R42" s="262">
        <v>22.161500930786133</v>
      </c>
      <c r="S42" s="262">
        <v>28.856716156005859</v>
      </c>
      <c r="T42" s="262">
        <v>27.519586563110352</v>
      </c>
      <c r="U42" s="262">
        <v>25.70860481262207</v>
      </c>
      <c r="V42" s="262">
        <v>21.635833740234375</v>
      </c>
      <c r="W42" s="262">
        <v>27.301210403442383</v>
      </c>
      <c r="X42" s="262">
        <v>35.883152008056641</v>
      </c>
      <c r="Y42" s="262">
        <v>36.562686920166016</v>
      </c>
      <c r="Z42" s="262">
        <v>40.114887237548828</v>
      </c>
      <c r="AA42" s="262">
        <v>43.017559051513672</v>
      </c>
      <c r="AB42" s="262">
        <v>56.713020324707031</v>
      </c>
      <c r="AC42" s="262">
        <v>48.011669158935547</v>
      </c>
    </row>
    <row r="43" spans="1:29" s="234" customFormat="1" ht="12.75" customHeight="1" x14ac:dyDescent="0.25">
      <c r="A43" s="239" t="s">
        <v>403</v>
      </c>
      <c r="B43" s="262">
        <v>1.4246864318847656</v>
      </c>
      <c r="C43" s="262">
        <v>1.4371837377548218</v>
      </c>
      <c r="D43" s="262">
        <v>1.4059406518936157</v>
      </c>
      <c r="E43" s="262">
        <v>1.4340593814849854</v>
      </c>
      <c r="F43" s="262">
        <v>1.4340593814849854</v>
      </c>
      <c r="G43" s="262">
        <v>1.4434323310852051</v>
      </c>
      <c r="H43" s="262">
        <v>1.4621782302856445</v>
      </c>
      <c r="I43" s="262">
        <v>1.480924129486084</v>
      </c>
      <c r="J43" s="262">
        <v>1.480924129486084</v>
      </c>
      <c r="K43" s="262">
        <v>1.9809505939483643</v>
      </c>
      <c r="L43" s="262">
        <v>2.0075974464416504</v>
      </c>
      <c r="M43" s="262">
        <v>2.0394670963287354</v>
      </c>
      <c r="N43" s="262">
        <v>2.0940437316894531</v>
      </c>
      <c r="O43" s="262">
        <v>2.1462652683258057</v>
      </c>
      <c r="P43" s="262">
        <v>2.2662768363952637</v>
      </c>
      <c r="Q43" s="262">
        <v>2.2133047580718994</v>
      </c>
      <c r="R43" s="262">
        <v>2.2331287860870361</v>
      </c>
      <c r="S43" s="262">
        <v>2.2489504814147949</v>
      </c>
      <c r="T43" s="262">
        <v>2.316511869430542</v>
      </c>
      <c r="U43" s="262">
        <v>2.3762376308441162</v>
      </c>
      <c r="V43" s="262">
        <v>2.7630078792572021</v>
      </c>
      <c r="W43" s="262">
        <v>2.8008713722229004</v>
      </c>
      <c r="X43" s="262">
        <v>2.8255841732025146</v>
      </c>
      <c r="Y43" s="262">
        <v>2.8607525825500488</v>
      </c>
      <c r="Z43" s="262">
        <v>2.9020988941192627</v>
      </c>
      <c r="AA43" s="262">
        <v>3.3008317947387695</v>
      </c>
      <c r="AB43" s="262">
        <v>2.9938218593597412</v>
      </c>
      <c r="AC43" s="262">
        <v>2.9900197982788086</v>
      </c>
    </row>
    <row r="44" spans="1:29" s="234" customFormat="1" ht="12.75" customHeight="1" x14ac:dyDescent="0.25">
      <c r="A44" s="239" t="s">
        <v>404</v>
      </c>
      <c r="B44" s="262">
        <v>4.3447308540344238</v>
      </c>
      <c r="C44" s="262">
        <v>4.5227994918823242</v>
      </c>
      <c r="D44" s="262">
        <v>4.6083388328552246</v>
      </c>
      <c r="E44" s="262">
        <v>4.5871376991271973</v>
      </c>
      <c r="F44" s="262">
        <v>4.5936331748962402</v>
      </c>
      <c r="G44" s="262">
        <v>4.7740111351013184</v>
      </c>
      <c r="H44" s="262">
        <v>4.8491802215576172</v>
      </c>
      <c r="I44" s="262">
        <v>6.2294158935546875</v>
      </c>
      <c r="J44" s="262">
        <v>6.1296391487121582</v>
      </c>
      <c r="K44" s="262">
        <v>7.3651351928710938</v>
      </c>
      <c r="L44" s="262">
        <v>7.0927224159240723</v>
      </c>
      <c r="M44" s="262">
        <v>10.458962440490723</v>
      </c>
      <c r="N44" s="262">
        <v>8.4054861068725586</v>
      </c>
      <c r="O44" s="262">
        <v>5.569340705871582</v>
      </c>
      <c r="P44" s="262">
        <v>6.5634765625</v>
      </c>
      <c r="Q44" s="262">
        <v>8.3694610595703125</v>
      </c>
      <c r="R44" s="262">
        <v>16.274209976196289</v>
      </c>
      <c r="S44" s="262">
        <v>22.78814697265625</v>
      </c>
      <c r="T44" s="262">
        <v>21.667221069335938</v>
      </c>
      <c r="U44" s="262">
        <v>19.823558807373047</v>
      </c>
      <c r="V44" s="262">
        <v>15.359274864196777</v>
      </c>
      <c r="W44" s="262">
        <v>21.434123992919922</v>
      </c>
      <c r="X44" s="262">
        <v>29.832302093505859</v>
      </c>
      <c r="Y44" s="262">
        <v>30.718755722045898</v>
      </c>
      <c r="Z44" s="262">
        <v>33.397754669189453</v>
      </c>
      <c r="AA44" s="262">
        <v>34.929557800292969</v>
      </c>
      <c r="AB44" s="262">
        <v>47.316364288330078</v>
      </c>
      <c r="AC44" s="262">
        <v>40.256767272949219</v>
      </c>
    </row>
    <row r="45" spans="1:29" s="234" customFormat="1" ht="12.75" customHeight="1" x14ac:dyDescent="0.25">
      <c r="A45" s="239" t="s">
        <v>405</v>
      </c>
      <c r="B45" s="262">
        <v>1.507735013961792</v>
      </c>
      <c r="C45" s="262">
        <v>1.589160680770874</v>
      </c>
      <c r="D45" s="262">
        <v>1.5880224704742432</v>
      </c>
      <c r="E45" s="262">
        <v>2.0336482524871826</v>
      </c>
      <c r="F45" s="262">
        <v>2.01702880859375</v>
      </c>
      <c r="G45" s="262">
        <v>2.0976178646087646</v>
      </c>
      <c r="H45" s="262">
        <v>2.1511740684509277</v>
      </c>
      <c r="I45" s="262">
        <v>2.2123217582702637</v>
      </c>
      <c r="J45" s="262">
        <v>2.3087098598480225</v>
      </c>
      <c r="K45" s="262">
        <v>2.5423040390014648</v>
      </c>
      <c r="L45" s="262">
        <v>2.4744322299957275</v>
      </c>
      <c r="M45" s="262">
        <v>3.3134410381317139</v>
      </c>
      <c r="N45" s="262">
        <v>3.6584122180938721</v>
      </c>
      <c r="O45" s="262">
        <v>3.3678691387176514</v>
      </c>
      <c r="P45" s="262">
        <v>3.0325188636779785</v>
      </c>
      <c r="Q45" s="262">
        <v>3.5855281352996826</v>
      </c>
      <c r="R45" s="262">
        <v>2.8362302780151367</v>
      </c>
      <c r="S45" s="262">
        <v>2.6429426670074463</v>
      </c>
      <c r="T45" s="262">
        <v>2.3797883987426758</v>
      </c>
      <c r="U45" s="262">
        <v>2.3395214080810547</v>
      </c>
      <c r="V45" s="262">
        <v>2.3594870567321777</v>
      </c>
      <c r="W45" s="262">
        <v>2.1705989837646484</v>
      </c>
      <c r="X45" s="262">
        <v>1.995625376701355</v>
      </c>
      <c r="Y45" s="262">
        <v>1.8194421529769897</v>
      </c>
      <c r="Z45" s="262">
        <v>1.7389734983444214</v>
      </c>
      <c r="AA45" s="262">
        <v>1.5750819444656372</v>
      </c>
      <c r="AB45" s="262">
        <v>1.3272485733032227</v>
      </c>
      <c r="AC45" s="262">
        <v>1.3747512102127075</v>
      </c>
    </row>
    <row r="46" spans="1:29" s="234" customFormat="1" ht="12.75" customHeight="1" x14ac:dyDescent="0.25">
      <c r="A46" s="239" t="s">
        <v>406</v>
      </c>
      <c r="B46" s="262">
        <v>4.5994205474853516</v>
      </c>
      <c r="C46" s="262">
        <v>6.3339691162109375</v>
      </c>
      <c r="D46" s="262">
        <v>5.4747810363769531</v>
      </c>
      <c r="E46" s="262">
        <v>4.5635738372802734</v>
      </c>
      <c r="F46" s="262">
        <v>3.56591796875</v>
      </c>
      <c r="G46" s="262">
        <v>1.6772379875183105</v>
      </c>
      <c r="H46" s="262">
        <v>0.90204101800918579</v>
      </c>
      <c r="I46" s="262">
        <v>0</v>
      </c>
      <c r="J46" s="262">
        <v>0</v>
      </c>
      <c r="K46" s="262">
        <v>0</v>
      </c>
      <c r="L46" s="262">
        <v>0</v>
      </c>
      <c r="M46" s="262">
        <v>0</v>
      </c>
      <c r="N46" s="262">
        <v>0</v>
      </c>
      <c r="O46" s="262">
        <v>0</v>
      </c>
      <c r="P46" s="262">
        <v>0</v>
      </c>
      <c r="Q46" s="262">
        <v>0</v>
      </c>
      <c r="R46" s="262">
        <v>0</v>
      </c>
      <c r="S46" s="262">
        <v>0</v>
      </c>
      <c r="T46" s="262">
        <v>0</v>
      </c>
      <c r="U46" s="262">
        <v>0</v>
      </c>
      <c r="V46" s="262">
        <v>0</v>
      </c>
      <c r="W46" s="262">
        <v>0</v>
      </c>
      <c r="X46" s="262">
        <v>0</v>
      </c>
      <c r="Y46" s="262">
        <v>0</v>
      </c>
      <c r="Z46" s="262">
        <v>0</v>
      </c>
      <c r="AA46" s="262">
        <v>0</v>
      </c>
      <c r="AB46" s="262">
        <v>0</v>
      </c>
      <c r="AC46" s="262">
        <v>0</v>
      </c>
    </row>
    <row r="47" spans="1:29" s="250" customFormat="1" ht="12.5" x14ac:dyDescent="0.25">
      <c r="A47" s="429" t="s">
        <v>93</v>
      </c>
      <c r="B47" s="430">
        <v>3.2526787370443344E-2</v>
      </c>
      <c r="C47" s="430">
        <v>3.3502589911222458E-2</v>
      </c>
      <c r="D47" s="430">
        <v>3.4273147583007813E-2</v>
      </c>
      <c r="E47" s="430">
        <v>3.5301346331834793E-2</v>
      </c>
      <c r="F47" s="430">
        <v>3.6113277077674866E-2</v>
      </c>
      <c r="G47" s="430">
        <v>3.554617241024971E-2</v>
      </c>
      <c r="H47" s="430">
        <v>3.6691084504127502E-2</v>
      </c>
      <c r="I47" s="430">
        <v>3.7240993231534958E-2</v>
      </c>
      <c r="J47" s="430">
        <v>3.811529278755188E-2</v>
      </c>
      <c r="K47" s="262">
        <v>3.9000000804662704E-2</v>
      </c>
      <c r="L47" s="262">
        <v>3.2999999821186066E-2</v>
      </c>
      <c r="M47" s="262">
        <v>0.11100000143051147</v>
      </c>
      <c r="N47" s="262">
        <v>0.21850000321865082</v>
      </c>
      <c r="O47" s="262">
        <v>0.17649999260902405</v>
      </c>
      <c r="P47" s="262">
        <v>0.24228817224502563</v>
      </c>
      <c r="Q47" s="262">
        <v>0.42617681622505188</v>
      </c>
      <c r="R47" s="262">
        <v>0.81793200969696045</v>
      </c>
      <c r="S47" s="262">
        <v>1.1766760349273682</v>
      </c>
      <c r="T47" s="262">
        <v>1.1560649871826172</v>
      </c>
      <c r="U47" s="262">
        <v>1.1692878007888794</v>
      </c>
      <c r="V47" s="262">
        <v>1.1540635824203491</v>
      </c>
      <c r="W47" s="262">
        <v>0.89561569690704346</v>
      </c>
      <c r="X47" s="262">
        <v>1.229641318321228</v>
      </c>
      <c r="Y47" s="262">
        <v>1.1637359857559204</v>
      </c>
      <c r="Z47" s="262">
        <v>2.0760586261749268</v>
      </c>
      <c r="AA47" s="262">
        <v>3.2120897769927979</v>
      </c>
      <c r="AB47" s="262">
        <v>5.0755863189697266</v>
      </c>
      <c r="AC47" s="262">
        <v>3.3901329040527344</v>
      </c>
    </row>
    <row r="48" spans="1:29" s="238" customFormat="1" ht="19.5" customHeight="1" x14ac:dyDescent="0.3">
      <c r="A48" s="238" t="s">
        <v>407</v>
      </c>
      <c r="B48" s="261">
        <v>25.927915573120117</v>
      </c>
      <c r="C48" s="261">
        <v>20.904205322265625</v>
      </c>
      <c r="D48" s="261">
        <v>25.141769409179688</v>
      </c>
      <c r="E48" s="261">
        <v>30.154041290283203</v>
      </c>
      <c r="F48" s="261">
        <v>26.428167343139648</v>
      </c>
      <c r="G48" s="261">
        <v>34.510635375976563</v>
      </c>
      <c r="H48" s="261">
        <v>42.780193328857422</v>
      </c>
      <c r="I48" s="261">
        <v>39.127536773681641</v>
      </c>
      <c r="J48" s="261">
        <v>40.986499786376953</v>
      </c>
      <c r="K48" s="261">
        <v>40.618118286132813</v>
      </c>
      <c r="L48" s="261">
        <v>50.141696929931641</v>
      </c>
      <c r="M48" s="261">
        <v>47.510673522949219</v>
      </c>
      <c r="N48" s="261">
        <v>57.045326232910156</v>
      </c>
      <c r="O48" s="261">
        <v>52.703292846679688</v>
      </c>
      <c r="P48" s="261">
        <v>53.814868927001953</v>
      </c>
      <c r="Q48" s="261">
        <v>52.535285949707031</v>
      </c>
      <c r="R48" s="261">
        <v>51.224357604980469</v>
      </c>
      <c r="S48" s="261">
        <v>52.034244537353516</v>
      </c>
      <c r="T48" s="261">
        <v>56.693733215332031</v>
      </c>
      <c r="U48" s="261">
        <v>49.788616180419922</v>
      </c>
      <c r="V48" s="261">
        <v>54.293346405029297</v>
      </c>
      <c r="W48" s="261">
        <v>52.739597320556641</v>
      </c>
      <c r="X48" s="261">
        <v>50.022720336914063</v>
      </c>
      <c r="Y48" s="261">
        <v>54.172409057617188</v>
      </c>
      <c r="Z48" s="261">
        <v>61.738597869873047</v>
      </c>
      <c r="AA48" s="261">
        <v>80.205032348632813</v>
      </c>
      <c r="AB48" s="261">
        <v>97.224716186523438</v>
      </c>
      <c r="AC48" s="261">
        <v>79.0030517578125</v>
      </c>
    </row>
    <row r="49" spans="1:29" s="234" customFormat="1" ht="19.5" customHeight="1" x14ac:dyDescent="0.25">
      <c r="A49" s="234" t="s">
        <v>408</v>
      </c>
      <c r="B49" s="262">
        <v>29.122869491577148</v>
      </c>
      <c r="C49" s="262">
        <v>23.850120544433594</v>
      </c>
      <c r="D49" s="262">
        <v>27.959386825561523</v>
      </c>
      <c r="E49" s="262">
        <v>32.972663879394531</v>
      </c>
      <c r="F49" s="262">
        <v>29.269302368164063</v>
      </c>
      <c r="G49" s="262">
        <v>37.553726196289063</v>
      </c>
      <c r="H49" s="262">
        <v>46.010063171386719</v>
      </c>
      <c r="I49" s="262">
        <v>42.611072540283203</v>
      </c>
      <c r="J49" s="262">
        <v>44.491535186767578</v>
      </c>
      <c r="K49" s="262">
        <v>44.187141418457031</v>
      </c>
      <c r="L49" s="262">
        <v>53.877025604248047</v>
      </c>
      <c r="M49" s="262">
        <v>51.35418701171875</v>
      </c>
      <c r="N49" s="262">
        <v>61.060237884521484</v>
      </c>
      <c r="O49" s="262">
        <v>56.817359924316406</v>
      </c>
      <c r="P49" s="262">
        <v>58.384845733642578</v>
      </c>
      <c r="Q49" s="262">
        <v>57.853893280029297</v>
      </c>
      <c r="R49" s="262">
        <v>57.261615753173828</v>
      </c>
      <c r="S49" s="262">
        <v>58.979923248291016</v>
      </c>
      <c r="T49" s="262">
        <v>64.447921752929688</v>
      </c>
      <c r="U49" s="262">
        <v>58.417804718017578</v>
      </c>
      <c r="V49" s="262">
        <v>63.357040405273438</v>
      </c>
      <c r="W49" s="262">
        <v>62.855026245117188</v>
      </c>
      <c r="X49" s="262">
        <v>60.622940063476563</v>
      </c>
      <c r="Y49" s="262">
        <v>66.111305236816406</v>
      </c>
      <c r="Z49" s="262">
        <v>74.396644592285156</v>
      </c>
      <c r="AA49" s="262">
        <v>93.922164916992188</v>
      </c>
      <c r="AB49" s="262">
        <v>110.92782592773438</v>
      </c>
      <c r="AC49" s="262">
        <v>93.953109741210938</v>
      </c>
    </row>
    <row r="50" spans="1:29" s="234" customFormat="1" ht="12.75" customHeight="1" x14ac:dyDescent="0.25">
      <c r="A50" s="239" t="s">
        <v>478</v>
      </c>
      <c r="B50" s="262">
        <v>22.194368362426758</v>
      </c>
      <c r="C50" s="262">
        <v>16.867530822753906</v>
      </c>
      <c r="D50" s="262">
        <v>20.784553527832031</v>
      </c>
      <c r="E50" s="262">
        <v>25.711071014404297</v>
      </c>
      <c r="F50" s="262">
        <v>21.63818359375</v>
      </c>
      <c r="G50" s="262">
        <v>29.52874755859375</v>
      </c>
      <c r="H50" s="262">
        <v>37.635223388671875</v>
      </c>
      <c r="I50" s="262">
        <v>33.956424713134766</v>
      </c>
      <c r="J50" s="262">
        <v>35.872829437255859</v>
      </c>
      <c r="K50" s="262">
        <v>36.456272125244141</v>
      </c>
      <c r="L50" s="262">
        <v>46.484798431396484</v>
      </c>
      <c r="M50" s="262">
        <v>42.547359466552734</v>
      </c>
      <c r="N50" s="262">
        <v>45.031761169433594</v>
      </c>
      <c r="O50" s="262">
        <v>44.762035369873047</v>
      </c>
      <c r="P50" s="262">
        <v>48.167041778564453</v>
      </c>
      <c r="Q50" s="262">
        <v>47.580841064453125</v>
      </c>
      <c r="R50" s="262">
        <v>46.581161499023438</v>
      </c>
      <c r="S50" s="262">
        <v>46.792503356933594</v>
      </c>
      <c r="T50" s="262">
        <v>52.44012451171875</v>
      </c>
      <c r="U50" s="262">
        <v>45.717166900634766</v>
      </c>
      <c r="V50" s="262">
        <v>49.054340362548828</v>
      </c>
      <c r="W50" s="262">
        <v>50.905216217041016</v>
      </c>
      <c r="X50" s="262">
        <v>47.953987121582031</v>
      </c>
      <c r="Y50" s="262">
        <v>53.195732116699219</v>
      </c>
      <c r="Z50" s="262">
        <v>61.184917449951172</v>
      </c>
      <c r="AA50" s="262">
        <v>79.62060546875</v>
      </c>
      <c r="AB50" s="262">
        <v>96.230094909667969</v>
      </c>
      <c r="AC50" s="262">
        <v>79.804832458496094</v>
      </c>
    </row>
    <row r="51" spans="1:29" s="234" customFormat="1" ht="12.75" customHeight="1" x14ac:dyDescent="0.25">
      <c r="A51" s="241" t="s">
        <v>409</v>
      </c>
      <c r="B51" s="262">
        <v>14.155900001525879</v>
      </c>
      <c r="C51" s="262">
        <v>6.9589600563049316</v>
      </c>
      <c r="D51" s="262">
        <v>7.5611181259155273</v>
      </c>
      <c r="E51" s="262">
        <v>7.4234638214111328</v>
      </c>
      <c r="F51" s="262">
        <v>7.9730830192565918</v>
      </c>
      <c r="G51" s="262">
        <v>8.0719003677368164</v>
      </c>
      <c r="H51" s="262">
        <v>8.0591001510620117</v>
      </c>
      <c r="I51" s="262">
        <v>13.409667015075684</v>
      </c>
      <c r="J51" s="262">
        <v>13.470666885375977</v>
      </c>
      <c r="K51" s="262">
        <v>18.092523574829102</v>
      </c>
      <c r="L51" s="262">
        <v>22.859695434570313</v>
      </c>
      <c r="M51" s="262">
        <v>26.013246536254883</v>
      </c>
      <c r="N51" s="262">
        <v>27.964244842529297</v>
      </c>
      <c r="O51" s="262">
        <v>30.328390121459961</v>
      </c>
      <c r="P51" s="262">
        <v>34.305484771728516</v>
      </c>
      <c r="Q51" s="262">
        <v>32.255413055419922</v>
      </c>
      <c r="R51" s="262">
        <v>30.922735214233398</v>
      </c>
      <c r="S51" s="262">
        <v>31.659523010253906</v>
      </c>
      <c r="T51" s="262">
        <v>29.478694915771484</v>
      </c>
      <c r="U51" s="262">
        <v>29.114114761352539</v>
      </c>
      <c r="V51" s="262">
        <v>33.124225616455078</v>
      </c>
      <c r="W51" s="262">
        <v>32.234962463378906</v>
      </c>
      <c r="X51" s="262">
        <v>31.179960250854492</v>
      </c>
      <c r="Y51" s="262">
        <v>31.77577018737793</v>
      </c>
      <c r="Z51" s="262">
        <v>36.970287322998047</v>
      </c>
      <c r="AA51" s="262">
        <v>35.735267639160156</v>
      </c>
      <c r="AB51" s="262">
        <v>32.64544677734375</v>
      </c>
      <c r="AC51" s="262">
        <v>31.825000762939453</v>
      </c>
    </row>
    <row r="52" spans="1:29" s="234" customFormat="1" ht="12.75" customHeight="1" x14ac:dyDescent="0.25">
      <c r="A52" s="241" t="s">
        <v>479</v>
      </c>
      <c r="B52" s="262">
        <v>8.0384693145751953</v>
      </c>
      <c r="C52" s="262">
        <v>9.9085712432861328</v>
      </c>
      <c r="D52" s="262">
        <v>13.223435401916504</v>
      </c>
      <c r="E52" s="262">
        <v>18.287607192993164</v>
      </c>
      <c r="F52" s="262">
        <v>13.665101051330566</v>
      </c>
      <c r="G52" s="262">
        <v>21.45684814453125</v>
      </c>
      <c r="H52" s="262">
        <v>29.576122283935547</v>
      </c>
      <c r="I52" s="262">
        <v>20.546756744384766</v>
      </c>
      <c r="J52" s="262">
        <v>22.402162551879883</v>
      </c>
      <c r="K52" s="262">
        <v>18.363748550415039</v>
      </c>
      <c r="L52" s="262">
        <v>23.625102996826172</v>
      </c>
      <c r="M52" s="262">
        <v>16.534112930297852</v>
      </c>
      <c r="N52" s="262">
        <v>17.06751823425293</v>
      </c>
      <c r="O52" s="262">
        <v>14.43364429473877</v>
      </c>
      <c r="P52" s="262">
        <v>13.861556053161621</v>
      </c>
      <c r="Q52" s="262">
        <v>15.32542610168457</v>
      </c>
      <c r="R52" s="262">
        <v>15.658427238464355</v>
      </c>
      <c r="S52" s="262">
        <v>15.132981300354004</v>
      </c>
      <c r="T52" s="262">
        <v>22.961427688598633</v>
      </c>
      <c r="U52" s="262">
        <v>16.603050231933594</v>
      </c>
      <c r="V52" s="262">
        <v>15.930113792419434</v>
      </c>
      <c r="W52" s="262">
        <v>18.670253753662109</v>
      </c>
      <c r="X52" s="262">
        <v>16.774026870727539</v>
      </c>
      <c r="Y52" s="262">
        <v>21.419963836669922</v>
      </c>
      <c r="Z52" s="262">
        <v>24.214630126953125</v>
      </c>
      <c r="AA52" s="262">
        <v>43.885334014892578</v>
      </c>
      <c r="AB52" s="262">
        <v>63.584648132324219</v>
      </c>
      <c r="AC52" s="262">
        <v>47.979827880859375</v>
      </c>
    </row>
    <row r="53" spans="1:29" s="234" customFormat="1" ht="12.75" customHeight="1" x14ac:dyDescent="0.25">
      <c r="A53" s="239" t="s">
        <v>410</v>
      </c>
      <c r="B53" s="262">
        <v>2.3901407718658447</v>
      </c>
      <c r="C53" s="262">
        <v>2.3901407718658447</v>
      </c>
      <c r="D53" s="262">
        <v>2.4681994915008545</v>
      </c>
      <c r="E53" s="262">
        <v>2.493905782699585</v>
      </c>
      <c r="F53" s="262">
        <v>2.7267012596130371</v>
      </c>
      <c r="G53" s="262">
        <v>3.149104118347168</v>
      </c>
      <c r="H53" s="262">
        <v>3.2990922927856445</v>
      </c>
      <c r="I53" s="262">
        <v>3.0005366802215576</v>
      </c>
      <c r="J53" s="262">
        <v>3.4628143310546875</v>
      </c>
      <c r="K53" s="262">
        <v>3.3440001010894775</v>
      </c>
      <c r="L53" s="262">
        <v>2.7070000171661377</v>
      </c>
      <c r="M53" s="262">
        <v>3.0989999771118164</v>
      </c>
      <c r="N53" s="262">
        <v>2.8299999237060547</v>
      </c>
      <c r="O53" s="262">
        <v>2.5780000686645508</v>
      </c>
      <c r="P53" s="262">
        <v>2.6940000057220459</v>
      </c>
      <c r="Q53" s="262">
        <v>2.2149999141693115</v>
      </c>
      <c r="R53" s="262">
        <v>2.5829999446868896</v>
      </c>
      <c r="S53" s="262">
        <v>2.309999942779541</v>
      </c>
      <c r="T53" s="262">
        <v>2.3710000514984131</v>
      </c>
      <c r="U53" s="262">
        <v>2.3280000686645508</v>
      </c>
      <c r="V53" s="262">
        <v>2.3829998970031738</v>
      </c>
      <c r="W53" s="262">
        <v>3.6619999408721924</v>
      </c>
      <c r="X53" s="262">
        <v>3.2256879806518555</v>
      </c>
      <c r="Y53" s="262">
        <v>3.4609999656677246</v>
      </c>
      <c r="Z53" s="262">
        <v>3.5239999294281006</v>
      </c>
      <c r="AA53" s="262">
        <v>3.3680000305175781</v>
      </c>
      <c r="AB53" s="262">
        <v>3.2890000343322754</v>
      </c>
      <c r="AC53" s="262">
        <v>3.2890000343322754</v>
      </c>
    </row>
    <row r="54" spans="1:29" s="234" customFormat="1" ht="12.75" customHeight="1" x14ac:dyDescent="0.25">
      <c r="A54" s="239" t="s">
        <v>480</v>
      </c>
      <c r="B54" s="262">
        <v>2.7120625972747803</v>
      </c>
      <c r="C54" s="262">
        <v>2.7058749198913574</v>
      </c>
      <c r="D54" s="262">
        <v>2.718250036239624</v>
      </c>
      <c r="E54" s="262">
        <v>2.6935000419616699</v>
      </c>
      <c r="F54" s="262">
        <v>2.7430000305175781</v>
      </c>
      <c r="G54" s="262">
        <v>2.6440000534057617</v>
      </c>
      <c r="H54" s="262">
        <v>2.8420000076293945</v>
      </c>
      <c r="I54" s="262">
        <v>3.4179999828338623</v>
      </c>
      <c r="J54" s="262">
        <v>2.8880000114440918</v>
      </c>
      <c r="K54" s="262">
        <v>2.0350000858306885</v>
      </c>
      <c r="L54" s="262">
        <v>2.0550000667572021</v>
      </c>
      <c r="M54" s="262">
        <v>2.9219999313354492</v>
      </c>
      <c r="N54" s="262">
        <v>6.8359999656677246</v>
      </c>
      <c r="O54" s="262">
        <v>6.1789999008178711</v>
      </c>
      <c r="P54" s="262">
        <v>3.8819999694824219</v>
      </c>
      <c r="Q54" s="262">
        <v>4.3070001602172852</v>
      </c>
      <c r="R54" s="262">
        <v>4.570000171661377</v>
      </c>
      <c r="S54" s="262">
        <v>5.9520001411437988</v>
      </c>
      <c r="T54" s="262">
        <v>5.1360001564025879</v>
      </c>
      <c r="U54" s="262">
        <v>5.9085431098937988</v>
      </c>
      <c r="V54" s="262">
        <v>5.0757579803466797</v>
      </c>
      <c r="W54" s="262">
        <v>4.3605828285217285</v>
      </c>
      <c r="X54" s="262">
        <v>5.2395777702331543</v>
      </c>
      <c r="Y54" s="262">
        <v>5.4399371147155762</v>
      </c>
      <c r="Z54" s="262">
        <v>6.0289144515991211</v>
      </c>
      <c r="AA54" s="262">
        <v>7.3500008583068848</v>
      </c>
      <c r="AB54" s="262">
        <v>7.3500008583068848</v>
      </c>
      <c r="AC54" s="262">
        <v>7.3500008583068848</v>
      </c>
    </row>
    <row r="55" spans="1:29" s="234" customFormat="1" ht="12.75" customHeight="1" x14ac:dyDescent="0.25">
      <c r="A55" s="239" t="s">
        <v>498</v>
      </c>
      <c r="B55" s="262">
        <v>9.8972700536251068E-2</v>
      </c>
      <c r="C55" s="262">
        <v>0.10174025595188141</v>
      </c>
      <c r="D55" s="262">
        <v>0.10694217681884766</v>
      </c>
      <c r="E55" s="262">
        <v>0.11005444824695587</v>
      </c>
      <c r="F55" s="262">
        <v>0.11211437731981277</v>
      </c>
      <c r="G55" s="262">
        <v>0.11312747746706009</v>
      </c>
      <c r="H55" s="262">
        <v>0.11522086709737778</v>
      </c>
      <c r="I55" s="262">
        <v>0.11475422233343124</v>
      </c>
      <c r="J55" s="262">
        <v>0.11366507411003113</v>
      </c>
      <c r="K55" s="262">
        <v>0.11595475673675537</v>
      </c>
      <c r="L55" s="262">
        <v>0.11999999731779099</v>
      </c>
      <c r="M55" s="262">
        <v>0.11999999731779099</v>
      </c>
      <c r="N55" s="262">
        <v>0.11999999731779099</v>
      </c>
      <c r="O55" s="262">
        <v>0.11999999731779099</v>
      </c>
      <c r="P55" s="262">
        <v>0.11999999731779099</v>
      </c>
      <c r="Q55" s="262">
        <v>0.11999999731779099</v>
      </c>
      <c r="R55" s="262">
        <v>0.11999999731779099</v>
      </c>
      <c r="S55" s="262">
        <v>0.11999999731779099</v>
      </c>
      <c r="T55" s="262">
        <v>0.11999999731779099</v>
      </c>
      <c r="U55" s="262">
        <v>0.11999999731779099</v>
      </c>
      <c r="V55" s="262">
        <v>0.11999999731779099</v>
      </c>
      <c r="W55" s="262">
        <v>0.11999999731779099</v>
      </c>
      <c r="X55" s="262">
        <v>0.11999999731779099</v>
      </c>
      <c r="Y55" s="262">
        <v>0.11999999731779099</v>
      </c>
      <c r="Z55" s="262">
        <v>0.11999999731779099</v>
      </c>
      <c r="AA55" s="262">
        <v>0.11999999731779099</v>
      </c>
      <c r="AB55" s="262">
        <v>0.11999999731779099</v>
      </c>
      <c r="AC55" s="262">
        <v>0.11999999731779099</v>
      </c>
    </row>
    <row r="56" spans="1:29" s="234" customFormat="1" ht="12.75" customHeight="1" x14ac:dyDescent="0.25">
      <c r="A56" s="239" t="s">
        <v>37</v>
      </c>
      <c r="B56" s="262">
        <v>1.727325439453125</v>
      </c>
      <c r="C56" s="262">
        <v>1.7848327159881592</v>
      </c>
      <c r="D56" s="262">
        <v>1.8814427852630615</v>
      </c>
      <c r="E56" s="262">
        <v>1.9641324281692505</v>
      </c>
      <c r="F56" s="262">
        <v>2.0493025779724121</v>
      </c>
      <c r="G56" s="262">
        <v>2.1187448501586914</v>
      </c>
      <c r="H56" s="262">
        <v>2.1185295581817627</v>
      </c>
      <c r="I56" s="262">
        <v>2.1213579177856445</v>
      </c>
      <c r="J56" s="262">
        <v>2.1542277336120605</v>
      </c>
      <c r="K56" s="262">
        <v>2.2359132766723633</v>
      </c>
      <c r="L56" s="262">
        <v>2.5102274417877197</v>
      </c>
      <c r="M56" s="262">
        <v>2.6658294200897217</v>
      </c>
      <c r="N56" s="262">
        <v>2.8321385383605957</v>
      </c>
      <c r="O56" s="262">
        <v>3.1783261299133301</v>
      </c>
      <c r="P56" s="262">
        <v>3.5218045711517334</v>
      </c>
      <c r="Q56" s="262">
        <v>3.3060526847839355</v>
      </c>
      <c r="R56" s="262">
        <v>3.397453784942627</v>
      </c>
      <c r="S56" s="262">
        <v>3.4704198837280273</v>
      </c>
      <c r="T56" s="262">
        <v>3.5108006000518799</v>
      </c>
      <c r="U56" s="262">
        <v>3.5190954208374023</v>
      </c>
      <c r="V56" s="262">
        <v>3.4889445304870605</v>
      </c>
      <c r="W56" s="262">
        <v>3.4272277355194092</v>
      </c>
      <c r="X56" s="262">
        <v>3.368685245513916</v>
      </c>
      <c r="Y56" s="262">
        <v>3.3446331024169922</v>
      </c>
      <c r="Z56" s="262">
        <v>3.3388140201568604</v>
      </c>
      <c r="AA56" s="262">
        <v>3.3635618686676025</v>
      </c>
      <c r="AB56" s="262">
        <v>3.3387274742126465</v>
      </c>
      <c r="AC56" s="262">
        <v>3.3892788887023926</v>
      </c>
    </row>
    <row r="57" spans="1:29" s="234" customFormat="1" ht="12.75" customHeight="1" x14ac:dyDescent="0.25">
      <c r="A57" s="239" t="s">
        <v>913</v>
      </c>
      <c r="B57" s="262">
        <v>0</v>
      </c>
      <c r="C57" s="262">
        <v>0</v>
      </c>
      <c r="D57" s="262">
        <v>0</v>
      </c>
      <c r="E57" s="262">
        <v>0</v>
      </c>
      <c r="F57" s="262">
        <v>0</v>
      </c>
      <c r="G57" s="262">
        <v>0</v>
      </c>
      <c r="H57" s="262">
        <v>0</v>
      </c>
      <c r="I57" s="262">
        <v>0</v>
      </c>
      <c r="J57" s="262">
        <v>0</v>
      </c>
      <c r="K57" s="262">
        <v>0</v>
      </c>
      <c r="L57" s="262">
        <v>0</v>
      </c>
      <c r="M57" s="262">
        <v>0</v>
      </c>
      <c r="N57" s="262">
        <v>3.4103360176086426</v>
      </c>
      <c r="O57" s="262">
        <v>0</v>
      </c>
      <c r="P57" s="262">
        <v>0</v>
      </c>
      <c r="Q57" s="262">
        <v>0.32499998807907104</v>
      </c>
      <c r="R57" s="262">
        <v>9.9999997764825821E-3</v>
      </c>
      <c r="S57" s="262">
        <v>0.33500000834465027</v>
      </c>
      <c r="T57" s="262">
        <v>0.87000000476837158</v>
      </c>
      <c r="U57" s="262">
        <v>0.82499998807907104</v>
      </c>
      <c r="V57" s="262">
        <v>3.2349998950958252</v>
      </c>
      <c r="W57" s="262">
        <v>0.37999999523162842</v>
      </c>
      <c r="X57" s="262">
        <v>0.7149999737739563</v>
      </c>
      <c r="Y57" s="262">
        <v>0.55000001192092896</v>
      </c>
      <c r="Z57" s="262">
        <v>0.20000000298023224</v>
      </c>
      <c r="AA57" s="262">
        <v>0.10000000149011612</v>
      </c>
      <c r="AB57" s="262">
        <v>0.60000002384185791</v>
      </c>
      <c r="AC57" s="262">
        <v>0</v>
      </c>
    </row>
    <row r="58" spans="1:29" s="234" customFormat="1" ht="19.5" customHeight="1" x14ac:dyDescent="0.25">
      <c r="A58" s="234" t="s">
        <v>412</v>
      </c>
      <c r="B58" s="262">
        <v>3.1949539184570313</v>
      </c>
      <c r="C58" s="262">
        <v>2.9459152221679688</v>
      </c>
      <c r="D58" s="262">
        <v>2.817617654800415</v>
      </c>
      <c r="E58" s="262">
        <v>2.8186218738555908</v>
      </c>
      <c r="F58" s="262">
        <v>2.8411350250244141</v>
      </c>
      <c r="G58" s="262">
        <v>3.0430886745452881</v>
      </c>
      <c r="H58" s="262">
        <v>3.2298703193664551</v>
      </c>
      <c r="I58" s="262">
        <v>3.4835367202758789</v>
      </c>
      <c r="J58" s="262">
        <v>3.5050382614135742</v>
      </c>
      <c r="K58" s="262">
        <v>3.5690202713012695</v>
      </c>
      <c r="L58" s="262">
        <v>3.7353279590606689</v>
      </c>
      <c r="M58" s="262">
        <v>3.8435156345367432</v>
      </c>
      <c r="N58" s="262">
        <v>4.0149116516113281</v>
      </c>
      <c r="O58" s="262">
        <v>4.114069938659668</v>
      </c>
      <c r="P58" s="262">
        <v>4.5699782371520996</v>
      </c>
      <c r="Q58" s="262">
        <v>5.3186049461364746</v>
      </c>
      <c r="R58" s="262">
        <v>6.037259578704834</v>
      </c>
      <c r="S58" s="262">
        <v>6.9456801414489746</v>
      </c>
      <c r="T58" s="262">
        <v>7.7541899681091309</v>
      </c>
      <c r="U58" s="262">
        <v>8.6291885375976563</v>
      </c>
      <c r="V58" s="262">
        <v>9.063694953918457</v>
      </c>
      <c r="W58" s="262">
        <v>10.11543083190918</v>
      </c>
      <c r="X58" s="262">
        <v>10.600216865539551</v>
      </c>
      <c r="Y58" s="262">
        <v>11.938894271850586</v>
      </c>
      <c r="Z58" s="262">
        <v>12.658047676086426</v>
      </c>
      <c r="AA58" s="262">
        <v>13.717130661010742</v>
      </c>
      <c r="AB58" s="262">
        <v>13.703103065490723</v>
      </c>
      <c r="AC58" s="262">
        <v>14.95005989074707</v>
      </c>
    </row>
    <row r="59" spans="1:29" s="234" customFormat="1" ht="12.75" customHeight="1" x14ac:dyDescent="0.25">
      <c r="A59" s="239" t="s">
        <v>784</v>
      </c>
      <c r="B59" s="262">
        <v>0.36026829481124878</v>
      </c>
      <c r="C59" s="262">
        <v>0.33218628168106079</v>
      </c>
      <c r="D59" s="262">
        <v>0.3177192211151123</v>
      </c>
      <c r="E59" s="262">
        <v>0.26900443434715271</v>
      </c>
      <c r="F59" s="262">
        <v>0.26235315203666687</v>
      </c>
      <c r="G59" s="262">
        <v>0.43049076199531555</v>
      </c>
      <c r="H59" s="262">
        <v>0.44510653614997864</v>
      </c>
      <c r="I59" s="262">
        <v>0.48142111301422119</v>
      </c>
      <c r="J59" s="262">
        <v>0.52183932065963745</v>
      </c>
      <c r="K59" s="262">
        <v>0.54797911643981934</v>
      </c>
      <c r="L59" s="262">
        <v>0.60000002384185791</v>
      </c>
      <c r="M59" s="262">
        <v>0.59200000762939453</v>
      </c>
      <c r="N59" s="262">
        <v>0.60000002384185791</v>
      </c>
      <c r="O59" s="262">
        <v>0.62000000476837158</v>
      </c>
      <c r="P59" s="262">
        <v>0.63999998569488525</v>
      </c>
      <c r="Q59" s="262">
        <v>0.66699999570846558</v>
      </c>
      <c r="R59" s="262">
        <v>0.73424094915390015</v>
      </c>
      <c r="S59" s="262">
        <v>1.1194820404052734</v>
      </c>
      <c r="T59" s="262">
        <v>1.1242669820785522</v>
      </c>
      <c r="U59" s="262">
        <v>1.2740440368652344</v>
      </c>
      <c r="V59" s="262">
        <v>1.4529999494552612</v>
      </c>
      <c r="W59" s="262">
        <v>1.4670000076293945</v>
      </c>
      <c r="X59" s="262">
        <v>1.5219999551773071</v>
      </c>
      <c r="Y59" s="262">
        <v>2.1429998874664307</v>
      </c>
      <c r="Z59" s="262">
        <v>2.0638258457183838</v>
      </c>
      <c r="AA59" s="262">
        <v>2.5802161693572998</v>
      </c>
      <c r="AB59" s="262">
        <v>2.1842269897460938</v>
      </c>
      <c r="AC59" s="262">
        <v>2.2934384346008301</v>
      </c>
    </row>
    <row r="60" spans="1:29" s="234" customFormat="1" ht="12.75" customHeight="1" x14ac:dyDescent="0.25">
      <c r="A60" s="239" t="s">
        <v>411</v>
      </c>
      <c r="B60" s="262">
        <v>2.8346855640411377</v>
      </c>
      <c r="C60" s="262">
        <v>2.6137290000915527</v>
      </c>
      <c r="D60" s="262">
        <v>2.4998984336853027</v>
      </c>
      <c r="E60" s="262">
        <v>2.5496172904968262</v>
      </c>
      <c r="F60" s="262">
        <v>2.5787818431854248</v>
      </c>
      <c r="G60" s="262">
        <v>2.6125979423522949</v>
      </c>
      <c r="H60" s="262">
        <v>2.7847638130187988</v>
      </c>
      <c r="I60" s="262">
        <v>3.0021157264709473</v>
      </c>
      <c r="J60" s="262">
        <v>2.983198881149292</v>
      </c>
      <c r="K60" s="262">
        <v>3.0210411548614502</v>
      </c>
      <c r="L60" s="262">
        <v>3.1353280544281006</v>
      </c>
      <c r="M60" s="262">
        <v>3.2515156269073486</v>
      </c>
      <c r="N60" s="262">
        <v>3.4149119853973389</v>
      </c>
      <c r="O60" s="262">
        <v>3.4940698146820068</v>
      </c>
      <c r="P60" s="262">
        <v>3.9299781322479248</v>
      </c>
      <c r="Q60" s="262">
        <v>4.6516051292419434</v>
      </c>
      <c r="R60" s="262">
        <v>5.3030185699462891</v>
      </c>
      <c r="S60" s="262">
        <v>5.8261981010437012</v>
      </c>
      <c r="T60" s="262">
        <v>6.6299233436584473</v>
      </c>
      <c r="U60" s="262">
        <v>7.3551445007324219</v>
      </c>
      <c r="V60" s="262">
        <v>7.6106948852539063</v>
      </c>
      <c r="W60" s="262">
        <v>8.6484308242797852</v>
      </c>
      <c r="X60" s="262">
        <v>9.0782175064086914</v>
      </c>
      <c r="Y60" s="262">
        <v>9.7958946228027344</v>
      </c>
      <c r="Z60" s="262">
        <v>10.594222068786621</v>
      </c>
      <c r="AA60" s="262">
        <v>11.136914253234863</v>
      </c>
      <c r="AB60" s="262">
        <v>11.518876075744629</v>
      </c>
      <c r="AC60" s="262">
        <v>12.656621932983398</v>
      </c>
    </row>
    <row r="61" spans="1:29" s="234" customFormat="1" ht="12.75" customHeight="1" x14ac:dyDescent="0.25">
      <c r="A61" s="239" t="s">
        <v>913</v>
      </c>
      <c r="B61" s="262">
        <v>0</v>
      </c>
      <c r="C61" s="262">
        <v>0</v>
      </c>
      <c r="D61" s="262">
        <v>0</v>
      </c>
      <c r="E61" s="262">
        <v>0</v>
      </c>
      <c r="F61" s="262">
        <v>0</v>
      </c>
      <c r="G61" s="262">
        <v>0</v>
      </c>
      <c r="H61" s="262">
        <v>0</v>
      </c>
      <c r="I61" s="262">
        <v>0</v>
      </c>
      <c r="J61" s="262">
        <v>0</v>
      </c>
      <c r="K61" s="262">
        <v>0</v>
      </c>
      <c r="L61" s="262">
        <v>0</v>
      </c>
      <c r="M61" s="262">
        <v>0</v>
      </c>
      <c r="N61" s="262">
        <v>0</v>
      </c>
      <c r="O61" s="262">
        <v>0</v>
      </c>
      <c r="P61" s="262">
        <v>0</v>
      </c>
      <c r="Q61" s="262">
        <v>0</v>
      </c>
      <c r="R61" s="262">
        <v>0</v>
      </c>
      <c r="S61" s="262">
        <v>0</v>
      </c>
      <c r="T61" s="262">
        <v>0</v>
      </c>
      <c r="U61" s="262">
        <v>0</v>
      </c>
      <c r="V61" s="262">
        <v>0</v>
      </c>
      <c r="W61" s="262">
        <v>0</v>
      </c>
      <c r="X61" s="262">
        <v>0</v>
      </c>
      <c r="Y61" s="262">
        <v>0</v>
      </c>
      <c r="Z61" s="262">
        <v>0</v>
      </c>
      <c r="AA61" s="262">
        <v>0</v>
      </c>
      <c r="AB61" s="262">
        <v>0</v>
      </c>
      <c r="AC61" s="262">
        <v>0</v>
      </c>
    </row>
    <row r="62" spans="1:29" s="234" customFormat="1" ht="10.5" customHeight="1" x14ac:dyDescent="0.3">
      <c r="A62" s="239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</row>
    <row r="63" spans="1:29" s="234" customFormat="1" ht="25.4" customHeight="1" x14ac:dyDescent="0.35">
      <c r="A63" s="219" t="str">
        <f>CONCATENATE(A1, ", continued")</f>
        <v>Table 9b    Marshall Islands: Balance of payments (detail), FY2004-FY2022, continued</v>
      </c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131"/>
      <c r="AB63" s="131"/>
      <c r="AC63" s="131"/>
    </row>
    <row r="64" spans="1:29" s="253" customFormat="1" ht="18.75" customHeight="1" x14ac:dyDescent="0.25">
      <c r="A64" s="197" t="s">
        <v>340</v>
      </c>
      <c r="B64" s="263" t="str">
        <f t="shared" ref="B64:V64" si="0">B2</f>
        <v>FY1995</v>
      </c>
      <c r="C64" s="263" t="str">
        <f t="shared" si="0"/>
        <v>FY1996</v>
      </c>
      <c r="D64" s="263" t="str">
        <f t="shared" si="0"/>
        <v>FY1997</v>
      </c>
      <c r="E64" s="263" t="str">
        <f t="shared" si="0"/>
        <v>FY1998</v>
      </c>
      <c r="F64" s="263" t="str">
        <f t="shared" si="0"/>
        <v>FY1999</v>
      </c>
      <c r="G64" s="263" t="str">
        <f t="shared" si="0"/>
        <v>FY2000</v>
      </c>
      <c r="H64" s="263" t="str">
        <f t="shared" si="0"/>
        <v>FY2001</v>
      </c>
      <c r="I64" s="263" t="str">
        <f t="shared" si="0"/>
        <v>FY2002</v>
      </c>
      <c r="J64" s="263" t="str">
        <f t="shared" si="0"/>
        <v>FY2003</v>
      </c>
      <c r="K64" s="263" t="str">
        <f t="shared" si="0"/>
        <v>FY2004</v>
      </c>
      <c r="L64" s="263" t="str">
        <f t="shared" si="0"/>
        <v>FY2005</v>
      </c>
      <c r="M64" s="263" t="str">
        <f t="shared" si="0"/>
        <v>FY2006</v>
      </c>
      <c r="N64" s="263" t="str">
        <f t="shared" si="0"/>
        <v>FY2007</v>
      </c>
      <c r="O64" s="263" t="str">
        <f t="shared" si="0"/>
        <v>FY2008</v>
      </c>
      <c r="P64" s="263" t="str">
        <f t="shared" si="0"/>
        <v>FY2009</v>
      </c>
      <c r="Q64" s="263" t="str">
        <f t="shared" si="0"/>
        <v>FY2010</v>
      </c>
      <c r="R64" s="263" t="str">
        <f t="shared" si="0"/>
        <v>FY2011</v>
      </c>
      <c r="S64" s="263" t="str">
        <f t="shared" si="0"/>
        <v>FY2012</v>
      </c>
      <c r="T64" s="263" t="str">
        <f t="shared" si="0"/>
        <v>FY2013</v>
      </c>
      <c r="U64" s="263" t="str">
        <f t="shared" si="0"/>
        <v>FY2014</v>
      </c>
      <c r="V64" s="263" t="str">
        <f t="shared" si="0"/>
        <v>FY2015</v>
      </c>
      <c r="W64" s="263" t="str">
        <f t="shared" ref="W64:AC64" si="1">W2</f>
        <v>FY2016</v>
      </c>
      <c r="X64" s="263" t="str">
        <f t="shared" si="1"/>
        <v>FY2017</v>
      </c>
      <c r="Y64" s="263" t="str">
        <f t="shared" si="1"/>
        <v>FY2018</v>
      </c>
      <c r="Z64" s="263" t="str">
        <f t="shared" si="1"/>
        <v>FY2019</v>
      </c>
      <c r="AA64" s="263" t="str">
        <f t="shared" si="1"/>
        <v>FY2020</v>
      </c>
      <c r="AB64" s="263" t="str">
        <f t="shared" si="1"/>
        <v>FY2021</v>
      </c>
      <c r="AC64" s="263" t="str">
        <f t="shared" si="1"/>
        <v>FY2022</v>
      </c>
    </row>
    <row r="65" spans="1:29" s="236" customFormat="1" ht="18" customHeight="1" x14ac:dyDescent="0.3">
      <c r="A65" s="236" t="s">
        <v>413</v>
      </c>
      <c r="B65" s="260">
        <v>28.544536590576172</v>
      </c>
      <c r="C65" s="260">
        <v>72.871284484863281</v>
      </c>
      <c r="D65" s="260">
        <v>28.219875335693359</v>
      </c>
      <c r="E65" s="260">
        <v>29.096918106079102</v>
      </c>
      <c r="F65" s="260">
        <v>28.194850921630859</v>
      </c>
      <c r="G65" s="260">
        <v>28.224100112915039</v>
      </c>
      <c r="H65" s="260">
        <v>28.579710006713867</v>
      </c>
      <c r="I65" s="260">
        <v>20.600519180297852</v>
      </c>
      <c r="J65" s="260">
        <v>19.23933219909668</v>
      </c>
      <c r="K65" s="260">
        <v>-17.641452789306641</v>
      </c>
      <c r="L65" s="260">
        <v>12.252640724182129</v>
      </c>
      <c r="M65" s="260">
        <v>29.280477523803711</v>
      </c>
      <c r="N65" s="260">
        <v>31.901918411254883</v>
      </c>
      <c r="O65" s="260">
        <v>32.005435943603516</v>
      </c>
      <c r="P65" s="260">
        <v>29.923856735229492</v>
      </c>
      <c r="Q65" s="260">
        <v>26.572830200195313</v>
      </c>
      <c r="R65" s="260">
        <v>21.941591262817383</v>
      </c>
      <c r="S65" s="260">
        <v>15.982879638671875</v>
      </c>
      <c r="T65" s="260">
        <v>23.310195922851563</v>
      </c>
      <c r="U65" s="260">
        <v>16.993137359619141</v>
      </c>
      <c r="V65" s="260">
        <v>15.065942764282227</v>
      </c>
      <c r="W65" s="260">
        <v>16.131990432739258</v>
      </c>
      <c r="X65" s="260">
        <v>20.06536865234375</v>
      </c>
      <c r="Y65" s="260">
        <v>16.459487915039063</v>
      </c>
      <c r="Z65" s="260">
        <v>12.704596519470215</v>
      </c>
      <c r="AA65" s="260">
        <v>14.497669219970703</v>
      </c>
      <c r="AB65" s="260">
        <v>10.96978759765625</v>
      </c>
      <c r="AC65" s="260">
        <v>13.413999557495117</v>
      </c>
    </row>
    <row r="66" spans="1:29" s="234" customFormat="1" ht="19.5" customHeight="1" x14ac:dyDescent="0.25">
      <c r="A66" s="234" t="s">
        <v>414</v>
      </c>
      <c r="B66" s="262">
        <v>28.544536590576172</v>
      </c>
      <c r="C66" s="262">
        <v>72.871284484863281</v>
      </c>
      <c r="D66" s="262">
        <v>28.219875335693359</v>
      </c>
      <c r="E66" s="262">
        <v>29.096918106079102</v>
      </c>
      <c r="F66" s="262">
        <v>28.194850921630859</v>
      </c>
      <c r="G66" s="262">
        <v>28.224100112915039</v>
      </c>
      <c r="H66" s="262">
        <v>28.579710006713867</v>
      </c>
      <c r="I66" s="262">
        <v>20.600519180297852</v>
      </c>
      <c r="J66" s="262">
        <v>19.23933219909668</v>
      </c>
      <c r="K66" s="262">
        <v>7.3585476875305176</v>
      </c>
      <c r="L66" s="262">
        <v>14.752640724182129</v>
      </c>
      <c r="M66" s="262">
        <v>31.780477523803711</v>
      </c>
      <c r="N66" s="262">
        <v>31.901918411254883</v>
      </c>
      <c r="O66" s="262">
        <v>32.005435943603516</v>
      </c>
      <c r="P66" s="262">
        <v>29.923856735229492</v>
      </c>
      <c r="Q66" s="262">
        <v>26.572830200195313</v>
      </c>
      <c r="R66" s="262">
        <v>23.160789489746094</v>
      </c>
      <c r="S66" s="262">
        <v>16.982879638671875</v>
      </c>
      <c r="T66" s="262">
        <v>23.310195922851563</v>
      </c>
      <c r="U66" s="262">
        <v>16.993137359619141</v>
      </c>
      <c r="V66" s="262">
        <v>16.065942764282227</v>
      </c>
      <c r="W66" s="262">
        <v>18.331989288330078</v>
      </c>
      <c r="X66" s="262">
        <v>20.06536865234375</v>
      </c>
      <c r="Y66" s="262">
        <v>16.459487915039063</v>
      </c>
      <c r="Z66" s="262">
        <v>12.954596519470215</v>
      </c>
      <c r="AA66" s="262">
        <v>19.997669219970703</v>
      </c>
      <c r="AB66" s="262">
        <v>16.21978759765625</v>
      </c>
      <c r="AC66" s="262">
        <v>19.44999885559082</v>
      </c>
    </row>
    <row r="67" spans="1:29" s="234" customFormat="1" ht="12.75" customHeight="1" x14ac:dyDescent="0.25">
      <c r="A67" s="239" t="s">
        <v>532</v>
      </c>
      <c r="B67" s="262">
        <v>22.220840454101563</v>
      </c>
      <c r="C67" s="262">
        <v>27.603239059448242</v>
      </c>
      <c r="D67" s="262">
        <v>22.848690032958984</v>
      </c>
      <c r="E67" s="262">
        <v>23.501136779785156</v>
      </c>
      <c r="F67" s="262">
        <v>22.951517105102539</v>
      </c>
      <c r="G67" s="262">
        <v>23.024099349975586</v>
      </c>
      <c r="H67" s="262">
        <v>23.379709243774414</v>
      </c>
      <c r="I67" s="262">
        <v>19.300519943237305</v>
      </c>
      <c r="J67" s="262">
        <v>19.23933219909668</v>
      </c>
      <c r="K67" s="262">
        <v>2.4513471126556396</v>
      </c>
      <c r="L67" s="262">
        <v>4.716519832611084</v>
      </c>
      <c r="M67" s="262">
        <v>9.4965887069702148</v>
      </c>
      <c r="N67" s="262">
        <v>16.582664489746094</v>
      </c>
      <c r="O67" s="262">
        <v>11.28952693939209</v>
      </c>
      <c r="P67" s="262">
        <v>13.218273162841797</v>
      </c>
      <c r="Q67" s="262">
        <v>13.307974815368652</v>
      </c>
      <c r="R67" s="262">
        <v>11.950845718383789</v>
      </c>
      <c r="S67" s="262">
        <v>5.3730630874633789</v>
      </c>
      <c r="T67" s="262">
        <v>4.2465481758117676</v>
      </c>
      <c r="U67" s="262">
        <v>1.9012570381164551</v>
      </c>
      <c r="V67" s="262">
        <v>2.6458649635314941</v>
      </c>
      <c r="W67" s="262">
        <v>3.8073570728302002</v>
      </c>
      <c r="X67" s="262">
        <v>11.241986274719238</v>
      </c>
      <c r="Y67" s="262">
        <v>8.2467765808105469</v>
      </c>
      <c r="Z67" s="262">
        <v>4.6168231964111328</v>
      </c>
      <c r="AA67" s="262">
        <v>6.260714054107666</v>
      </c>
      <c r="AB67" s="262">
        <v>5.2197880744934082</v>
      </c>
      <c r="AC67" s="262">
        <v>3.9519999027252197</v>
      </c>
    </row>
    <row r="68" spans="1:29" s="234" customFormat="1" ht="12.75" customHeight="1" x14ac:dyDescent="0.25">
      <c r="A68" s="239" t="s">
        <v>533</v>
      </c>
      <c r="B68" s="262">
        <v>5.1999998092651367</v>
      </c>
      <c r="C68" s="262">
        <v>44.900001525878906</v>
      </c>
      <c r="D68" s="262">
        <v>5.1999998092651367</v>
      </c>
      <c r="E68" s="262">
        <v>5.1999998092651367</v>
      </c>
      <c r="F68" s="262">
        <v>5.1999998092651367</v>
      </c>
      <c r="G68" s="262">
        <v>5.1999998092651367</v>
      </c>
      <c r="H68" s="262">
        <v>5.1999998092651367</v>
      </c>
      <c r="I68" s="262">
        <v>1.2999999523162842</v>
      </c>
      <c r="J68" s="262">
        <v>0</v>
      </c>
      <c r="K68" s="262">
        <v>0</v>
      </c>
      <c r="L68" s="262">
        <v>1.7799999713897705</v>
      </c>
      <c r="M68" s="262">
        <v>1.7599999904632568</v>
      </c>
      <c r="N68" s="262">
        <v>1.7599999904632568</v>
      </c>
      <c r="O68" s="262">
        <v>0</v>
      </c>
      <c r="P68" s="262">
        <v>0</v>
      </c>
      <c r="Q68" s="262">
        <v>0</v>
      </c>
      <c r="R68" s="262">
        <v>0</v>
      </c>
      <c r="S68" s="262">
        <v>0</v>
      </c>
      <c r="T68" s="262">
        <v>0</v>
      </c>
      <c r="U68" s="262">
        <v>0</v>
      </c>
      <c r="V68" s="262">
        <v>0</v>
      </c>
      <c r="W68" s="262">
        <v>0</v>
      </c>
      <c r="X68" s="262">
        <v>0</v>
      </c>
      <c r="Y68" s="262">
        <v>0</v>
      </c>
      <c r="Z68" s="262">
        <v>0</v>
      </c>
      <c r="AA68" s="262">
        <v>0</v>
      </c>
      <c r="AB68" s="262">
        <v>0</v>
      </c>
      <c r="AC68" s="262">
        <v>0</v>
      </c>
    </row>
    <row r="69" spans="1:29" s="234" customFormat="1" ht="12.75" customHeight="1" x14ac:dyDescent="0.25">
      <c r="A69" s="239" t="s">
        <v>481</v>
      </c>
      <c r="B69" s="262">
        <v>1.12369704246521</v>
      </c>
      <c r="C69" s="262">
        <v>0.36804300546646118</v>
      </c>
      <c r="D69" s="262">
        <v>0.17118600010871887</v>
      </c>
      <c r="E69" s="262">
        <v>0.3957819938659668</v>
      </c>
      <c r="F69" s="262">
        <v>4.3333999812602997E-2</v>
      </c>
      <c r="G69" s="262">
        <v>0</v>
      </c>
      <c r="H69" s="262">
        <v>0</v>
      </c>
      <c r="I69" s="262">
        <v>0</v>
      </c>
      <c r="J69" s="262">
        <v>0</v>
      </c>
      <c r="K69" s="262">
        <v>4.907200813293457</v>
      </c>
      <c r="L69" s="262">
        <v>8.2561206817626953</v>
      </c>
      <c r="M69" s="262">
        <v>20.523887634277344</v>
      </c>
      <c r="N69" s="262">
        <v>13.559253692626953</v>
      </c>
      <c r="O69" s="262">
        <v>20.715909957885742</v>
      </c>
      <c r="P69" s="262">
        <v>16.705583572387695</v>
      </c>
      <c r="Q69" s="262">
        <v>13.26485538482666</v>
      </c>
      <c r="R69" s="262">
        <v>11.209942817687988</v>
      </c>
      <c r="S69" s="262">
        <v>11.609816551208496</v>
      </c>
      <c r="T69" s="262">
        <v>19.06364631652832</v>
      </c>
      <c r="U69" s="262">
        <v>15.091880798339844</v>
      </c>
      <c r="V69" s="262">
        <v>13.420078277587891</v>
      </c>
      <c r="W69" s="262">
        <v>14.524633407592773</v>
      </c>
      <c r="X69" s="262">
        <v>8.8233823776245117</v>
      </c>
      <c r="Y69" s="262">
        <v>8.2127113342285156</v>
      </c>
      <c r="Z69" s="262">
        <v>8.337773323059082</v>
      </c>
      <c r="AA69" s="262">
        <v>13.736955642700195</v>
      </c>
      <c r="AB69" s="262">
        <v>11</v>
      </c>
      <c r="AC69" s="262">
        <v>15.498000144958496</v>
      </c>
    </row>
    <row r="70" spans="1:29" s="234" customFormat="1" ht="19.5" customHeight="1" x14ac:dyDescent="0.25">
      <c r="A70" s="234" t="s">
        <v>415</v>
      </c>
      <c r="B70" s="262">
        <v>0</v>
      </c>
      <c r="C70" s="262">
        <v>0</v>
      </c>
      <c r="D70" s="262">
        <v>0</v>
      </c>
      <c r="E70" s="262">
        <v>0</v>
      </c>
      <c r="F70" s="262">
        <v>0</v>
      </c>
      <c r="G70" s="262">
        <v>0</v>
      </c>
      <c r="H70" s="262">
        <v>0</v>
      </c>
      <c r="I70" s="262">
        <v>0</v>
      </c>
      <c r="J70" s="262">
        <v>0</v>
      </c>
      <c r="K70" s="262">
        <v>25</v>
      </c>
      <c r="L70" s="262">
        <v>2.5</v>
      </c>
      <c r="M70" s="262">
        <v>2.5</v>
      </c>
      <c r="N70" s="262">
        <v>0</v>
      </c>
      <c r="O70" s="262">
        <v>0</v>
      </c>
      <c r="P70" s="262">
        <v>0</v>
      </c>
      <c r="Q70" s="262">
        <v>0</v>
      </c>
      <c r="R70" s="262">
        <v>1.2191970348358154</v>
      </c>
      <c r="S70" s="262">
        <v>1</v>
      </c>
      <c r="T70" s="262">
        <v>0</v>
      </c>
      <c r="U70" s="262">
        <v>0</v>
      </c>
      <c r="V70" s="262">
        <v>1</v>
      </c>
      <c r="W70" s="262">
        <v>2.2000000476837158</v>
      </c>
      <c r="X70" s="262">
        <v>0</v>
      </c>
      <c r="Y70" s="262">
        <v>0</v>
      </c>
      <c r="Z70" s="262">
        <v>0.25</v>
      </c>
      <c r="AA70" s="262">
        <v>5.5</v>
      </c>
      <c r="AB70" s="262">
        <v>5.25</v>
      </c>
      <c r="AC70" s="262">
        <v>6.0359997749328613</v>
      </c>
    </row>
    <row r="71" spans="1:29" s="236" customFormat="1" ht="18" customHeight="1" x14ac:dyDescent="0.3">
      <c r="A71" s="236" t="s">
        <v>482</v>
      </c>
      <c r="B71" s="260">
        <v>7.294640064239502</v>
      </c>
      <c r="C71" s="260">
        <v>41.287437438964844</v>
      </c>
      <c r="D71" s="260">
        <v>14.731139183044434</v>
      </c>
      <c r="E71" s="260">
        <v>16.567806243896484</v>
      </c>
      <c r="F71" s="260">
        <v>14.393111228942871</v>
      </c>
      <c r="G71" s="260">
        <v>12.956544876098633</v>
      </c>
      <c r="H71" s="260">
        <v>22.681325912475586</v>
      </c>
      <c r="I71" s="260">
        <v>28.445590972900391</v>
      </c>
      <c r="J71" s="260">
        <v>18.290727615356445</v>
      </c>
      <c r="K71" s="260">
        <v>-12.932750701904297</v>
      </c>
      <c r="L71" s="260">
        <v>20.880804061889648</v>
      </c>
      <c r="M71" s="260">
        <v>25.121530532836914</v>
      </c>
      <c r="N71" s="260">
        <v>35.337852478027344</v>
      </c>
      <c r="O71" s="260">
        <v>33.485782623291016</v>
      </c>
      <c r="P71" s="260">
        <v>12.038771629333496</v>
      </c>
      <c r="Q71" s="260">
        <v>-2.5738809108734131</v>
      </c>
      <c r="R71" s="260">
        <v>20.902790069580078</v>
      </c>
      <c r="S71" s="260">
        <v>8.6495275497436523</v>
      </c>
      <c r="T71" s="260">
        <v>6.5788412094116211</v>
      </c>
      <c r="U71" s="260">
        <v>16.108926773071289</v>
      </c>
      <c r="V71" s="260">
        <v>36.036941528320313</v>
      </c>
      <c r="W71" s="260">
        <v>36.193500518798828</v>
      </c>
      <c r="X71" s="260">
        <v>18.155920028686523</v>
      </c>
      <c r="Y71" s="260">
        <v>12.004805564880371</v>
      </c>
      <c r="Z71" s="260">
        <v>-59.853599548339844</v>
      </c>
      <c r="AA71" s="260">
        <v>50.583271026611328</v>
      </c>
      <c r="AB71" s="260">
        <v>69.013595581054688</v>
      </c>
      <c r="AC71" s="260">
        <v>58.736557006835938</v>
      </c>
    </row>
    <row r="72" spans="1:29" s="236" customFormat="1" ht="18" customHeight="1" x14ac:dyDescent="0.3">
      <c r="A72" s="236" t="s">
        <v>416</v>
      </c>
      <c r="B72" s="260">
        <v>29.519989013671875</v>
      </c>
      <c r="C72" s="260">
        <v>-44.204647064208984</v>
      </c>
      <c r="D72" s="260">
        <v>5.8604702949523926</v>
      </c>
      <c r="E72" s="260">
        <v>10.542699813842773</v>
      </c>
      <c r="F72" s="260">
        <v>-11.417542457580566</v>
      </c>
      <c r="G72" s="260">
        <v>-4.100677490234375</v>
      </c>
      <c r="H72" s="260">
        <v>-2.6491150856018066</v>
      </c>
      <c r="I72" s="260">
        <v>4.3687810897827148</v>
      </c>
      <c r="J72" s="260">
        <v>-12.234720230102539</v>
      </c>
      <c r="K72" s="260">
        <v>48.794406890869141</v>
      </c>
      <c r="L72" s="260">
        <v>1.161394476890564</v>
      </c>
      <c r="M72" s="260">
        <v>27.092605590820313</v>
      </c>
      <c r="N72" s="260">
        <v>-0.36880537867546082</v>
      </c>
      <c r="O72" s="260">
        <v>21.81401252746582</v>
      </c>
      <c r="P72" s="260">
        <v>31.091392517089844</v>
      </c>
      <c r="Q72" s="260">
        <v>35.185100555419922</v>
      </c>
      <c r="R72" s="260">
        <v>21.343006134033203</v>
      </c>
      <c r="S72" s="260">
        <v>17.188840866088867</v>
      </c>
      <c r="T72" s="260">
        <v>28.998954772949219</v>
      </c>
      <c r="U72" s="260">
        <v>6.790346622467041</v>
      </c>
      <c r="V72" s="260">
        <v>-3.5372376441955566</v>
      </c>
      <c r="W72" s="260">
        <v>-8.8178558349609375</v>
      </c>
      <c r="X72" s="260">
        <v>-10.748990058898926</v>
      </c>
      <c r="Y72" s="260">
        <v>20.893095016479492</v>
      </c>
      <c r="Z72" s="260">
        <v>90.925399780273438</v>
      </c>
      <c r="AA72" s="260">
        <v>-27.541461944580078</v>
      </c>
      <c r="AB72" s="260">
        <v>-32.887046813964844</v>
      </c>
      <c r="AC72" s="260">
        <v>-15.955436706542969</v>
      </c>
    </row>
    <row r="73" spans="1:29" s="238" customFormat="1" ht="19.5" customHeight="1" x14ac:dyDescent="0.3">
      <c r="A73" s="238" t="s">
        <v>417</v>
      </c>
      <c r="B73" s="261">
        <v>0.90894615650177002</v>
      </c>
      <c r="C73" s="261">
        <v>0.94455987215042114</v>
      </c>
      <c r="D73" s="261">
        <v>0.97166776657104492</v>
      </c>
      <c r="E73" s="261">
        <v>0.96742755174636841</v>
      </c>
      <c r="F73" s="261">
        <v>3.9787266254425049</v>
      </c>
      <c r="G73" s="261">
        <v>1.0148022174835205</v>
      </c>
      <c r="H73" s="261">
        <v>1.039836049079895</v>
      </c>
      <c r="I73" s="261">
        <v>1.3158831596374512</v>
      </c>
      <c r="J73" s="261">
        <v>-0.70407211780548096</v>
      </c>
      <c r="K73" s="261">
        <v>1.5730270147323608</v>
      </c>
      <c r="L73" s="261">
        <v>3.5185444355010986</v>
      </c>
      <c r="M73" s="261">
        <v>-0.74820750951766968</v>
      </c>
      <c r="N73" s="261">
        <v>7.124847412109375</v>
      </c>
      <c r="O73" s="261">
        <v>5.3701181411743164</v>
      </c>
      <c r="P73" s="261">
        <v>14.764665603637695</v>
      </c>
      <c r="Q73" s="261">
        <v>40.733810424804688</v>
      </c>
      <c r="R73" s="261">
        <v>8.5084056854248047</v>
      </c>
      <c r="S73" s="261">
        <v>4.6576294898986816</v>
      </c>
      <c r="T73" s="261">
        <v>6.9904332160949707</v>
      </c>
      <c r="U73" s="261">
        <v>5.321408748626709</v>
      </c>
      <c r="V73" s="261">
        <v>4.3335394859313965</v>
      </c>
      <c r="W73" s="261">
        <v>6.0795512199401855</v>
      </c>
      <c r="X73" s="261">
        <v>7.5478262901306152</v>
      </c>
      <c r="Y73" s="261">
        <v>8.1492900848388672</v>
      </c>
      <c r="Z73" s="261">
        <v>69.511100769042969</v>
      </c>
      <c r="AA73" s="261">
        <v>5.1326632499694824</v>
      </c>
      <c r="AB73" s="261">
        <v>10.464265823364258</v>
      </c>
      <c r="AC73" s="261">
        <v>-7.8346743583679199</v>
      </c>
    </row>
    <row r="74" spans="1:29" s="234" customFormat="1" ht="12.75" customHeight="1" x14ac:dyDescent="0.25">
      <c r="A74" s="239" t="s">
        <v>499</v>
      </c>
      <c r="B74" s="262">
        <v>0</v>
      </c>
      <c r="C74" s="262">
        <v>0</v>
      </c>
      <c r="D74" s="262">
        <v>0</v>
      </c>
      <c r="E74" s="262">
        <v>0</v>
      </c>
      <c r="F74" s="262">
        <v>0</v>
      </c>
      <c r="G74" s="262">
        <v>0</v>
      </c>
      <c r="H74" s="262">
        <v>0</v>
      </c>
      <c r="I74" s="262">
        <v>0</v>
      </c>
      <c r="J74" s="262">
        <v>0</v>
      </c>
      <c r="K74" s="262">
        <v>0</v>
      </c>
      <c r="L74" s="262">
        <v>0</v>
      </c>
      <c r="M74" s="262">
        <v>-2.940000057220459</v>
      </c>
      <c r="N74" s="262">
        <v>0</v>
      </c>
      <c r="O74" s="262">
        <v>0</v>
      </c>
      <c r="P74" s="262">
        <v>0</v>
      </c>
      <c r="Q74" s="262">
        <v>0</v>
      </c>
      <c r="R74" s="262">
        <v>0</v>
      </c>
      <c r="S74" s="262">
        <v>0</v>
      </c>
      <c r="T74" s="262">
        <v>0</v>
      </c>
      <c r="U74" s="262">
        <v>0</v>
      </c>
      <c r="V74" s="262">
        <v>0</v>
      </c>
      <c r="W74" s="262">
        <v>0</v>
      </c>
      <c r="X74" s="262">
        <v>0</v>
      </c>
      <c r="Y74" s="262">
        <v>0</v>
      </c>
      <c r="Z74" s="262">
        <v>0</v>
      </c>
      <c r="AA74" s="262">
        <v>0</v>
      </c>
      <c r="AB74" s="262">
        <v>0</v>
      </c>
      <c r="AC74" s="262">
        <v>0</v>
      </c>
    </row>
    <row r="75" spans="1:29" s="234" customFormat="1" ht="12.75" customHeight="1" x14ac:dyDescent="0.25">
      <c r="A75" s="239" t="s">
        <v>500</v>
      </c>
      <c r="B75" s="262">
        <v>0.90894615650177002</v>
      </c>
      <c r="C75" s="262">
        <v>0.94455987215042114</v>
      </c>
      <c r="D75" s="262">
        <v>0.97166776657104492</v>
      </c>
      <c r="E75" s="262">
        <v>0.96742755174636841</v>
      </c>
      <c r="F75" s="262">
        <v>3.9787266254425049</v>
      </c>
      <c r="G75" s="262">
        <v>1.0148022174835205</v>
      </c>
      <c r="H75" s="262">
        <v>1.039836049079895</v>
      </c>
      <c r="I75" s="262">
        <v>1.3158831596374512</v>
      </c>
      <c r="J75" s="262">
        <v>-0.70407211780548096</v>
      </c>
      <c r="K75" s="262">
        <v>1.5730270147323608</v>
      </c>
      <c r="L75" s="262">
        <v>3.5185444355010986</v>
      </c>
      <c r="M75" s="262">
        <v>2.1917924880981445</v>
      </c>
      <c r="N75" s="262">
        <v>7.124847412109375</v>
      </c>
      <c r="O75" s="262">
        <v>5.3701181411743164</v>
      </c>
      <c r="P75" s="262">
        <v>14.764665603637695</v>
      </c>
      <c r="Q75" s="262">
        <v>40.733810424804688</v>
      </c>
      <c r="R75" s="262">
        <v>8.5084056854248047</v>
      </c>
      <c r="S75" s="262">
        <v>4.6576294898986816</v>
      </c>
      <c r="T75" s="262">
        <v>6.9904332160949707</v>
      </c>
      <c r="U75" s="262">
        <v>5.321408748626709</v>
      </c>
      <c r="V75" s="262">
        <v>4.3335394859313965</v>
      </c>
      <c r="W75" s="262">
        <v>6.0795512199401855</v>
      </c>
      <c r="X75" s="262">
        <v>7.5478262901306152</v>
      </c>
      <c r="Y75" s="262">
        <v>8.1492900848388672</v>
      </c>
      <c r="Z75" s="262">
        <v>69.511100769042969</v>
      </c>
      <c r="AA75" s="262">
        <v>5.1326632499694824</v>
      </c>
      <c r="AB75" s="262">
        <v>10.464265823364258</v>
      </c>
      <c r="AC75" s="262">
        <v>-7.8346743583679199</v>
      </c>
    </row>
    <row r="76" spans="1:29" s="238" customFormat="1" ht="19.5" customHeight="1" x14ac:dyDescent="0.3">
      <c r="A76" s="238" t="s">
        <v>483</v>
      </c>
      <c r="B76" s="261">
        <v>24.447515487670898</v>
      </c>
      <c r="C76" s="261">
        <v>-44.677528381347656</v>
      </c>
      <c r="D76" s="261">
        <v>-5.291928768157959</v>
      </c>
      <c r="E76" s="261">
        <v>-5.7036323547363281</v>
      </c>
      <c r="F76" s="261">
        <v>-18.434284210205078</v>
      </c>
      <c r="G76" s="261">
        <v>-4.1622109413146973</v>
      </c>
      <c r="H76" s="261">
        <v>-13.644554138183594</v>
      </c>
      <c r="I76" s="261">
        <v>2.7430684566497803</v>
      </c>
      <c r="J76" s="261">
        <v>-4.942084789276123</v>
      </c>
      <c r="K76" s="261">
        <v>49.711593627929688</v>
      </c>
      <c r="L76" s="261">
        <v>3.0564873218536377</v>
      </c>
      <c r="M76" s="261">
        <v>21.739709854125977</v>
      </c>
      <c r="N76" s="261">
        <v>-2.370232105255127</v>
      </c>
      <c r="O76" s="261">
        <v>17.305807113647461</v>
      </c>
      <c r="P76" s="261">
        <v>12.199230194091797</v>
      </c>
      <c r="Q76" s="261">
        <v>7.3256363868713379</v>
      </c>
      <c r="R76" s="261">
        <v>15.269482612609863</v>
      </c>
      <c r="S76" s="261">
        <v>6.9141879081726074</v>
      </c>
      <c r="T76" s="261">
        <v>10.63773250579834</v>
      </c>
      <c r="U76" s="261">
        <v>16.863100051879883</v>
      </c>
      <c r="V76" s="261">
        <v>20.255781173706055</v>
      </c>
      <c r="W76" s="261">
        <v>17.57891845703125</v>
      </c>
      <c r="X76" s="261">
        <v>7.9108915328979492</v>
      </c>
      <c r="Y76" s="261">
        <v>11.503546714782715</v>
      </c>
      <c r="Z76" s="261">
        <v>11.650850296020508</v>
      </c>
      <c r="AA76" s="261">
        <v>14.224567413330078</v>
      </c>
      <c r="AB76" s="261">
        <v>-0.13011857867240906</v>
      </c>
      <c r="AC76" s="261">
        <v>25.275899887084961</v>
      </c>
    </row>
    <row r="77" spans="1:29" s="234" customFormat="1" ht="12.75" customHeight="1" x14ac:dyDescent="0.25">
      <c r="A77" s="239" t="s">
        <v>501</v>
      </c>
      <c r="B77" s="262">
        <v>9.1154232025146484</v>
      </c>
      <c r="C77" s="262">
        <v>-30.724372863769531</v>
      </c>
      <c r="D77" s="262">
        <v>8.6511716842651367</v>
      </c>
      <c r="E77" s="262">
        <v>9.9382534027099609</v>
      </c>
      <c r="F77" s="262">
        <v>8.9546346664428711</v>
      </c>
      <c r="G77" s="262">
        <v>11.711193084716797</v>
      </c>
      <c r="H77" s="262">
        <v>8.8664655685424805</v>
      </c>
      <c r="I77" s="262">
        <v>2.7459392547607422</v>
      </c>
      <c r="J77" s="262">
        <v>-5.6971244812011719</v>
      </c>
      <c r="K77" s="262">
        <v>49.09466552734375</v>
      </c>
      <c r="L77" s="262">
        <v>3.3327538967132568</v>
      </c>
      <c r="M77" s="262">
        <v>21.859775543212891</v>
      </c>
      <c r="N77" s="262">
        <v>-0.89523202180862427</v>
      </c>
      <c r="O77" s="262">
        <v>17.914472579956055</v>
      </c>
      <c r="P77" s="262">
        <v>11.399230003356934</v>
      </c>
      <c r="Q77" s="262">
        <v>6.9256362915039063</v>
      </c>
      <c r="R77" s="262">
        <v>15.169483184814453</v>
      </c>
      <c r="S77" s="262">
        <v>6.6141881942749023</v>
      </c>
      <c r="T77" s="262">
        <v>10.761495590209961</v>
      </c>
      <c r="U77" s="262">
        <v>15.550336837768555</v>
      </c>
      <c r="V77" s="262">
        <v>19.587291717529297</v>
      </c>
      <c r="W77" s="262">
        <v>17.205846786499023</v>
      </c>
      <c r="X77" s="262">
        <v>9.2264528274536133</v>
      </c>
      <c r="Y77" s="262">
        <v>11.250274658203125</v>
      </c>
      <c r="Z77" s="262">
        <v>11.712026596069336</v>
      </c>
      <c r="AA77" s="262">
        <v>12.881645202636719</v>
      </c>
      <c r="AB77" s="262">
        <v>-0.70002102851867676</v>
      </c>
      <c r="AC77" s="262">
        <v>25.041526794433594</v>
      </c>
    </row>
    <row r="78" spans="1:29" s="234" customFormat="1" ht="12.75" customHeight="1" x14ac:dyDescent="0.25">
      <c r="A78" s="259" t="s">
        <v>687</v>
      </c>
      <c r="B78" s="262">
        <v>0</v>
      </c>
      <c r="C78" s="262">
        <v>0</v>
      </c>
      <c r="D78" s="262">
        <v>0</v>
      </c>
      <c r="E78" s="262">
        <v>0</v>
      </c>
      <c r="F78" s="262">
        <v>0</v>
      </c>
      <c r="G78" s="262">
        <v>0</v>
      </c>
      <c r="H78" s="262">
        <v>0</v>
      </c>
      <c r="I78" s="262">
        <v>-17.5</v>
      </c>
      <c r="J78" s="262">
        <v>-16</v>
      </c>
      <c r="K78" s="262">
        <v>19.455699920654297</v>
      </c>
      <c r="L78" s="262">
        <v>2.0030601024627686</v>
      </c>
      <c r="M78" s="262">
        <v>5.9254598617553711</v>
      </c>
      <c r="N78" s="262">
        <v>0</v>
      </c>
      <c r="O78" s="262">
        <v>0</v>
      </c>
      <c r="P78" s="262">
        <v>0</v>
      </c>
      <c r="Q78" s="262">
        <v>0</v>
      </c>
      <c r="R78" s="262">
        <v>0</v>
      </c>
      <c r="S78" s="262">
        <v>0</v>
      </c>
      <c r="T78" s="262">
        <v>0</v>
      </c>
      <c r="U78" s="262">
        <v>0</v>
      </c>
      <c r="V78" s="262">
        <v>0</v>
      </c>
      <c r="W78" s="262">
        <v>0</v>
      </c>
      <c r="X78" s="262">
        <v>0</v>
      </c>
      <c r="Y78" s="262">
        <v>0</v>
      </c>
      <c r="Z78" s="262">
        <v>0</v>
      </c>
      <c r="AA78" s="262">
        <v>0</v>
      </c>
      <c r="AB78" s="262">
        <v>0</v>
      </c>
      <c r="AC78" s="262">
        <v>0</v>
      </c>
    </row>
    <row r="79" spans="1:29" s="234" customFormat="1" ht="12.75" customHeight="1" x14ac:dyDescent="0.25">
      <c r="A79" s="259" t="s">
        <v>530</v>
      </c>
      <c r="B79" s="262">
        <v>9.1154232025146484</v>
      </c>
      <c r="C79" s="262">
        <v>-30.724372863769531</v>
      </c>
      <c r="D79" s="262">
        <v>8.6511716842651367</v>
      </c>
      <c r="E79" s="262">
        <v>9.9382534027099609</v>
      </c>
      <c r="F79" s="262">
        <v>8.9546346664428711</v>
      </c>
      <c r="G79" s="262">
        <v>11.711193084716797</v>
      </c>
      <c r="H79" s="262">
        <v>14.025609016418457</v>
      </c>
      <c r="I79" s="262">
        <v>20.011373519897461</v>
      </c>
      <c r="J79" s="262">
        <v>16.011226654052734</v>
      </c>
      <c r="K79" s="262">
        <v>32.749553680419922</v>
      </c>
      <c r="L79" s="262">
        <v>9.1548633575439453</v>
      </c>
      <c r="M79" s="262">
        <v>20.372211456298828</v>
      </c>
      <c r="N79" s="262">
        <v>5.890841007232666</v>
      </c>
      <c r="O79" s="262">
        <v>10.279150009155273</v>
      </c>
      <c r="P79" s="262">
        <v>13.909894943237305</v>
      </c>
      <c r="Q79" s="262">
        <v>10.136449813842773</v>
      </c>
      <c r="R79" s="262">
        <v>14.014485359191895</v>
      </c>
      <c r="S79" s="262">
        <v>13.149368286132813</v>
      </c>
      <c r="T79" s="262">
        <v>13.162691116333008</v>
      </c>
      <c r="U79" s="262">
        <v>14.43931770324707</v>
      </c>
      <c r="V79" s="262">
        <v>13.65952205657959</v>
      </c>
      <c r="W79" s="262">
        <v>13.541525840759277</v>
      </c>
      <c r="X79" s="262">
        <v>13.541525840759277</v>
      </c>
      <c r="Y79" s="262">
        <v>13.541525840759277</v>
      </c>
      <c r="Z79" s="262">
        <v>13.541525840759277</v>
      </c>
      <c r="AA79" s="262">
        <v>13.541525840759277</v>
      </c>
      <c r="AB79" s="262">
        <v>13.541525840759277</v>
      </c>
      <c r="AC79" s="262">
        <v>13.541525840759277</v>
      </c>
    </row>
    <row r="80" spans="1:29" s="234" customFormat="1" ht="12.75" customHeight="1" x14ac:dyDescent="0.25">
      <c r="A80" s="243" t="s">
        <v>502</v>
      </c>
      <c r="B80" s="262">
        <v>0</v>
      </c>
      <c r="C80" s="262">
        <v>0</v>
      </c>
      <c r="D80" s="262">
        <v>0</v>
      </c>
      <c r="E80" s="262">
        <v>0</v>
      </c>
      <c r="F80" s="262">
        <v>0</v>
      </c>
      <c r="G80" s="262">
        <v>0</v>
      </c>
      <c r="H80" s="262">
        <v>-5.1591429710388184</v>
      </c>
      <c r="I80" s="262">
        <v>0.23456500470638275</v>
      </c>
      <c r="J80" s="262">
        <v>-6.171940803527832</v>
      </c>
      <c r="K80" s="262">
        <v>-3.5771353244781494</v>
      </c>
      <c r="L80" s="262">
        <v>-7.8105611801147461</v>
      </c>
      <c r="M80" s="262">
        <v>-4.7164440155029297</v>
      </c>
      <c r="N80" s="262">
        <v>-6.7491412162780762</v>
      </c>
      <c r="O80" s="262">
        <v>7.6369547843933105</v>
      </c>
      <c r="P80" s="262">
        <v>-2.6086790561676025</v>
      </c>
      <c r="Q80" s="262">
        <v>-3.266887903213501</v>
      </c>
      <c r="R80" s="262">
        <v>1.1549979448318481</v>
      </c>
      <c r="S80" s="262">
        <v>-6.5351800918579102</v>
      </c>
      <c r="T80" s="262">
        <v>-2.4011950492858887</v>
      </c>
      <c r="U80" s="262">
        <v>1.1110190153121948</v>
      </c>
      <c r="V80" s="262">
        <v>5.9277701377868652</v>
      </c>
      <c r="W80" s="262">
        <v>3.6643199920654297</v>
      </c>
      <c r="X80" s="262">
        <v>-4.3150730133056641</v>
      </c>
      <c r="Y80" s="262">
        <v>-2.2912509441375732</v>
      </c>
      <c r="Z80" s="262">
        <v>-1.8294990062713623</v>
      </c>
      <c r="AA80" s="262">
        <v>-0.65988099575042725</v>
      </c>
      <c r="AB80" s="262">
        <v>-14.241546630859375</v>
      </c>
      <c r="AC80" s="262">
        <v>11.5</v>
      </c>
    </row>
    <row r="81" spans="1:29" s="234" customFormat="1" ht="12.75" customHeight="1" x14ac:dyDescent="0.25">
      <c r="A81" s="243" t="s">
        <v>253</v>
      </c>
      <c r="B81" s="262">
        <v>0</v>
      </c>
      <c r="C81" s="262">
        <v>0</v>
      </c>
      <c r="D81" s="262">
        <v>0</v>
      </c>
      <c r="E81" s="262">
        <v>0</v>
      </c>
      <c r="F81" s="262">
        <v>0</v>
      </c>
      <c r="G81" s="262">
        <v>0</v>
      </c>
      <c r="H81" s="262">
        <v>0</v>
      </c>
      <c r="I81" s="262">
        <v>0</v>
      </c>
      <c r="J81" s="262">
        <v>0.46358901262283325</v>
      </c>
      <c r="K81" s="262">
        <v>0.46654799580574036</v>
      </c>
      <c r="L81" s="262">
        <v>-1.4608000405132771E-2</v>
      </c>
      <c r="M81" s="262">
        <v>0.27854800224304199</v>
      </c>
      <c r="N81" s="262">
        <v>-3.6931999027729034E-2</v>
      </c>
      <c r="O81" s="262">
        <v>-1.6319999704137444E-3</v>
      </c>
      <c r="P81" s="262">
        <v>9.8013997077941895E-2</v>
      </c>
      <c r="Q81" s="262">
        <v>5.6074000895023346E-2</v>
      </c>
      <c r="R81" s="262">
        <v>0</v>
      </c>
      <c r="S81" s="262">
        <v>0</v>
      </c>
      <c r="T81" s="262">
        <v>0</v>
      </c>
      <c r="U81" s="262">
        <v>0</v>
      </c>
      <c r="V81" s="262">
        <v>0</v>
      </c>
      <c r="W81" s="262">
        <v>0</v>
      </c>
      <c r="X81" s="262">
        <v>0</v>
      </c>
      <c r="Y81" s="262">
        <v>0</v>
      </c>
      <c r="Z81" s="262">
        <v>0</v>
      </c>
      <c r="AA81" s="262">
        <v>0</v>
      </c>
      <c r="AB81" s="262">
        <v>0</v>
      </c>
      <c r="AC81" s="262">
        <v>0</v>
      </c>
    </row>
    <row r="82" spans="1:29" s="234" customFormat="1" ht="12.75" customHeight="1" x14ac:dyDescent="0.25">
      <c r="A82" s="239" t="s">
        <v>503</v>
      </c>
      <c r="B82" s="262">
        <v>15.332093238830566</v>
      </c>
      <c r="C82" s="262">
        <v>-13.953153610229492</v>
      </c>
      <c r="D82" s="262">
        <v>-13.943100929260254</v>
      </c>
      <c r="E82" s="262">
        <v>-15.641885757446289</v>
      </c>
      <c r="F82" s="262">
        <v>-27.388919830322266</v>
      </c>
      <c r="G82" s="262">
        <v>-15.873403549194336</v>
      </c>
      <c r="H82" s="262">
        <v>-22.511020660400391</v>
      </c>
      <c r="I82" s="262">
        <v>-2.8707575984299183E-3</v>
      </c>
      <c r="J82" s="262">
        <v>0.75503945350646973</v>
      </c>
      <c r="K82" s="262">
        <v>0.61692601442337036</v>
      </c>
      <c r="L82" s="262">
        <v>-0.2762666642665863</v>
      </c>
      <c r="M82" s="262">
        <v>-0.12006666511297226</v>
      </c>
      <c r="N82" s="262">
        <v>-1.4750000238418579</v>
      </c>
      <c r="O82" s="262">
        <v>-0.60866665840148926</v>
      </c>
      <c r="P82" s="262">
        <v>0.80000001192092896</v>
      </c>
      <c r="Q82" s="262">
        <v>0.40000000596046448</v>
      </c>
      <c r="R82" s="262">
        <v>0.10000000149011612</v>
      </c>
      <c r="S82" s="262">
        <v>0.30000001192092896</v>
      </c>
      <c r="T82" s="262">
        <v>-0.12376376241445541</v>
      </c>
      <c r="U82" s="262">
        <v>1.3127638101577759</v>
      </c>
      <c r="V82" s="262">
        <v>0.66848939657211304</v>
      </c>
      <c r="W82" s="262">
        <v>0.37307167053222656</v>
      </c>
      <c r="X82" s="262">
        <v>-1.3155612945556641</v>
      </c>
      <c r="Y82" s="262">
        <v>0.25327157974243164</v>
      </c>
      <c r="Z82" s="262">
        <v>-6.1176300048828125E-2</v>
      </c>
      <c r="AA82" s="262">
        <v>1.3429222106933594</v>
      </c>
      <c r="AB82" s="262">
        <v>0.56990242004394531</v>
      </c>
      <c r="AC82" s="262">
        <v>0.23437404632568359</v>
      </c>
    </row>
    <row r="83" spans="1:29" s="234" customFormat="1" ht="12.75" customHeight="1" x14ac:dyDescent="0.25">
      <c r="A83" s="243" t="s">
        <v>504</v>
      </c>
      <c r="B83" s="262">
        <v>-1.6000000238418579</v>
      </c>
      <c r="C83" s="262">
        <v>0.34999999403953552</v>
      </c>
      <c r="D83" s="262">
        <v>0.80000001192092896</v>
      </c>
      <c r="E83" s="262">
        <v>0.46149998903274536</v>
      </c>
      <c r="F83" s="262">
        <v>-1.1310000419616699</v>
      </c>
      <c r="G83" s="262">
        <v>0.95233333110809326</v>
      </c>
      <c r="H83" s="262">
        <v>0.12807199358940125</v>
      </c>
      <c r="I83" s="262">
        <v>-2.8707575984299183E-3</v>
      </c>
      <c r="J83" s="262">
        <v>0.75503945350646973</v>
      </c>
      <c r="K83" s="262">
        <v>0.61692601442337036</v>
      </c>
      <c r="L83" s="262">
        <v>-0.2762666642665863</v>
      </c>
      <c r="M83" s="262">
        <v>-0.12006666511297226</v>
      </c>
      <c r="N83" s="262">
        <v>-1.4750000238418579</v>
      </c>
      <c r="O83" s="262">
        <v>-0.60866665840148926</v>
      </c>
      <c r="P83" s="262">
        <v>0.80000001192092896</v>
      </c>
      <c r="Q83" s="262">
        <v>0.40000000596046448</v>
      </c>
      <c r="R83" s="262">
        <v>0.10000000149011612</v>
      </c>
      <c r="S83" s="262">
        <v>0.30000001192092896</v>
      </c>
      <c r="T83" s="262">
        <v>-0.12376376241445541</v>
      </c>
      <c r="U83" s="262">
        <v>1.3127638101577759</v>
      </c>
      <c r="V83" s="262">
        <v>0.66848939657211304</v>
      </c>
      <c r="W83" s="262">
        <v>0.37307167053222656</v>
      </c>
      <c r="X83" s="262">
        <v>-1.3155612945556641</v>
      </c>
      <c r="Y83" s="262">
        <v>0.25327157974243164</v>
      </c>
      <c r="Z83" s="262">
        <v>-6.1176300048828125E-2</v>
      </c>
      <c r="AA83" s="262">
        <v>1.3429222106933594</v>
      </c>
      <c r="AB83" s="262">
        <v>0.56990242004394531</v>
      </c>
      <c r="AC83" s="262">
        <v>0.23437404632568359</v>
      </c>
    </row>
    <row r="84" spans="1:29" s="234" customFormat="1" ht="12.75" customHeight="1" x14ac:dyDescent="0.25">
      <c r="A84" s="241" t="s">
        <v>505</v>
      </c>
      <c r="B84" s="262">
        <v>16.932092666625977</v>
      </c>
      <c r="C84" s="262">
        <v>-14.303153991699219</v>
      </c>
      <c r="D84" s="262">
        <v>-14.743101119995117</v>
      </c>
      <c r="E84" s="262">
        <v>-16.103385925292969</v>
      </c>
      <c r="F84" s="262">
        <v>-26.257919311523438</v>
      </c>
      <c r="G84" s="262">
        <v>-16.825736999511719</v>
      </c>
      <c r="H84" s="262">
        <v>-22.639091491699219</v>
      </c>
      <c r="I84" s="262">
        <v>0</v>
      </c>
      <c r="J84" s="262">
        <v>0</v>
      </c>
      <c r="K84" s="262">
        <v>0</v>
      </c>
      <c r="L84" s="262">
        <v>0</v>
      </c>
      <c r="M84" s="262">
        <v>0</v>
      </c>
      <c r="N84" s="262">
        <v>0</v>
      </c>
      <c r="O84" s="262">
        <v>0</v>
      </c>
      <c r="P84" s="262">
        <v>0</v>
      </c>
      <c r="Q84" s="262">
        <v>0</v>
      </c>
      <c r="R84" s="262">
        <v>0</v>
      </c>
      <c r="S84" s="262">
        <v>0</v>
      </c>
      <c r="T84" s="262">
        <v>0</v>
      </c>
      <c r="U84" s="262">
        <v>0</v>
      </c>
      <c r="V84" s="262">
        <v>0</v>
      </c>
      <c r="W84" s="262">
        <v>0</v>
      </c>
      <c r="X84" s="262">
        <v>0</v>
      </c>
      <c r="Y84" s="262">
        <v>0</v>
      </c>
      <c r="Z84" s="262">
        <v>0</v>
      </c>
      <c r="AA84" s="262">
        <v>0</v>
      </c>
      <c r="AB84" s="262">
        <v>0</v>
      </c>
      <c r="AC84" s="262">
        <v>0</v>
      </c>
    </row>
    <row r="85" spans="1:29" s="238" customFormat="1" ht="19.5" customHeight="1" x14ac:dyDescent="0.3">
      <c r="A85" s="238" t="s">
        <v>484</v>
      </c>
      <c r="B85" s="261">
        <v>4.1635270118713379</v>
      </c>
      <c r="C85" s="261">
        <v>-0.47167882323265076</v>
      </c>
      <c r="D85" s="261">
        <v>10.180731773376465</v>
      </c>
      <c r="E85" s="261">
        <v>15.278904914855957</v>
      </c>
      <c r="F85" s="261">
        <v>3.0380148887634277</v>
      </c>
      <c r="G85" s="261">
        <v>-0.95326906442642212</v>
      </c>
      <c r="H85" s="261">
        <v>9.9556026458740234</v>
      </c>
      <c r="I85" s="261">
        <v>0.30982950329780579</v>
      </c>
      <c r="J85" s="261">
        <v>-6.5885629653930664</v>
      </c>
      <c r="K85" s="261">
        <v>-2.4902138710021973</v>
      </c>
      <c r="L85" s="261">
        <v>-5.4136371612548828</v>
      </c>
      <c r="M85" s="261">
        <v>6.1011042594909668</v>
      </c>
      <c r="N85" s="261">
        <v>-5.1234207153320313</v>
      </c>
      <c r="O85" s="261">
        <v>-0.86191201210021973</v>
      </c>
      <c r="P85" s="261">
        <v>4.127497673034668</v>
      </c>
      <c r="Q85" s="261">
        <v>-12.874344825744629</v>
      </c>
      <c r="R85" s="261">
        <v>-2.4348828792572021</v>
      </c>
      <c r="S85" s="261">
        <v>5.6170229911804199</v>
      </c>
      <c r="T85" s="261">
        <v>11.370789527893066</v>
      </c>
      <c r="U85" s="261">
        <v>-15.394163131713867</v>
      </c>
      <c r="V85" s="261">
        <v>-28.126558303833008</v>
      </c>
      <c r="W85" s="261">
        <v>-32.476325988769531</v>
      </c>
      <c r="X85" s="261">
        <v>-26.207708358764648</v>
      </c>
      <c r="Y85" s="261">
        <v>1.2402583360671997</v>
      </c>
      <c r="Z85" s="261">
        <v>9.7634477615356445</v>
      </c>
      <c r="AA85" s="261">
        <v>-46.898693084716797</v>
      </c>
      <c r="AB85" s="261">
        <v>-43.221195220947266</v>
      </c>
      <c r="AC85" s="261">
        <v>-33.396663665771484</v>
      </c>
    </row>
    <row r="86" spans="1:29" s="234" customFormat="1" ht="12.75" customHeight="1" x14ac:dyDescent="0.25">
      <c r="A86" s="239" t="s">
        <v>501</v>
      </c>
      <c r="B86" s="262">
        <v>0.69999998807907104</v>
      </c>
      <c r="C86" s="262">
        <v>-2.378000020980835</v>
      </c>
      <c r="D86" s="262">
        <v>1.2779999971389771</v>
      </c>
      <c r="E86" s="262">
        <v>0.67250001430511475</v>
      </c>
      <c r="F86" s="262">
        <v>-5.3225002288818359</v>
      </c>
      <c r="G86" s="262">
        <v>-9.5562419891357422</v>
      </c>
      <c r="H86" s="262">
        <v>1.9391090869903564</v>
      </c>
      <c r="I86" s="262">
        <v>-7.2406916618347168</v>
      </c>
      <c r="J86" s="262">
        <v>-9.9902477264404297</v>
      </c>
      <c r="K86" s="262">
        <v>-2.6771936416625977</v>
      </c>
      <c r="L86" s="262">
        <v>-2.6175334453582764</v>
      </c>
      <c r="M86" s="262">
        <v>-3.9825332164764404</v>
      </c>
      <c r="N86" s="262">
        <v>-3.1690666675567627</v>
      </c>
      <c r="O86" s="262">
        <v>3.644399881362915</v>
      </c>
      <c r="P86" s="262">
        <v>-6.5</v>
      </c>
      <c r="Q86" s="262">
        <v>-8.1999998092651367</v>
      </c>
      <c r="R86" s="262">
        <v>-0.10000000149011612</v>
      </c>
      <c r="S86" s="262">
        <v>9.8000001907348633</v>
      </c>
      <c r="T86" s="262">
        <v>9.6465435028076172</v>
      </c>
      <c r="U86" s="262">
        <v>-12.221637725830078</v>
      </c>
      <c r="V86" s="262">
        <v>-22.8916015625</v>
      </c>
      <c r="W86" s="262">
        <v>-27.792739868164063</v>
      </c>
      <c r="X86" s="262">
        <v>-20.327560424804688</v>
      </c>
      <c r="Y86" s="262">
        <v>6.474273681640625</v>
      </c>
      <c r="Z86" s="262">
        <v>15.655357360839844</v>
      </c>
      <c r="AA86" s="262">
        <v>-41.739280700683594</v>
      </c>
      <c r="AB86" s="262">
        <v>-37.868011474609375</v>
      </c>
      <c r="AC86" s="262">
        <v>-27.948089599609375</v>
      </c>
    </row>
    <row r="87" spans="1:29" s="234" customFormat="1" ht="12.75" customHeight="1" x14ac:dyDescent="0.25">
      <c r="A87" s="241" t="s">
        <v>506</v>
      </c>
      <c r="B87" s="262">
        <v>0.69999998807907104</v>
      </c>
      <c r="C87" s="262">
        <v>-2.378000020980835</v>
      </c>
      <c r="D87" s="262">
        <v>1.2779999971389771</v>
      </c>
      <c r="E87" s="262">
        <v>0.67250001430511475</v>
      </c>
      <c r="F87" s="262">
        <v>-5.3225002288818359</v>
      </c>
      <c r="G87" s="262">
        <v>-9.5562419891357422</v>
      </c>
      <c r="H87" s="262">
        <v>1.9391090869903564</v>
      </c>
      <c r="I87" s="262">
        <v>-7.2406916618347168</v>
      </c>
      <c r="J87" s="262">
        <v>-9.9902477264404297</v>
      </c>
      <c r="K87" s="262">
        <v>-2.6771936416625977</v>
      </c>
      <c r="L87" s="262">
        <v>-2.6175334453582764</v>
      </c>
      <c r="M87" s="262">
        <v>-3.9825332164764404</v>
      </c>
      <c r="N87" s="262">
        <v>-3.1690666675567627</v>
      </c>
      <c r="O87" s="262">
        <v>3.644399881362915</v>
      </c>
      <c r="P87" s="262">
        <v>-6.5</v>
      </c>
      <c r="Q87" s="262">
        <v>-8.1999998092651367</v>
      </c>
      <c r="R87" s="262">
        <v>-0.10000000149011612</v>
      </c>
      <c r="S87" s="262">
        <v>9.8000001907348633</v>
      </c>
      <c r="T87" s="262">
        <v>9.6465435028076172</v>
      </c>
      <c r="U87" s="262">
        <v>-12.221637725830078</v>
      </c>
      <c r="V87" s="262">
        <v>-22.8916015625</v>
      </c>
      <c r="W87" s="262">
        <v>-27.792739868164063</v>
      </c>
      <c r="X87" s="262">
        <v>-20.327560424804688</v>
      </c>
      <c r="Y87" s="262">
        <v>6.474273681640625</v>
      </c>
      <c r="Z87" s="262">
        <v>15.655357360839844</v>
      </c>
      <c r="AA87" s="262">
        <v>-41.739280700683594</v>
      </c>
      <c r="AB87" s="262">
        <v>-37.868011474609375</v>
      </c>
      <c r="AC87" s="262">
        <v>-27.948089599609375</v>
      </c>
    </row>
    <row r="88" spans="1:29" s="234" customFormat="1" ht="12.75" customHeight="1" x14ac:dyDescent="0.25">
      <c r="A88" s="239" t="s">
        <v>503</v>
      </c>
      <c r="B88" s="262">
        <v>3.4635269641876221</v>
      </c>
      <c r="C88" s="262">
        <v>1.9063211679458618</v>
      </c>
      <c r="D88" s="262">
        <v>8.9027309417724609</v>
      </c>
      <c r="E88" s="262">
        <v>14.606404304504395</v>
      </c>
      <c r="F88" s="262">
        <v>8.3605146408081055</v>
      </c>
      <c r="G88" s="262">
        <v>8.6029729843139648</v>
      </c>
      <c r="H88" s="262">
        <v>8.0164937973022461</v>
      </c>
      <c r="I88" s="262">
        <v>7.5505208969116211</v>
      </c>
      <c r="J88" s="262">
        <v>3.4016852378845215</v>
      </c>
      <c r="K88" s="262">
        <v>0.18697987496852875</v>
      </c>
      <c r="L88" s="262">
        <v>-2.7961039543151855</v>
      </c>
      <c r="M88" s="262">
        <v>10.083637237548828</v>
      </c>
      <c r="N88" s="262">
        <v>-1.9543540477752686</v>
      </c>
      <c r="O88" s="262">
        <v>-4.5063118934631348</v>
      </c>
      <c r="P88" s="262">
        <v>10.627497673034668</v>
      </c>
      <c r="Q88" s="262">
        <v>-4.6743450164794922</v>
      </c>
      <c r="R88" s="262">
        <v>-2.3348829746246338</v>
      </c>
      <c r="S88" s="262">
        <v>-4.1829771995544434</v>
      </c>
      <c r="T88" s="262">
        <v>1.724246621131897</v>
      </c>
      <c r="U88" s="262">
        <v>-3.17252516746521</v>
      </c>
      <c r="V88" s="262">
        <v>-5.2349576950073242</v>
      </c>
      <c r="W88" s="262">
        <v>-4.6835851669311523</v>
      </c>
      <c r="X88" s="262">
        <v>-5.8801479339599609</v>
      </c>
      <c r="Y88" s="262">
        <v>-5.2340154647827148</v>
      </c>
      <c r="Z88" s="262">
        <v>-5.8919100761413574</v>
      </c>
      <c r="AA88" s="262">
        <v>-5.1594123840332031</v>
      </c>
      <c r="AB88" s="262">
        <v>-5.3531827926635742</v>
      </c>
      <c r="AC88" s="262">
        <v>-5.4485726356506348</v>
      </c>
    </row>
    <row r="89" spans="1:29" s="234" customFormat="1" ht="12.75" customHeight="1" x14ac:dyDescent="0.25">
      <c r="A89" s="241" t="s">
        <v>420</v>
      </c>
      <c r="B89" s="262">
        <v>4.0503101348876953</v>
      </c>
      <c r="C89" s="262">
        <v>2.1082220077514648</v>
      </c>
      <c r="D89" s="262">
        <v>10.664340019226074</v>
      </c>
      <c r="E89" s="262">
        <v>7.9510011672973633</v>
      </c>
      <c r="F89" s="262">
        <v>3.3061039447784424</v>
      </c>
      <c r="G89" s="262">
        <v>9.0146360397338867</v>
      </c>
      <c r="H89" s="262">
        <v>9.2092323303222656</v>
      </c>
      <c r="I89" s="262">
        <v>9.2194318771362305</v>
      </c>
      <c r="J89" s="262">
        <v>4.8709812164306641</v>
      </c>
      <c r="K89" s="262">
        <v>1.7160558700561523</v>
      </c>
      <c r="L89" s="262">
        <v>-1.3000860214233398</v>
      </c>
      <c r="M89" s="262">
        <v>0.30517798662185669</v>
      </c>
      <c r="N89" s="262">
        <v>-1.1999620199203491</v>
      </c>
      <c r="O89" s="262">
        <v>-1.0894140005111694</v>
      </c>
      <c r="P89" s="262">
        <v>-1.7560173273086548</v>
      </c>
      <c r="Q89" s="262">
        <v>-2.0695929527282715</v>
      </c>
      <c r="R89" s="262">
        <v>7.878593921661377</v>
      </c>
      <c r="S89" s="262">
        <v>-2.1828362941741943</v>
      </c>
      <c r="T89" s="262">
        <v>2.6908175945281982</v>
      </c>
      <c r="U89" s="262">
        <v>-2.3088991641998291</v>
      </c>
      <c r="V89" s="262">
        <v>-2.5057408809661865</v>
      </c>
      <c r="W89" s="262">
        <v>-2.3792619705200195</v>
      </c>
      <c r="X89" s="262">
        <v>-2.4924395084381104</v>
      </c>
      <c r="Y89" s="262">
        <v>-2.6006495952606201</v>
      </c>
      <c r="Z89" s="262">
        <v>-3.2247073650360107</v>
      </c>
      <c r="AA89" s="262">
        <v>-3.2250244617462158</v>
      </c>
      <c r="AB89" s="262">
        <v>-3.5385499000549316</v>
      </c>
      <c r="AC89" s="262">
        <v>-3.5389397144317627</v>
      </c>
    </row>
    <row r="90" spans="1:29" s="234" customFormat="1" ht="12.75" customHeight="1" x14ac:dyDescent="0.25">
      <c r="A90" s="241" t="s">
        <v>507</v>
      </c>
      <c r="B90" s="262">
        <v>-0.58678293228149414</v>
      </c>
      <c r="C90" s="262">
        <v>-0.20190082490444183</v>
      </c>
      <c r="D90" s="262">
        <v>-1.7616087198257446</v>
      </c>
      <c r="E90" s="262">
        <v>6.6554036140441895</v>
      </c>
      <c r="F90" s="262">
        <v>5.0544109344482422</v>
      </c>
      <c r="G90" s="262">
        <v>-0.41166263818740845</v>
      </c>
      <c r="H90" s="262">
        <v>-1.1927380561828613</v>
      </c>
      <c r="I90" s="262">
        <v>-1.6689109802246094</v>
      </c>
      <c r="J90" s="262">
        <v>-1.4692959785461426</v>
      </c>
      <c r="K90" s="262">
        <v>-1.5290759801864624</v>
      </c>
      <c r="L90" s="262">
        <v>-1.4960180521011353</v>
      </c>
      <c r="M90" s="262">
        <v>9.7784595489501953</v>
      </c>
      <c r="N90" s="262">
        <v>-0.75439202785491943</v>
      </c>
      <c r="O90" s="262">
        <v>-3.4168980121612549</v>
      </c>
      <c r="P90" s="262">
        <v>12.383515357971191</v>
      </c>
      <c r="Q90" s="262">
        <v>-2.6047520637512207</v>
      </c>
      <c r="R90" s="262">
        <v>-10.21347713470459</v>
      </c>
      <c r="S90" s="262">
        <v>-2.000140905380249</v>
      </c>
      <c r="T90" s="262">
        <v>-0.96657097339630127</v>
      </c>
      <c r="U90" s="262">
        <v>-0.86362600326538086</v>
      </c>
      <c r="V90" s="262">
        <v>-2.7292165756225586</v>
      </c>
      <c r="W90" s="262">
        <v>-2.3043229579925537</v>
      </c>
      <c r="X90" s="262">
        <v>-3.3877084255218506</v>
      </c>
      <c r="Y90" s="262">
        <v>-2.6333656311035156</v>
      </c>
      <c r="Z90" s="262">
        <v>-2.6672027111053467</v>
      </c>
      <c r="AA90" s="262">
        <v>-1.9343880414962769</v>
      </c>
      <c r="AB90" s="262">
        <v>-1.8146330118179321</v>
      </c>
      <c r="AC90" s="262">
        <v>-1.9096330404281616</v>
      </c>
    </row>
    <row r="91" spans="1:29" s="246" customFormat="1" ht="18" customHeight="1" x14ac:dyDescent="0.25">
      <c r="A91" s="248" t="s">
        <v>270</v>
      </c>
      <c r="B91" s="264">
        <v>-36.814628601074219</v>
      </c>
      <c r="C91" s="264">
        <v>2.917208194732666</v>
      </c>
      <c r="D91" s="264">
        <v>-20.591609954833984</v>
      </c>
      <c r="E91" s="264">
        <v>-27.110506057739258</v>
      </c>
      <c r="F91" s="264">
        <v>-2.9755682945251465</v>
      </c>
      <c r="G91" s="264">
        <v>-8.8558673858642578</v>
      </c>
      <c r="H91" s="264">
        <v>-20.032209396362305</v>
      </c>
      <c r="I91" s="264">
        <v>-32.814373016357422</v>
      </c>
      <c r="J91" s="264">
        <v>-6.056006908416748</v>
      </c>
      <c r="K91" s="264">
        <v>-35.861656188964844</v>
      </c>
      <c r="L91" s="264">
        <v>-22.042198181152344</v>
      </c>
      <c r="M91" s="264">
        <v>-52.214138031005859</v>
      </c>
      <c r="N91" s="264">
        <v>-34.969047546386719</v>
      </c>
      <c r="O91" s="264">
        <v>-55.299793243408203</v>
      </c>
      <c r="P91" s="264">
        <v>-43.130165100097656</v>
      </c>
      <c r="Q91" s="264">
        <v>-32.611221313476563</v>
      </c>
      <c r="R91" s="264">
        <v>-42.245796203613281</v>
      </c>
      <c r="S91" s="264">
        <v>-25.838367462158203</v>
      </c>
      <c r="T91" s="264">
        <v>-35.577796936035156</v>
      </c>
      <c r="U91" s="264">
        <v>-22.899272918701172</v>
      </c>
      <c r="V91" s="264">
        <v>-32.499702453613281</v>
      </c>
      <c r="W91" s="264">
        <v>-27.375646591186523</v>
      </c>
      <c r="X91" s="264">
        <v>-7.4069290161132813</v>
      </c>
      <c r="Y91" s="264">
        <v>-32.897899627685547</v>
      </c>
      <c r="Z91" s="264">
        <v>-31.071798324584961</v>
      </c>
      <c r="AA91" s="264">
        <v>-23.04180908203125</v>
      </c>
      <c r="AB91" s="264">
        <v>-36.126544952392578</v>
      </c>
      <c r="AC91" s="264">
        <v>-42.781120300292969</v>
      </c>
    </row>
    <row r="92" spans="1:29" s="234" customFormat="1" ht="13" x14ac:dyDescent="0.3">
      <c r="A92" s="244" t="s">
        <v>487</v>
      </c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</row>
    <row r="93" spans="1:29" s="234" customFormat="1" ht="12.5" x14ac:dyDescent="0.25">
      <c r="A93" s="234" t="s">
        <v>525</v>
      </c>
      <c r="B93" s="245" t="s">
        <v>245</v>
      </c>
      <c r="C93" s="245" t="s">
        <v>245</v>
      </c>
      <c r="D93" s="245" t="s">
        <v>245</v>
      </c>
      <c r="E93" s="245" t="s">
        <v>245</v>
      </c>
      <c r="F93" s="245" t="s">
        <v>245</v>
      </c>
      <c r="G93" s="245" t="s">
        <v>245</v>
      </c>
      <c r="H93" s="245">
        <v>28.198947906494141</v>
      </c>
      <c r="I93" s="245">
        <v>34.470928192138672</v>
      </c>
      <c r="J93" s="245">
        <v>32.795688629150391</v>
      </c>
      <c r="K93" s="245">
        <v>42.896221160888672</v>
      </c>
      <c r="L93" s="245">
        <v>54.04425048828125</v>
      </c>
      <c r="M93" s="245">
        <v>44.879863739013672</v>
      </c>
      <c r="N93" s="245">
        <v>78.88018798828125</v>
      </c>
      <c r="O93" s="245">
        <v>67.203887939453125</v>
      </c>
      <c r="P93" s="245">
        <v>72.623001098632813</v>
      </c>
      <c r="Q93" s="245">
        <v>72.995826721191406</v>
      </c>
      <c r="R93" s="245">
        <v>86.973655700683594</v>
      </c>
      <c r="S93" s="245">
        <v>94.855194091796875</v>
      </c>
      <c r="T93" s="245">
        <v>95.189971923828125</v>
      </c>
      <c r="U93" s="245">
        <v>73.6441650390625</v>
      </c>
      <c r="V93" s="245">
        <v>44.708145141601563</v>
      </c>
      <c r="W93" s="245">
        <v>29.632326126098633</v>
      </c>
      <c r="X93" s="245">
        <v>36.090000152587891</v>
      </c>
      <c r="Y93" s="245">
        <v>34.889015197753906</v>
      </c>
      <c r="Z93" s="245">
        <v>41.084434509277344</v>
      </c>
      <c r="AA93" s="245">
        <v>23.801193237304688</v>
      </c>
      <c r="AB93" s="245">
        <v>37.457565307617188</v>
      </c>
      <c r="AC93" s="245">
        <v>56.606967926025391</v>
      </c>
    </row>
    <row r="94" spans="1:29" s="234" customFormat="1" ht="24.75" customHeight="1" x14ac:dyDescent="0.35">
      <c r="A94" s="198" t="s">
        <v>529</v>
      </c>
      <c r="B94" s="198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31"/>
      <c r="AB94" s="131"/>
      <c r="AC94" s="131"/>
    </row>
    <row r="95" spans="1:29" s="234" customFormat="1" ht="15.5" x14ac:dyDescent="0.35">
      <c r="A95" s="198" t="s">
        <v>531</v>
      </c>
      <c r="AA95" s="131"/>
      <c r="AB95" s="131"/>
      <c r="AC95" s="131"/>
    </row>
    <row r="96" spans="1:29" ht="15" customHeight="1" x14ac:dyDescent="0.35">
      <c r="A96" s="198" t="s">
        <v>686</v>
      </c>
    </row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</sheetData>
  <phoneticPr fontId="29" type="noConversion"/>
  <pageMargins left="0.74803149606299213" right="0.74803149606299213" top="0.98425196850393704" bottom="0.98425196850393704" header="0.51181102362204722" footer="0.51181102362204722"/>
  <pageSetup scale="52" fitToHeight="2" orientation="landscape" r:id="rId1"/>
  <headerFooter alignWithMargins="0"/>
  <rowBreaks count="1" manualBreakCount="1">
    <brk id="62" max="2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>
    <pageSetUpPr fitToPage="1"/>
  </sheetPr>
  <dimension ref="A1:AD27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81640625" defaultRowHeight="12.5" outlineLevelCol="1" x14ac:dyDescent="0.25"/>
  <cols>
    <col min="1" max="1" width="32.81640625" customWidth="1"/>
    <col min="2" max="2" width="0" hidden="1" customWidth="1"/>
    <col min="3" max="11" width="9.1796875" hidden="1" customWidth="1" outlineLevel="1"/>
    <col min="12" max="12" width="9.1796875" customWidth="1" collapsed="1"/>
    <col min="13" max="26" width="9.1796875" customWidth="1"/>
  </cols>
  <sheetData>
    <row r="1" spans="1:30" s="234" customFormat="1" ht="25.4" customHeight="1" x14ac:dyDescent="0.25">
      <c r="A1" s="219" t="str">
        <f>Index!B78</f>
        <v>Table 9c    Marshall Islands: International investment position, FY2004-FY2022</v>
      </c>
    </row>
    <row r="2" spans="1:30" s="234" customFormat="1" ht="20.149999999999999" customHeight="1" x14ac:dyDescent="0.25">
      <c r="A2" s="197" t="s">
        <v>340</v>
      </c>
      <c r="B2" s="235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tr">
        <f>IF(PubGrf="P",Sys!AC3,Sys!AC4)</f>
        <v>FY2021</v>
      </c>
      <c r="AD2" s="46" t="str">
        <f>IF(PubGrf="P",Sys!AD3,Sys!AD4)</f>
        <v>FY2022</v>
      </c>
    </row>
    <row r="3" spans="1:30" s="236" customFormat="1" ht="20.25" customHeight="1" x14ac:dyDescent="0.3">
      <c r="A3" s="236" t="s">
        <v>514</v>
      </c>
      <c r="C3" s="296">
        <v>85.380584716796875</v>
      </c>
      <c r="D3" s="296">
        <v>160.7996826171875</v>
      </c>
      <c r="E3" s="296">
        <v>191.34565734863281</v>
      </c>
      <c r="F3" s="296">
        <v>222.4415283203125</v>
      </c>
      <c r="G3" s="296">
        <v>279.73712158203125</v>
      </c>
      <c r="H3" s="296">
        <v>278.07101440429688</v>
      </c>
      <c r="I3" s="296">
        <v>301.46469116210938</v>
      </c>
      <c r="J3" s="296">
        <v>264.46499633789063</v>
      </c>
      <c r="K3" s="296">
        <v>302.07958984375</v>
      </c>
      <c r="L3" s="296">
        <v>277.88470458984375</v>
      </c>
      <c r="M3" s="296">
        <v>274.02792358398438</v>
      </c>
      <c r="N3" s="296">
        <v>263.66867065429688</v>
      </c>
      <c r="O3" s="296">
        <v>294.27548217773438</v>
      </c>
      <c r="P3" s="296">
        <v>247.17269897460938</v>
      </c>
      <c r="Q3" s="296">
        <v>223.62820434570313</v>
      </c>
      <c r="R3" s="296">
        <v>244.40420532226563</v>
      </c>
      <c r="S3" s="296">
        <v>222.56320190429688</v>
      </c>
      <c r="T3" s="296">
        <v>233.78178405761719</v>
      </c>
      <c r="U3" s="296">
        <v>229.53329467773438</v>
      </c>
      <c r="V3" s="296">
        <v>237.20451354980469</v>
      </c>
      <c r="W3" s="296">
        <v>237.62922668457031</v>
      </c>
      <c r="X3" s="296">
        <v>260.63790893554688</v>
      </c>
      <c r="Y3" s="296">
        <v>269.18142700195313</v>
      </c>
      <c r="Z3" s="296">
        <v>247.08786010742188</v>
      </c>
      <c r="AA3" s="296">
        <v>216.3436279296875</v>
      </c>
      <c r="AB3" s="296">
        <v>245.77732849121094</v>
      </c>
      <c r="AC3" s="296">
        <v>286.97900390625</v>
      </c>
      <c r="AD3" s="296">
        <v>299.59063720703125</v>
      </c>
    </row>
    <row r="4" spans="1:30" s="238" customFormat="1" ht="20.25" customHeight="1" x14ac:dyDescent="0.3">
      <c r="A4" s="244" t="s">
        <v>515</v>
      </c>
      <c r="C4" s="297" t="s">
        <v>2193</v>
      </c>
      <c r="D4" s="297" t="s">
        <v>2193</v>
      </c>
      <c r="E4" s="297" t="s">
        <v>2193</v>
      </c>
      <c r="F4" s="297" t="s">
        <v>2193</v>
      </c>
      <c r="G4" s="297" t="s">
        <v>2193</v>
      </c>
      <c r="H4" s="297" t="s">
        <v>2193</v>
      </c>
      <c r="I4" s="297" t="s">
        <v>2193</v>
      </c>
      <c r="J4" s="297" t="s">
        <v>2193</v>
      </c>
      <c r="K4" s="297" t="s">
        <v>2193</v>
      </c>
      <c r="L4" s="297" t="s">
        <v>2193</v>
      </c>
      <c r="M4" s="297" t="s">
        <v>2193</v>
      </c>
      <c r="N4" s="297" t="s">
        <v>2193</v>
      </c>
      <c r="O4" s="297" t="s">
        <v>2193</v>
      </c>
      <c r="P4" s="297" t="s">
        <v>2193</v>
      </c>
      <c r="Q4" s="297" t="s">
        <v>2193</v>
      </c>
      <c r="R4" s="297" t="s">
        <v>2193</v>
      </c>
      <c r="S4" s="297" t="s">
        <v>2193</v>
      </c>
      <c r="T4" s="297" t="s">
        <v>2193</v>
      </c>
      <c r="U4" s="297" t="s">
        <v>2193</v>
      </c>
      <c r="V4" s="297" t="s">
        <v>2193</v>
      </c>
      <c r="W4" s="297" t="s">
        <v>2193</v>
      </c>
      <c r="X4" s="297" t="s">
        <v>2193</v>
      </c>
      <c r="Y4" s="297" t="s">
        <v>2193</v>
      </c>
      <c r="Z4" s="297" t="s">
        <v>2193</v>
      </c>
      <c r="AA4" s="297" t="s">
        <v>2193</v>
      </c>
      <c r="AB4" s="297" t="s">
        <v>2193</v>
      </c>
      <c r="AC4" s="297" t="s">
        <v>2193</v>
      </c>
      <c r="AD4" s="297" t="s">
        <v>2193</v>
      </c>
    </row>
    <row r="5" spans="1:30" s="238" customFormat="1" ht="20.25" customHeight="1" x14ac:dyDescent="0.3">
      <c r="A5" s="236" t="s">
        <v>516</v>
      </c>
      <c r="C5" s="296">
        <v>101.83950042724609</v>
      </c>
      <c r="D5" s="296">
        <v>175.27981567382813</v>
      </c>
      <c r="E5" s="296">
        <v>216.65402221679688</v>
      </c>
      <c r="F5" s="296">
        <v>262.45779418945313</v>
      </c>
      <c r="G5" s="296">
        <v>323.035400390625</v>
      </c>
      <c r="H5" s="296">
        <v>320.7452392578125</v>
      </c>
      <c r="I5" s="296">
        <v>354.33786010742188</v>
      </c>
      <c r="J5" s="296">
        <v>318.05752563476563</v>
      </c>
      <c r="K5" s="296">
        <v>348.19656372070313</v>
      </c>
      <c r="L5" s="296">
        <v>321.51373291015625</v>
      </c>
      <c r="M5" s="296">
        <v>312.36715698242188</v>
      </c>
      <c r="N5" s="296">
        <v>309.35162353515625</v>
      </c>
      <c r="O5" s="296">
        <v>335.5799560546875</v>
      </c>
      <c r="P5" s="296">
        <v>287.60427856445313</v>
      </c>
      <c r="Q5" s="296">
        <v>268.43582153320313</v>
      </c>
      <c r="R5" s="296">
        <v>276.46987915039063</v>
      </c>
      <c r="S5" s="296">
        <v>252.08219909667969</v>
      </c>
      <c r="T5" s="296">
        <v>268.7823486328125</v>
      </c>
      <c r="U5" s="296">
        <v>275.74453735351563</v>
      </c>
      <c r="V5" s="296">
        <v>267.82797241210938</v>
      </c>
      <c r="W5" s="296">
        <v>239.6810302734375</v>
      </c>
      <c r="X5" s="296">
        <v>229.39642333984375</v>
      </c>
      <c r="Y5" s="296">
        <v>211.99649047851563</v>
      </c>
      <c r="Z5" s="296">
        <v>191.00161743164063</v>
      </c>
      <c r="AA5" s="296">
        <v>169.86172485351563</v>
      </c>
      <c r="AB5" s="296">
        <v>153.26119995117188</v>
      </c>
      <c r="AC5" s="296">
        <v>150.6463623046875</v>
      </c>
      <c r="AD5" s="296">
        <v>129.58851623535156</v>
      </c>
    </row>
    <row r="6" spans="1:30" s="238" customFormat="1" ht="20.25" customHeight="1" x14ac:dyDescent="0.3">
      <c r="A6" s="234" t="s">
        <v>418</v>
      </c>
      <c r="C6" s="242">
        <v>207.52961730957031</v>
      </c>
      <c r="D6" s="242">
        <v>267.01678466796875</v>
      </c>
      <c r="E6" s="242">
        <v>294.4478759765625</v>
      </c>
      <c r="F6" s="242">
        <v>324.6097412109375</v>
      </c>
      <c r="G6" s="242">
        <v>357.7984619140625</v>
      </c>
      <c r="H6" s="242">
        <v>345.96713256835938</v>
      </c>
      <c r="I6" s="242">
        <v>357.04873657226563</v>
      </c>
      <c r="J6" s="242">
        <v>320.76556396484375</v>
      </c>
      <c r="K6" s="242">
        <v>351.65963745117188</v>
      </c>
      <c r="L6" s="242">
        <v>325.59375</v>
      </c>
      <c r="M6" s="242">
        <v>316.1708984375</v>
      </c>
      <c r="N6" s="242">
        <v>313.03530883789063</v>
      </c>
      <c r="O6" s="242">
        <v>337.78863525390625</v>
      </c>
      <c r="P6" s="242">
        <v>289.20428466796875</v>
      </c>
      <c r="Q6" s="242">
        <v>270.8358154296875</v>
      </c>
      <c r="R6" s="242">
        <v>279.26986694335938</v>
      </c>
      <c r="S6" s="242">
        <v>254.98219299316406</v>
      </c>
      <c r="T6" s="242">
        <v>271.98236083984375</v>
      </c>
      <c r="U6" s="242">
        <v>278.82077026367188</v>
      </c>
      <c r="V6" s="242">
        <v>272.21697998046875</v>
      </c>
      <c r="W6" s="242">
        <v>244.73851013183594</v>
      </c>
      <c r="X6" s="242">
        <v>234.82698059082031</v>
      </c>
      <c r="Y6" s="242">
        <v>216.11149597167969</v>
      </c>
      <c r="Z6" s="242">
        <v>195.36988830566406</v>
      </c>
      <c r="AA6" s="242">
        <v>174.1688232421875</v>
      </c>
      <c r="AB6" s="242">
        <v>158.91122436523438</v>
      </c>
      <c r="AC6" s="242">
        <v>156.86628723144531</v>
      </c>
      <c r="AD6" s="242">
        <v>136.04281616210938</v>
      </c>
    </row>
    <row r="7" spans="1:30" s="234" customFormat="1" ht="12.75" customHeight="1" x14ac:dyDescent="0.25">
      <c r="A7" s="239" t="s">
        <v>688</v>
      </c>
      <c r="B7" s="295"/>
      <c r="C7" s="262"/>
      <c r="D7" s="262"/>
      <c r="E7" s="262"/>
      <c r="F7" s="262"/>
      <c r="G7" s="262"/>
      <c r="H7" s="262"/>
      <c r="I7" s="262">
        <v>44.736377716064453</v>
      </c>
      <c r="J7" s="262">
        <v>17.662290573120117</v>
      </c>
      <c r="K7" s="262">
        <v>8.5647315979003906</v>
      </c>
      <c r="L7" s="262">
        <v>5.5657138824462891</v>
      </c>
      <c r="M7" s="262">
        <v>3.5557839870452881</v>
      </c>
      <c r="N7" s="262">
        <v>1.4718539714813232</v>
      </c>
      <c r="O7" s="262">
        <v>1.0490180253982544</v>
      </c>
      <c r="P7" s="262">
        <v>0.45197498798370361</v>
      </c>
      <c r="Q7" s="262">
        <v>0.17039600014686584</v>
      </c>
      <c r="R7" s="262">
        <v>9.2727996408939362E-2</v>
      </c>
      <c r="S7" s="262">
        <v>4.7400999814271927E-2</v>
      </c>
      <c r="T7" s="262">
        <v>2.28899996727705E-3</v>
      </c>
      <c r="U7" s="262">
        <v>2.28899996727705E-3</v>
      </c>
      <c r="V7" s="262">
        <v>2.28899996727705E-3</v>
      </c>
      <c r="W7" s="262">
        <v>2.28899996727705E-3</v>
      </c>
      <c r="X7" s="262">
        <v>2.28899996727705E-3</v>
      </c>
      <c r="Y7" s="262">
        <v>2.28899996727705E-3</v>
      </c>
      <c r="Z7" s="262">
        <v>0</v>
      </c>
      <c r="AA7" s="262">
        <v>0</v>
      </c>
      <c r="AB7" s="262">
        <v>0</v>
      </c>
      <c r="AC7" s="262">
        <v>0</v>
      </c>
      <c r="AD7" s="262">
        <v>0</v>
      </c>
    </row>
    <row r="8" spans="1:30" s="234" customFormat="1" ht="12.75" customHeight="1" x14ac:dyDescent="0.25">
      <c r="A8" s="256" t="s">
        <v>564</v>
      </c>
      <c r="B8" s="295"/>
      <c r="C8" s="262"/>
      <c r="D8" s="262"/>
      <c r="E8" s="262"/>
      <c r="F8" s="262"/>
      <c r="G8" s="262"/>
      <c r="H8" s="262"/>
      <c r="I8" s="262"/>
      <c r="J8" s="262">
        <v>15.869585037231445</v>
      </c>
      <c r="K8" s="262">
        <v>32.947837829589844</v>
      </c>
      <c r="L8" s="262">
        <v>13.986593246459961</v>
      </c>
      <c r="M8" s="262">
        <v>7.5415530204772949</v>
      </c>
      <c r="N8" s="262">
        <v>5.7722859382629395</v>
      </c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</row>
    <row r="9" spans="1:30" s="234" customFormat="1" ht="12.75" customHeight="1" x14ac:dyDescent="0.25">
      <c r="A9" s="256" t="s">
        <v>637</v>
      </c>
      <c r="C9" s="242">
        <v>186.22001647949219</v>
      </c>
      <c r="D9" s="242">
        <v>245.70716857910156</v>
      </c>
      <c r="E9" s="242">
        <v>273.13827514648438</v>
      </c>
      <c r="F9" s="242">
        <v>303.30014038085938</v>
      </c>
      <c r="G9" s="242">
        <v>336.48886108398438</v>
      </c>
      <c r="H9" s="242">
        <v>324.65753173828125</v>
      </c>
      <c r="I9" s="242">
        <v>285.84359741210938</v>
      </c>
      <c r="J9" s="242">
        <v>260.99951171875</v>
      </c>
      <c r="K9" s="242">
        <v>278.20452880859375</v>
      </c>
      <c r="L9" s="242">
        <v>270.98831176757813</v>
      </c>
      <c r="M9" s="242">
        <v>262.19528198242188</v>
      </c>
      <c r="N9" s="242">
        <v>258.4749755859375</v>
      </c>
      <c r="O9" s="242">
        <v>282.63735961914063</v>
      </c>
      <c r="P9" s="242">
        <v>242.28538513183594</v>
      </c>
      <c r="Q9" s="242">
        <v>221.68782043457031</v>
      </c>
      <c r="R9" s="242">
        <v>226.98872375488281</v>
      </c>
      <c r="S9" s="242">
        <v>203.90138244628906</v>
      </c>
      <c r="T9" s="242">
        <v>214.41146850585938</v>
      </c>
      <c r="U9" s="242">
        <v>218.84869384765625</v>
      </c>
      <c r="V9" s="242">
        <v>213.35591125488281</v>
      </c>
      <c r="W9" s="242">
        <v>191.80522155761719</v>
      </c>
      <c r="X9" s="242">
        <v>185.55801391601563</v>
      </c>
      <c r="Y9" s="242">
        <v>162.52745056152344</v>
      </c>
      <c r="Z9" s="242">
        <v>139.49688720703125</v>
      </c>
      <c r="AA9" s="242">
        <v>116.46631622314453</v>
      </c>
      <c r="AB9" s="242">
        <v>100.54883575439453</v>
      </c>
      <c r="AC9" s="242">
        <v>84.262359619140625</v>
      </c>
      <c r="AD9" s="242">
        <v>74.938880920410156</v>
      </c>
    </row>
    <row r="10" spans="1:30" s="234" customFormat="1" ht="12.75" customHeight="1" x14ac:dyDescent="0.25">
      <c r="A10" s="239" t="s">
        <v>517</v>
      </c>
      <c r="C10" s="242">
        <v>20</v>
      </c>
      <c r="D10" s="242">
        <v>20</v>
      </c>
      <c r="E10" s="242">
        <v>20</v>
      </c>
      <c r="F10" s="242">
        <v>20</v>
      </c>
      <c r="G10" s="242">
        <v>20</v>
      </c>
      <c r="H10" s="242">
        <v>20</v>
      </c>
      <c r="I10" s="242">
        <v>25.159143447875977</v>
      </c>
      <c r="J10" s="242">
        <v>24.924577713012695</v>
      </c>
      <c r="K10" s="242">
        <v>31.096519470214844</v>
      </c>
      <c r="L10" s="242">
        <v>34.673652648925781</v>
      </c>
      <c r="M10" s="242">
        <v>42.484214782714844</v>
      </c>
      <c r="N10" s="242">
        <v>47.200660705566406</v>
      </c>
      <c r="O10" s="242">
        <v>53.949798583984375</v>
      </c>
      <c r="P10" s="242">
        <v>46.312843322753906</v>
      </c>
      <c r="Q10" s="242">
        <v>48.921524047851563</v>
      </c>
      <c r="R10" s="242">
        <v>52.188411712646484</v>
      </c>
      <c r="S10" s="242">
        <v>51.033412933349609</v>
      </c>
      <c r="T10" s="242">
        <v>57.568595886230469</v>
      </c>
      <c r="U10" s="242">
        <v>59.96978759765625</v>
      </c>
      <c r="V10" s="242">
        <v>58.858768463134766</v>
      </c>
      <c r="W10" s="242">
        <v>52.930999755859375</v>
      </c>
      <c r="X10" s="242">
        <v>49.266681671142578</v>
      </c>
      <c r="Y10" s="242">
        <v>53.581752777099609</v>
      </c>
      <c r="Z10" s="242">
        <v>55.873004913330078</v>
      </c>
      <c r="AA10" s="242">
        <v>57.702503204345703</v>
      </c>
      <c r="AB10" s="242">
        <v>58.362384796142578</v>
      </c>
      <c r="AC10" s="242">
        <v>72.603927612304688</v>
      </c>
      <c r="AD10" s="242">
        <v>61.103931427001953</v>
      </c>
    </row>
    <row r="11" spans="1:30" s="234" customFormat="1" ht="12.75" customHeight="1" x14ac:dyDescent="0.25">
      <c r="A11" s="239" t="s">
        <v>518</v>
      </c>
      <c r="C11" s="242">
        <v>1.3096009492874146</v>
      </c>
      <c r="D11" s="242">
        <v>1.3096009492874146</v>
      </c>
      <c r="E11" s="242">
        <v>1.3096009492874146</v>
      </c>
      <c r="F11" s="242">
        <v>1.3096009492874146</v>
      </c>
      <c r="G11" s="242">
        <v>1.3096009492874146</v>
      </c>
      <c r="H11" s="242">
        <v>1.3096009492874146</v>
      </c>
      <c r="I11" s="242">
        <v>1.3096009492874146</v>
      </c>
      <c r="J11" s="242">
        <v>1.3096009492874146</v>
      </c>
      <c r="K11" s="242">
        <v>0.84601199626922607</v>
      </c>
      <c r="L11" s="242">
        <v>0.37946400046348572</v>
      </c>
      <c r="M11" s="242">
        <v>0.39407199621200562</v>
      </c>
      <c r="N11" s="242">
        <v>0.11552400141954422</v>
      </c>
      <c r="O11" s="242">
        <v>0.15245600044727325</v>
      </c>
      <c r="P11" s="242">
        <v>0.15408800542354584</v>
      </c>
      <c r="Q11" s="242">
        <v>5.6074000895023346E-2</v>
      </c>
      <c r="R11" s="242">
        <v>0</v>
      </c>
      <c r="S11" s="242">
        <v>0</v>
      </c>
      <c r="T11" s="242">
        <v>0</v>
      </c>
      <c r="U11" s="242">
        <v>0</v>
      </c>
      <c r="V11" s="242">
        <v>0</v>
      </c>
      <c r="W11" s="242">
        <v>0</v>
      </c>
      <c r="X11" s="242">
        <v>0</v>
      </c>
      <c r="Y11" s="242">
        <v>0</v>
      </c>
      <c r="Z11" s="242">
        <v>0</v>
      </c>
      <c r="AA11" s="242">
        <v>0</v>
      </c>
      <c r="AB11" s="242">
        <v>0</v>
      </c>
      <c r="AC11" s="242">
        <v>0</v>
      </c>
      <c r="AD11" s="242">
        <v>0</v>
      </c>
    </row>
    <row r="12" spans="1:30" s="234" customFormat="1" ht="20.25" customHeight="1" x14ac:dyDescent="0.25">
      <c r="A12" s="234" t="s">
        <v>419</v>
      </c>
      <c r="C12" s="242">
        <v>105.69010925292969</v>
      </c>
      <c r="D12" s="242">
        <v>91.736953735351563</v>
      </c>
      <c r="E12" s="242">
        <v>77.793853759765625</v>
      </c>
      <c r="F12" s="242">
        <v>62.151966094970703</v>
      </c>
      <c r="G12" s="242">
        <v>34.763046264648438</v>
      </c>
      <c r="H12" s="242">
        <v>25.221885681152344</v>
      </c>
      <c r="I12" s="242">
        <v>2.7108652591705322</v>
      </c>
      <c r="J12" s="242">
        <v>2.7080345153808594</v>
      </c>
      <c r="K12" s="242">
        <v>3.4630739688873291</v>
      </c>
      <c r="L12" s="242">
        <v>4.0799999237060547</v>
      </c>
      <c r="M12" s="242">
        <v>3.8037333488464355</v>
      </c>
      <c r="N12" s="242">
        <v>3.6836667060852051</v>
      </c>
      <c r="O12" s="242">
        <v>2.2086665630340576</v>
      </c>
      <c r="P12" s="242">
        <v>1.6000000238418579</v>
      </c>
      <c r="Q12" s="242">
        <v>2.4000000953674316</v>
      </c>
      <c r="R12" s="242">
        <v>2.7999999523162842</v>
      </c>
      <c r="S12" s="242">
        <v>2.9000000953674316</v>
      </c>
      <c r="T12" s="242">
        <v>3.2000000476837158</v>
      </c>
      <c r="U12" s="242">
        <v>3.0762362480163574</v>
      </c>
      <c r="V12" s="242">
        <v>4.3889999389648438</v>
      </c>
      <c r="W12" s="242">
        <v>5.0574893951416016</v>
      </c>
      <c r="X12" s="242">
        <v>5.4305610656738281</v>
      </c>
      <c r="Y12" s="242">
        <v>4.1149997711181641</v>
      </c>
      <c r="Z12" s="242">
        <v>4.3682713508605957</v>
      </c>
      <c r="AA12" s="242">
        <v>4.3070950508117676</v>
      </c>
      <c r="AB12" s="242">
        <v>5.650017261505127</v>
      </c>
      <c r="AC12" s="242">
        <v>6.2199196815490723</v>
      </c>
      <c r="AD12" s="242">
        <v>6.4542937278747559</v>
      </c>
    </row>
    <row r="13" spans="1:30" s="234" customFormat="1" ht="12.75" customHeight="1" x14ac:dyDescent="0.25">
      <c r="A13" s="251" t="s">
        <v>519</v>
      </c>
      <c r="C13" s="242">
        <v>1.1499999761581421</v>
      </c>
      <c r="D13" s="242">
        <v>1.5</v>
      </c>
      <c r="E13" s="242">
        <v>2.2999999523162842</v>
      </c>
      <c r="F13" s="242">
        <v>2.7614998817443848</v>
      </c>
      <c r="G13" s="242">
        <v>1.6304999589920044</v>
      </c>
      <c r="H13" s="242">
        <v>2.5828332901000977</v>
      </c>
      <c r="I13" s="242">
        <v>2.7109053134918213</v>
      </c>
      <c r="J13" s="242">
        <v>2.7080345153808594</v>
      </c>
      <c r="K13" s="242">
        <v>3.4630739688873291</v>
      </c>
      <c r="L13" s="242">
        <v>4.0799999237060547</v>
      </c>
      <c r="M13" s="242">
        <v>3.8037333488464355</v>
      </c>
      <c r="N13" s="242">
        <v>3.6836667060852051</v>
      </c>
      <c r="O13" s="242">
        <v>2.2086665630340576</v>
      </c>
      <c r="P13" s="242">
        <v>1.6000000238418579</v>
      </c>
      <c r="Q13" s="242">
        <v>2.4000000953674316</v>
      </c>
      <c r="R13" s="242">
        <v>2.7999999523162842</v>
      </c>
      <c r="S13" s="242">
        <v>2.9000000953674316</v>
      </c>
      <c r="T13" s="242">
        <v>3.2000000476837158</v>
      </c>
      <c r="U13" s="242">
        <v>3.0762362480163574</v>
      </c>
      <c r="V13" s="242">
        <v>4.3889999389648438</v>
      </c>
      <c r="W13" s="242">
        <v>5.0574893951416016</v>
      </c>
      <c r="X13" s="242">
        <v>5.4305610656738281</v>
      </c>
      <c r="Y13" s="242">
        <v>4.1149997711181641</v>
      </c>
      <c r="Z13" s="242">
        <v>4.3682713508605957</v>
      </c>
      <c r="AA13" s="242">
        <v>4.3070950508117676</v>
      </c>
      <c r="AB13" s="242">
        <v>5.650017261505127</v>
      </c>
      <c r="AC13" s="242">
        <v>6.2199196815490723</v>
      </c>
      <c r="AD13" s="242">
        <v>6.4542937278747559</v>
      </c>
    </row>
    <row r="14" spans="1:30" s="234" customFormat="1" ht="12.75" customHeight="1" x14ac:dyDescent="0.25">
      <c r="A14" s="239" t="s">
        <v>520</v>
      </c>
      <c r="C14" s="242">
        <v>104.54010772705078</v>
      </c>
      <c r="D14" s="242">
        <v>90.236953735351563</v>
      </c>
      <c r="E14" s="242">
        <v>75.493850708007813</v>
      </c>
      <c r="F14" s="242">
        <v>59.390464782714844</v>
      </c>
      <c r="G14" s="242">
        <v>33.132545471191406</v>
      </c>
      <c r="H14" s="242">
        <v>22.63905143737793</v>
      </c>
      <c r="I14" s="242">
        <v>-3.9999998989515007E-5</v>
      </c>
      <c r="J14" s="242">
        <v>0</v>
      </c>
      <c r="K14" s="242">
        <v>0</v>
      </c>
      <c r="L14" s="242">
        <v>0</v>
      </c>
      <c r="M14" s="242">
        <v>0</v>
      </c>
      <c r="N14" s="242">
        <v>0</v>
      </c>
      <c r="O14" s="242">
        <v>0</v>
      </c>
      <c r="P14" s="242">
        <v>0</v>
      </c>
      <c r="Q14" s="242">
        <v>0</v>
      </c>
      <c r="R14" s="242">
        <v>0</v>
      </c>
      <c r="S14" s="242">
        <v>0</v>
      </c>
      <c r="T14" s="242">
        <v>0</v>
      </c>
      <c r="U14" s="242">
        <v>0</v>
      </c>
      <c r="V14" s="242">
        <v>0</v>
      </c>
      <c r="W14" s="242">
        <v>0</v>
      </c>
      <c r="X14" s="242">
        <v>0</v>
      </c>
      <c r="Y14" s="242">
        <v>0</v>
      </c>
      <c r="Z14" s="242">
        <v>0</v>
      </c>
      <c r="AA14" s="242">
        <v>0</v>
      </c>
      <c r="AB14" s="242">
        <v>0</v>
      </c>
      <c r="AC14" s="242">
        <v>0</v>
      </c>
      <c r="AD14" s="242">
        <v>0</v>
      </c>
    </row>
    <row r="15" spans="1:30" s="238" customFormat="1" ht="20.25" customHeight="1" x14ac:dyDescent="0.3">
      <c r="A15" s="236" t="s">
        <v>521</v>
      </c>
      <c r="C15" s="296">
        <v>-16.458915710449219</v>
      </c>
      <c r="D15" s="296">
        <v>-14.480145454406738</v>
      </c>
      <c r="E15" s="296">
        <v>-25.308353424072266</v>
      </c>
      <c r="F15" s="296">
        <v>-40.016250610351563</v>
      </c>
      <c r="G15" s="296">
        <v>-43.298297882080078</v>
      </c>
      <c r="H15" s="296">
        <v>-42.674221038818359</v>
      </c>
      <c r="I15" s="296">
        <v>-52.873165130615234</v>
      </c>
      <c r="J15" s="296">
        <v>-53.592517852783203</v>
      </c>
      <c r="K15" s="296">
        <v>-46.116981506347656</v>
      </c>
      <c r="L15" s="296">
        <v>-43.629043579101563</v>
      </c>
      <c r="M15" s="296">
        <v>-38.339252471923828</v>
      </c>
      <c r="N15" s="296">
        <v>-45.682945251464844</v>
      </c>
      <c r="O15" s="296">
        <v>-41.304485321044922</v>
      </c>
      <c r="P15" s="296">
        <v>-40.431598663330078</v>
      </c>
      <c r="Q15" s="296">
        <v>-44.807605743408203</v>
      </c>
      <c r="R15" s="296">
        <v>-32.065666198730469</v>
      </c>
      <c r="S15" s="296">
        <v>-29.519002914428711</v>
      </c>
      <c r="T15" s="296">
        <v>-35.000564575195313</v>
      </c>
      <c r="U15" s="296">
        <v>-46.211235046386719</v>
      </c>
      <c r="V15" s="296">
        <v>-30.623462677001953</v>
      </c>
      <c r="W15" s="296">
        <v>-2.051793098449707</v>
      </c>
      <c r="X15" s="296">
        <v>31.241498947143555</v>
      </c>
      <c r="Y15" s="296">
        <v>57.184932708740234</v>
      </c>
      <c r="Z15" s="296">
        <v>56.08624267578125</v>
      </c>
      <c r="AA15" s="296">
        <v>46.481910705566406</v>
      </c>
      <c r="AB15" s="296">
        <v>92.516120910644531</v>
      </c>
      <c r="AC15" s="296">
        <v>136.3326416015625</v>
      </c>
      <c r="AD15" s="296">
        <v>170.00212097167969</v>
      </c>
    </row>
    <row r="16" spans="1:30" s="234" customFormat="1" ht="20.25" customHeight="1" x14ac:dyDescent="0.3">
      <c r="A16" s="234" t="s">
        <v>418</v>
      </c>
      <c r="B16" s="238"/>
      <c r="C16" s="242">
        <v>17.700000762939453</v>
      </c>
      <c r="D16" s="242">
        <v>20.077999114990234</v>
      </c>
      <c r="E16" s="242">
        <v>18.799999237060547</v>
      </c>
      <c r="F16" s="242">
        <v>18.127500534057617</v>
      </c>
      <c r="G16" s="242">
        <v>23.450000762939453</v>
      </c>
      <c r="H16" s="242">
        <v>33.006240844726563</v>
      </c>
      <c r="I16" s="242">
        <v>31.067132949829102</v>
      </c>
      <c r="J16" s="242">
        <v>38.307823181152344</v>
      </c>
      <c r="K16" s="242">
        <v>48.298072814941406</v>
      </c>
      <c r="L16" s="242">
        <v>50.975265502929688</v>
      </c>
      <c r="M16" s="242">
        <v>53.592800140380859</v>
      </c>
      <c r="N16" s="242">
        <v>57.575332641601563</v>
      </c>
      <c r="O16" s="242">
        <v>60.744400024414063</v>
      </c>
      <c r="P16" s="242">
        <v>57.099998474121094</v>
      </c>
      <c r="Q16" s="242">
        <v>63.599998474121094</v>
      </c>
      <c r="R16" s="242">
        <v>71.800003051757813</v>
      </c>
      <c r="S16" s="242">
        <v>71.900001525878906</v>
      </c>
      <c r="T16" s="242">
        <v>62.099998474121094</v>
      </c>
      <c r="U16" s="242">
        <v>52.453456878662109</v>
      </c>
      <c r="V16" s="242">
        <v>64.675094604492188</v>
      </c>
      <c r="W16" s="242">
        <v>87.566696166992188</v>
      </c>
      <c r="X16" s="242">
        <v>115.35943603515625</v>
      </c>
      <c r="Y16" s="242">
        <v>135.68699645996094</v>
      </c>
      <c r="Z16" s="242">
        <v>129.21272277832031</v>
      </c>
      <c r="AA16" s="242">
        <v>113.55736541748047</v>
      </c>
      <c r="AB16" s="242">
        <v>155.29664611816406</v>
      </c>
      <c r="AC16" s="242">
        <v>193.16465759277344</v>
      </c>
      <c r="AD16" s="242">
        <v>221.11274719238281</v>
      </c>
    </row>
    <row r="17" spans="1:30" s="250" customFormat="1" x14ac:dyDescent="0.25">
      <c r="A17" s="363" t="s">
        <v>638</v>
      </c>
      <c r="C17" s="242">
        <v>17.700000762939453</v>
      </c>
      <c r="D17" s="242">
        <v>20.077999114990234</v>
      </c>
      <c r="E17" s="242">
        <v>18.799999237060547</v>
      </c>
      <c r="F17" s="242">
        <v>18.127500534057617</v>
      </c>
      <c r="G17" s="242">
        <v>23.450000762939453</v>
      </c>
      <c r="H17" s="242">
        <v>33.006240844726563</v>
      </c>
      <c r="I17" s="242">
        <v>31.067132949829102</v>
      </c>
      <c r="J17" s="242">
        <v>38.307823181152344</v>
      </c>
      <c r="K17" s="242">
        <v>48.298072814941406</v>
      </c>
      <c r="L17" s="242">
        <v>50.975265502929688</v>
      </c>
      <c r="M17" s="242">
        <v>53.592800140380859</v>
      </c>
      <c r="N17" s="242">
        <v>57.575332641601563</v>
      </c>
      <c r="O17" s="242">
        <v>60.744400024414063</v>
      </c>
      <c r="P17" s="242">
        <v>57.099998474121094</v>
      </c>
      <c r="Q17" s="242">
        <v>63.599998474121094</v>
      </c>
      <c r="R17" s="242">
        <v>71.800003051757813</v>
      </c>
      <c r="S17" s="242">
        <v>71.900001525878906</v>
      </c>
      <c r="T17" s="242">
        <v>62.099998474121094</v>
      </c>
      <c r="U17" s="242">
        <v>52.453456878662109</v>
      </c>
      <c r="V17" s="242">
        <v>64.675094604492188</v>
      </c>
      <c r="W17" s="242">
        <v>87.566696166992188</v>
      </c>
      <c r="X17" s="242">
        <v>115.35943603515625</v>
      </c>
      <c r="Y17" s="242">
        <v>135.68699645996094</v>
      </c>
      <c r="Z17" s="242">
        <v>129.21272277832031</v>
      </c>
      <c r="AA17" s="242">
        <v>113.55736541748047</v>
      </c>
      <c r="AB17" s="242">
        <v>155.29664611816406</v>
      </c>
      <c r="AC17" s="242">
        <v>193.16465759277344</v>
      </c>
      <c r="AD17" s="242">
        <v>221.11274719238281</v>
      </c>
    </row>
    <row r="18" spans="1:30" s="234" customFormat="1" ht="19.5" customHeight="1" x14ac:dyDescent="0.25">
      <c r="A18" s="109" t="s">
        <v>522</v>
      </c>
      <c r="C18" s="242">
        <v>34.158916473388672</v>
      </c>
      <c r="D18" s="242">
        <v>34.558143615722656</v>
      </c>
      <c r="E18" s="242">
        <v>44.108352661132813</v>
      </c>
      <c r="F18" s="242">
        <v>58.143749237060547</v>
      </c>
      <c r="G18" s="242">
        <v>66.748298645019531</v>
      </c>
      <c r="H18" s="242">
        <v>75.680465698242188</v>
      </c>
      <c r="I18" s="242">
        <v>83.940299987792969</v>
      </c>
      <c r="J18" s="242">
        <v>91.900344848632813</v>
      </c>
      <c r="K18" s="242">
        <v>94.415054321289063</v>
      </c>
      <c r="L18" s="242">
        <v>94.60430908203125</v>
      </c>
      <c r="M18" s="242">
        <v>91.932052612304688</v>
      </c>
      <c r="N18" s="242">
        <v>103.25827789306641</v>
      </c>
      <c r="O18" s="242">
        <v>102.04888153076172</v>
      </c>
      <c r="P18" s="242">
        <v>97.531600952148438</v>
      </c>
      <c r="Q18" s="242">
        <v>108.40760803222656</v>
      </c>
      <c r="R18" s="242">
        <v>103.86566925048828</v>
      </c>
      <c r="S18" s="242">
        <v>101.41899871826172</v>
      </c>
      <c r="T18" s="242">
        <v>97.100563049316406</v>
      </c>
      <c r="U18" s="242">
        <v>98.664695739746094</v>
      </c>
      <c r="V18" s="242">
        <v>95.298561096191406</v>
      </c>
      <c r="W18" s="242">
        <v>89.618492126464844</v>
      </c>
      <c r="X18" s="242">
        <v>84.117935180664063</v>
      </c>
      <c r="Y18" s="242">
        <v>78.502067565917969</v>
      </c>
      <c r="Z18" s="242">
        <v>73.126480102539063</v>
      </c>
      <c r="AA18" s="242">
        <v>67.075454711914063</v>
      </c>
      <c r="AB18" s="242">
        <v>62.780525207519531</v>
      </c>
      <c r="AC18" s="242">
        <v>56.832019805908203</v>
      </c>
      <c r="AD18" s="242">
        <v>51.110630035400391</v>
      </c>
    </row>
    <row r="19" spans="1:30" s="234" customFormat="1" ht="12.75" customHeight="1" x14ac:dyDescent="0.25">
      <c r="A19" s="252" t="s">
        <v>90</v>
      </c>
      <c r="C19" s="242">
        <v>6.3947010040283203</v>
      </c>
      <c r="D19" s="242">
        <v>8.5029230117797852</v>
      </c>
      <c r="E19" s="242">
        <v>19.167263031005859</v>
      </c>
      <c r="F19" s="242">
        <v>27.118263244628906</v>
      </c>
      <c r="G19" s="242">
        <v>30.424367904663086</v>
      </c>
      <c r="H19" s="242">
        <v>39.439002990722656</v>
      </c>
      <c r="I19" s="242">
        <v>48.659786224365234</v>
      </c>
      <c r="J19" s="242">
        <v>57.909217834472656</v>
      </c>
      <c r="K19" s="242">
        <v>62.810199737548828</v>
      </c>
      <c r="L19" s="242">
        <v>64.528533935546875</v>
      </c>
      <c r="M19" s="242">
        <v>63.228443145751953</v>
      </c>
      <c r="N19" s="242">
        <v>63.630779266357422</v>
      </c>
      <c r="O19" s="242">
        <v>62.426860809326172</v>
      </c>
      <c r="P19" s="242">
        <v>61.326473236083984</v>
      </c>
      <c r="Q19" s="242">
        <v>59.552310943603516</v>
      </c>
      <c r="R19" s="242">
        <v>57.392185211181641</v>
      </c>
      <c r="S19" s="242">
        <v>65.15899658203125</v>
      </c>
      <c r="T19" s="242">
        <v>62.840705871582031</v>
      </c>
      <c r="U19" s="242">
        <v>65.37139892578125</v>
      </c>
      <c r="V19" s="242">
        <v>62.868892669677734</v>
      </c>
      <c r="W19" s="242">
        <v>60.139430999755859</v>
      </c>
      <c r="X19" s="242">
        <v>57.193637847900391</v>
      </c>
      <c r="Y19" s="242">
        <v>54.673957824707031</v>
      </c>
      <c r="Z19" s="242">
        <v>52.036334991455078</v>
      </c>
      <c r="AA19" s="242">
        <v>48.774971008300781</v>
      </c>
      <c r="AB19" s="242">
        <v>46.4144287109375</v>
      </c>
      <c r="AC19" s="242">
        <v>42.280555725097656</v>
      </c>
      <c r="AD19" s="242">
        <v>38.468799591064453</v>
      </c>
    </row>
    <row r="20" spans="1:30" s="250" customFormat="1" ht="18.75" customHeight="1" x14ac:dyDescent="0.25">
      <c r="A20" s="304" t="s">
        <v>523</v>
      </c>
      <c r="B20" s="303"/>
      <c r="C20" s="292">
        <v>27.764215469360352</v>
      </c>
      <c r="D20" s="292">
        <v>26.055221557617188</v>
      </c>
      <c r="E20" s="292">
        <v>24.941089630126953</v>
      </c>
      <c r="F20" s="292">
        <v>31.025485992431641</v>
      </c>
      <c r="G20" s="292">
        <v>36.323928833007813</v>
      </c>
      <c r="H20" s="292">
        <v>36.241462707519531</v>
      </c>
      <c r="I20" s="292">
        <v>35.280513763427734</v>
      </c>
      <c r="J20" s="292">
        <v>33.991123199462891</v>
      </c>
      <c r="K20" s="292">
        <v>31.604856491088867</v>
      </c>
      <c r="L20" s="292">
        <v>30.075780868530273</v>
      </c>
      <c r="M20" s="292">
        <v>28.703607559204102</v>
      </c>
      <c r="N20" s="292">
        <v>39.627498626708984</v>
      </c>
      <c r="O20" s="292">
        <v>39.622024536132813</v>
      </c>
      <c r="P20" s="292">
        <v>36.205127716064453</v>
      </c>
      <c r="Q20" s="292">
        <v>48.855293273925781</v>
      </c>
      <c r="R20" s="292">
        <v>46.473480224609375</v>
      </c>
      <c r="S20" s="292">
        <v>36.260002136230469</v>
      </c>
      <c r="T20" s="292">
        <v>34.259860992431641</v>
      </c>
      <c r="U20" s="292">
        <v>33.293289184570313</v>
      </c>
      <c r="V20" s="292">
        <v>32.429664611816406</v>
      </c>
      <c r="W20" s="292">
        <v>29.479057312011719</v>
      </c>
      <c r="X20" s="292">
        <v>26.924297332763672</v>
      </c>
      <c r="Y20" s="292">
        <v>23.828107833862305</v>
      </c>
      <c r="Z20" s="292">
        <v>21.090145111083984</v>
      </c>
      <c r="AA20" s="292">
        <v>18.300485610961914</v>
      </c>
      <c r="AB20" s="292">
        <v>16.366096496582031</v>
      </c>
      <c r="AC20" s="292">
        <v>14.551464080810547</v>
      </c>
      <c r="AD20" s="292">
        <v>12.641831398010254</v>
      </c>
    </row>
    <row r="21" spans="1:30" s="250" customFormat="1" ht="18.75" customHeight="1" x14ac:dyDescent="0.3">
      <c r="A21" s="994" t="s">
        <v>3046</v>
      </c>
      <c r="B21" s="238"/>
      <c r="C21" s="995"/>
      <c r="D21" s="995"/>
      <c r="E21" s="995"/>
      <c r="F21" s="995"/>
      <c r="G21" s="995"/>
      <c r="H21" s="995"/>
      <c r="I21" s="995"/>
      <c r="J21" s="995"/>
      <c r="K21" s="995"/>
      <c r="L21" s="995">
        <f>CTF!B20</f>
        <v>32.157846999999997</v>
      </c>
      <c r="M21" s="995">
        <f>CTF!C20</f>
        <v>45.152406999999997</v>
      </c>
      <c r="N21" s="995">
        <f>CTF!D20</f>
        <v>63.100518000000001</v>
      </c>
      <c r="O21" s="995">
        <f>CTF!E20</f>
        <v>83.813820000000007</v>
      </c>
      <c r="P21" s="995">
        <f>CTF!F20</f>
        <v>76.327993000000006</v>
      </c>
      <c r="Q21" s="995">
        <f>CTF!G20</f>
        <v>90.451764999999995</v>
      </c>
      <c r="R21" s="995">
        <f>CTF!H20</f>
        <v>112.794544</v>
      </c>
      <c r="S21" s="995">
        <f>CTF!I20</f>
        <v>125.17712</v>
      </c>
      <c r="T21" s="995">
        <f>CTF!J20</f>
        <v>165.56838400000001</v>
      </c>
      <c r="U21" s="995">
        <f>CTF!K20</f>
        <v>206.15645599999999</v>
      </c>
      <c r="V21" s="995">
        <f>CTF!L20</f>
        <v>240.12118699999999</v>
      </c>
      <c r="W21" s="995">
        <f>CTF!M20</f>
        <v>247.14205799999999</v>
      </c>
      <c r="X21" s="995">
        <f>CTF!N20</f>
        <v>294.54553299999998</v>
      </c>
      <c r="Y21" s="995">
        <f>CTF!O20</f>
        <v>356.93341500000002</v>
      </c>
      <c r="Z21" s="995">
        <f>CTF!P20</f>
        <v>402.43642199999999</v>
      </c>
      <c r="AA21" s="995">
        <f>CTF!Q20</f>
        <v>434.66682600000001</v>
      </c>
      <c r="AB21" s="995">
        <f>CTF!R20</f>
        <v>514.42927799999995</v>
      </c>
      <c r="AC21" s="995">
        <f>CTF!S20</f>
        <v>668.93466799999999</v>
      </c>
      <c r="AD21" s="995">
        <f>CTF!T20</f>
        <v>567.55752299999995</v>
      </c>
    </row>
    <row r="22" spans="1:30" s="250" customFormat="1" ht="18.75" customHeight="1" x14ac:dyDescent="0.25">
      <c r="A22" s="429"/>
      <c r="C22" s="895"/>
      <c r="D22" s="895"/>
      <c r="E22" s="895"/>
      <c r="F22" s="895"/>
      <c r="G22" s="895"/>
      <c r="H22" s="895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</row>
    <row r="23" spans="1:30" s="234" customFormat="1" x14ac:dyDescent="0.25">
      <c r="A23" s="257" t="s">
        <v>639</v>
      </c>
    </row>
    <row r="24" spans="1:30" s="234" customFormat="1" x14ac:dyDescent="0.25">
      <c r="A24" s="258" t="s">
        <v>640</v>
      </c>
    </row>
    <row r="25" spans="1:30" x14ac:dyDescent="0.25">
      <c r="A25" s="109" t="s">
        <v>3047</v>
      </c>
      <c r="R25" s="234"/>
      <c r="S25" s="234"/>
      <c r="T25" s="234"/>
      <c r="U25" s="234"/>
      <c r="V25" s="234"/>
      <c r="W25" s="234"/>
      <c r="X25" s="234"/>
      <c r="Y25" s="234"/>
      <c r="Z25" s="234"/>
    </row>
    <row r="26" spans="1:30" x14ac:dyDescent="0.25">
      <c r="R26" s="234"/>
      <c r="S26" s="234"/>
      <c r="T26" s="234"/>
      <c r="U26" s="234"/>
      <c r="V26" s="234"/>
      <c r="W26" s="234"/>
      <c r="X26" s="234"/>
      <c r="Y26" s="234"/>
      <c r="Z26" s="234"/>
    </row>
    <row r="27" spans="1:30" x14ac:dyDescent="0.25">
      <c r="R27" s="234"/>
      <c r="S27" s="234"/>
      <c r="T27" s="234"/>
      <c r="U27" s="234"/>
      <c r="V27" s="234"/>
      <c r="W27" s="234"/>
      <c r="X27" s="234"/>
      <c r="Y27" s="234"/>
      <c r="Z27" s="234"/>
    </row>
  </sheetData>
  <pageMargins left="0.74803149606299202" right="0.74803149606299202" top="0.98425196850393704" bottom="0.98425196850393704" header="0.511811023622047" footer="0.511811023622047"/>
  <pageSetup scale="6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pageSetUpPr fitToPage="1"/>
  </sheetPr>
  <dimension ref="A1:I21"/>
  <sheetViews>
    <sheetView view="pageBreakPreview" zoomScale="90" zoomScaleNormal="80" zoomScaleSheetLayoutView="90" zoomScalePageLayoutView="80" workbookViewId="0">
      <selection activeCell="A3" sqref="A3"/>
    </sheetView>
  </sheetViews>
  <sheetFormatPr defaultColWidth="8.81640625" defaultRowHeight="12.5" x14ac:dyDescent="0.25"/>
  <cols>
    <col min="1" max="1" width="46.1796875" bestFit="1" customWidth="1"/>
    <col min="2" max="2" width="12.81640625" customWidth="1"/>
    <col min="3" max="3" width="14" bestFit="1" customWidth="1"/>
    <col min="4" max="4" width="16" customWidth="1"/>
    <col min="5" max="7" width="12.81640625" customWidth="1"/>
    <col min="8" max="8" width="46.453125" bestFit="1" customWidth="1"/>
    <col min="9" max="9" width="15.1796875" customWidth="1"/>
    <col min="10" max="10" width="14.81640625" customWidth="1"/>
  </cols>
  <sheetData>
    <row r="1" spans="1:9" s="31" customFormat="1" ht="25.4" customHeight="1" x14ac:dyDescent="0.25">
      <c r="A1" s="68" t="str">
        <f>Index!B79</f>
        <v>Table 9d    External debt, original value, and outstanding principle by loan as at September 30th FY2022</v>
      </c>
    </row>
    <row r="2" spans="1:9" x14ac:dyDescent="0.25">
      <c r="H2" s="31"/>
      <c r="I2" s="31"/>
    </row>
    <row r="3" spans="1:9" ht="50" x14ac:dyDescent="0.25">
      <c r="A3" s="229" t="s">
        <v>106</v>
      </c>
      <c r="B3" s="230" t="s">
        <v>107</v>
      </c>
      <c r="C3" s="230" t="s">
        <v>108</v>
      </c>
      <c r="D3" s="230" t="s">
        <v>109</v>
      </c>
      <c r="E3" s="230" t="s">
        <v>3020</v>
      </c>
      <c r="F3" s="230" t="s">
        <v>3037</v>
      </c>
      <c r="H3" s="31"/>
      <c r="I3" s="31"/>
    </row>
    <row r="4" spans="1:9" ht="18.75" customHeight="1" x14ac:dyDescent="0.25">
      <c r="A4" s="231" t="s">
        <v>110</v>
      </c>
      <c r="B4" s="231" t="s">
        <v>111</v>
      </c>
      <c r="C4" s="231" t="s">
        <v>112</v>
      </c>
      <c r="D4" s="231">
        <v>1992</v>
      </c>
      <c r="E4" s="724">
        <v>3521.8939999999998</v>
      </c>
      <c r="F4" s="724">
        <v>1118.27424</v>
      </c>
      <c r="H4" s="31"/>
      <c r="I4" s="31"/>
    </row>
    <row r="5" spans="1:9" x14ac:dyDescent="0.25">
      <c r="A5" s="231" t="s">
        <v>113</v>
      </c>
      <c r="B5" s="231" t="s">
        <v>111</v>
      </c>
      <c r="C5" s="231" t="s">
        <v>114</v>
      </c>
      <c r="D5" s="231">
        <v>1993</v>
      </c>
      <c r="E5" s="724">
        <v>508.245</v>
      </c>
      <c r="F5" s="724">
        <v>215.09819999999999</v>
      </c>
      <c r="H5" s="31"/>
      <c r="I5" s="31"/>
    </row>
    <row r="6" spans="1:9" x14ac:dyDescent="0.25">
      <c r="A6" s="231" t="s">
        <v>115</v>
      </c>
      <c r="B6" s="231" t="s">
        <v>111</v>
      </c>
      <c r="C6" s="231" t="s">
        <v>116</v>
      </c>
      <c r="D6" s="231">
        <v>1993</v>
      </c>
      <c r="E6" s="724">
        <v>8383.0830000000005</v>
      </c>
      <c r="F6" s="724">
        <v>3596.4262000000003</v>
      </c>
      <c r="H6" s="31"/>
      <c r="I6" s="31"/>
    </row>
    <row r="7" spans="1:9" x14ac:dyDescent="0.25">
      <c r="A7" s="231" t="s">
        <v>117</v>
      </c>
      <c r="B7" s="231" t="s">
        <v>111</v>
      </c>
      <c r="C7" s="231" t="s">
        <v>118</v>
      </c>
      <c r="D7" s="231">
        <v>1993</v>
      </c>
      <c r="E7" s="724">
        <v>765.10900000000004</v>
      </c>
      <c r="F7" s="724">
        <v>270.71852000000001</v>
      </c>
      <c r="H7" s="31"/>
      <c r="I7" s="31"/>
    </row>
    <row r="8" spans="1:9" x14ac:dyDescent="0.25">
      <c r="A8" s="231" t="s">
        <v>119</v>
      </c>
      <c r="B8" s="231" t="s">
        <v>111</v>
      </c>
      <c r="C8" s="231" t="s">
        <v>120</v>
      </c>
      <c r="D8" s="231">
        <v>1995</v>
      </c>
      <c r="E8" s="724">
        <v>8400</v>
      </c>
      <c r="F8" s="724">
        <v>4675.0176799999999</v>
      </c>
      <c r="H8" s="31"/>
      <c r="I8" s="31"/>
    </row>
    <row r="9" spans="1:9" x14ac:dyDescent="0.25">
      <c r="A9" s="231" t="s">
        <v>121</v>
      </c>
      <c r="B9" s="231" t="s">
        <v>111</v>
      </c>
      <c r="C9" s="231" t="s">
        <v>122</v>
      </c>
      <c r="D9" s="231">
        <v>1995</v>
      </c>
      <c r="E9" s="724">
        <v>5861.2520000000004</v>
      </c>
      <c r="F9" s="724">
        <v>2780.6071200000001</v>
      </c>
      <c r="H9" s="31"/>
      <c r="I9" s="31"/>
    </row>
    <row r="10" spans="1:9" x14ac:dyDescent="0.25">
      <c r="A10" s="231" t="s">
        <v>123</v>
      </c>
      <c r="B10" s="231" t="s">
        <v>111</v>
      </c>
      <c r="C10" s="231" t="s">
        <v>124</v>
      </c>
      <c r="D10" s="231">
        <v>1997</v>
      </c>
      <c r="E10" s="724">
        <v>12000</v>
      </c>
      <c r="F10" s="724">
        <v>6967.2467599999991</v>
      </c>
      <c r="H10" s="31"/>
      <c r="I10" s="31"/>
    </row>
    <row r="11" spans="1:9" x14ac:dyDescent="0.25">
      <c r="A11" s="231" t="s">
        <v>125</v>
      </c>
      <c r="B11" s="231" t="s">
        <v>111</v>
      </c>
      <c r="C11" s="231" t="s">
        <v>126</v>
      </c>
      <c r="D11" s="231">
        <v>1999</v>
      </c>
      <c r="E11" s="724">
        <v>9250</v>
      </c>
      <c r="F11" s="724">
        <v>3638.0916050000005</v>
      </c>
      <c r="H11" s="31"/>
      <c r="I11" s="31"/>
    </row>
    <row r="12" spans="1:9" x14ac:dyDescent="0.25">
      <c r="A12" s="231" t="s">
        <v>127</v>
      </c>
      <c r="B12" s="231" t="s">
        <v>111</v>
      </c>
      <c r="C12" s="231" t="s">
        <v>128</v>
      </c>
      <c r="D12" s="231">
        <v>2001</v>
      </c>
      <c r="E12" s="724">
        <v>7600</v>
      </c>
      <c r="F12" s="724">
        <v>2168.1757700000003</v>
      </c>
      <c r="H12" s="31"/>
      <c r="I12" s="31"/>
    </row>
    <row r="13" spans="1:9" x14ac:dyDescent="0.25">
      <c r="A13" s="231" t="s">
        <v>129</v>
      </c>
      <c r="B13" s="231" t="s">
        <v>111</v>
      </c>
      <c r="C13" s="231" t="s">
        <v>130</v>
      </c>
      <c r="D13" s="231">
        <v>2001</v>
      </c>
      <c r="E13" s="724">
        <v>8000</v>
      </c>
      <c r="F13" s="724">
        <v>1572.9315924999999</v>
      </c>
      <c r="H13" s="31"/>
      <c r="I13" s="31"/>
    </row>
    <row r="14" spans="1:9" x14ac:dyDescent="0.25">
      <c r="A14" s="231" t="s">
        <v>131</v>
      </c>
      <c r="B14" s="231" t="s">
        <v>111</v>
      </c>
      <c r="C14" s="231" t="s">
        <v>342</v>
      </c>
      <c r="D14" s="231">
        <v>2003</v>
      </c>
      <c r="E14" s="724">
        <v>7900</v>
      </c>
      <c r="F14" s="724">
        <v>222.36705999999998</v>
      </c>
      <c r="H14" s="31"/>
      <c r="I14" s="31"/>
    </row>
    <row r="15" spans="1:9" x14ac:dyDescent="0.25">
      <c r="A15" s="231" t="s">
        <v>565</v>
      </c>
      <c r="B15" s="231" t="s">
        <v>111</v>
      </c>
      <c r="C15" s="231" t="s">
        <v>566</v>
      </c>
      <c r="D15" s="231">
        <v>2010</v>
      </c>
      <c r="E15" s="724">
        <v>9979.8459999999995</v>
      </c>
      <c r="F15" s="724">
        <v>6741.5996249999998</v>
      </c>
      <c r="H15" s="31"/>
      <c r="I15" s="31"/>
    </row>
    <row r="16" spans="1:9" x14ac:dyDescent="0.25">
      <c r="A16" s="231" t="s">
        <v>565</v>
      </c>
      <c r="B16" s="231" t="s">
        <v>111</v>
      </c>
      <c r="C16" s="231" t="s">
        <v>713</v>
      </c>
      <c r="D16" s="231">
        <v>2013</v>
      </c>
      <c r="E16" s="724">
        <v>4894</v>
      </c>
      <c r="F16" s="724">
        <v>3989.7603959999992</v>
      </c>
      <c r="H16" s="31"/>
      <c r="I16" s="31"/>
    </row>
    <row r="17" spans="1:9" x14ac:dyDescent="0.25">
      <c r="A17" s="231" t="s">
        <v>3021</v>
      </c>
      <c r="B17" s="231" t="s">
        <v>1661</v>
      </c>
      <c r="C17" s="231"/>
      <c r="D17" s="231">
        <v>2019</v>
      </c>
      <c r="E17" s="724">
        <v>4000</v>
      </c>
      <c r="F17" s="724">
        <v>3800</v>
      </c>
      <c r="H17" s="31"/>
      <c r="I17" s="31"/>
    </row>
    <row r="18" spans="1:9" x14ac:dyDescent="0.25">
      <c r="A18" s="231" t="s">
        <v>3022</v>
      </c>
      <c r="B18" s="231" t="s">
        <v>1661</v>
      </c>
      <c r="C18" s="231"/>
      <c r="D18" s="231">
        <v>2021</v>
      </c>
      <c r="E18" s="724">
        <v>6158</v>
      </c>
      <c r="F18" s="724">
        <v>5157.9999999999991</v>
      </c>
      <c r="H18" s="31"/>
      <c r="I18" s="31"/>
    </row>
    <row r="19" spans="1:9" s="4" customFormat="1" ht="18.75" customHeight="1" x14ac:dyDescent="0.25">
      <c r="A19" s="232" t="s">
        <v>133</v>
      </c>
      <c r="B19" s="232" t="s">
        <v>132</v>
      </c>
      <c r="C19" s="232"/>
      <c r="D19" s="232" t="s">
        <v>567</v>
      </c>
      <c r="E19" s="233">
        <v>41300</v>
      </c>
      <c r="F19" s="233">
        <v>12641.831000000002</v>
      </c>
      <c r="H19" s="31"/>
      <c r="I19" s="31"/>
    </row>
    <row r="20" spans="1:9" s="31" customFormat="1" ht="22.5" customHeight="1" thickBot="1" x14ac:dyDescent="0.3">
      <c r="A20" s="302" t="s">
        <v>5</v>
      </c>
      <c r="B20" s="302"/>
      <c r="C20" s="302"/>
      <c r="D20" s="302"/>
      <c r="E20" s="725">
        <v>138521.429</v>
      </c>
      <c r="F20" s="725">
        <v>59556.145768500006</v>
      </c>
    </row>
    <row r="21" spans="1:9" x14ac:dyDescent="0.25">
      <c r="A21" s="232"/>
      <c r="B21" s="232"/>
      <c r="C21" s="232"/>
      <c r="D21" s="232"/>
      <c r="E21" s="233"/>
      <c r="F21" s="233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outlinePr summaryBelow="0"/>
    <pageSetUpPr fitToPage="1"/>
  </sheetPr>
  <dimension ref="A1:AU24"/>
  <sheetViews>
    <sheetView view="pageBreakPreview" zoomScale="90" zoomScaleNormal="80" zoomScaleSheetLayoutView="90" zoomScalePageLayoutView="80" workbookViewId="0">
      <pane xSplit="2" ySplit="2" topLeftCell="O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5.5" outlineLevelCol="1" x14ac:dyDescent="0.35"/>
  <cols>
    <col min="1" max="1" width="2.1796875" style="67" customWidth="1"/>
    <col min="2" max="2" width="36.1796875" style="67" customWidth="1"/>
    <col min="3" max="11" width="8.1796875" style="112" hidden="1" customWidth="1" outlineLevel="1"/>
    <col min="12" max="12" width="8.1796875" customWidth="1" collapsed="1"/>
    <col min="13" max="18" width="8.1796875" customWidth="1"/>
    <col min="19" max="31" width="8.81640625" customWidth="1"/>
  </cols>
  <sheetData>
    <row r="1" spans="1:47" s="76" customFormat="1" ht="24.75" customHeight="1" x14ac:dyDescent="0.3">
      <c r="A1" s="141" t="str">
        <f>Index!B80</f>
        <v>Table 9e    External debt and debt service, RMI and national government, FY2004-FY2022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957"/>
      <c r="AE1"/>
      <c r="AF1"/>
      <c r="AG1"/>
      <c r="AH1"/>
      <c r="AI1"/>
      <c r="AJ1"/>
      <c r="AK1"/>
      <c r="AL1"/>
      <c r="AM1"/>
      <c r="AN1" s="43"/>
      <c r="AO1" s="43"/>
      <c r="AP1" s="43"/>
      <c r="AQ1" s="43"/>
      <c r="AR1" s="43"/>
      <c r="AS1" s="43"/>
      <c r="AT1" s="43"/>
      <c r="AU1" s="43"/>
    </row>
    <row r="2" spans="1:47" s="164" customFormat="1" ht="25.4" customHeight="1" x14ac:dyDescent="0.3">
      <c r="A2" s="48"/>
      <c r="B2" s="162" t="s">
        <v>340</v>
      </c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526" t="str">
        <f>IF(PubGrf="P",Sys!Y3,Sys!Y4)</f>
        <v>FY2017</v>
      </c>
      <c r="Z2" s="526" t="str">
        <f>IF(PubGrf="P",Sys!Z3,Sys!Z4)</f>
        <v>FY2018</v>
      </c>
      <c r="AA2" s="526" t="str">
        <f>IF(PubGrf="P",Sys!AA3,Sys!AA4)</f>
        <v>FY2019</v>
      </c>
      <c r="AB2" s="526" t="str">
        <f>IF(PubGrf="P",Sys!AB3,Sys!AB4)</f>
        <v>FY2020</v>
      </c>
      <c r="AC2" s="526" t="str">
        <f>IF(PubGrf="P",Sys!AC3,Sys!AC4)</f>
        <v>FY2021</v>
      </c>
      <c r="AD2" s="526" t="str">
        <f>IF(PubGrf="P",Sys!AD3,Sys!AD4)</f>
        <v>FY2022</v>
      </c>
      <c r="AE2"/>
      <c r="AF2"/>
      <c r="AG2"/>
      <c r="AH2"/>
      <c r="AI2"/>
      <c r="AJ2"/>
      <c r="AK2"/>
      <c r="AL2"/>
      <c r="AM2"/>
      <c r="AN2" s="163"/>
      <c r="AO2" s="163"/>
      <c r="AP2" s="163"/>
      <c r="AQ2" s="163"/>
      <c r="AR2" s="163"/>
      <c r="AS2" s="163"/>
      <c r="AT2" s="163"/>
      <c r="AU2" s="163"/>
    </row>
    <row r="3" spans="1:47" ht="20.149999999999999" customHeight="1" x14ac:dyDescent="0.3">
      <c r="A3" s="154" t="s">
        <v>375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D3" s="958"/>
    </row>
    <row r="4" spans="1:47" ht="12.5" x14ac:dyDescent="0.25">
      <c r="A4" s="160"/>
      <c r="B4" s="43" t="s">
        <v>134</v>
      </c>
      <c r="C4" s="310">
        <v>34.390308380126953</v>
      </c>
      <c r="D4" s="310">
        <v>3.2145869731903076</v>
      </c>
      <c r="E4" s="310">
        <v>11.315009117126465</v>
      </c>
      <c r="F4" s="310">
        <v>15.250000953674316</v>
      </c>
      <c r="G4" s="310">
        <v>10.852017402648926</v>
      </c>
      <c r="H4" s="310">
        <v>10.09260368347168</v>
      </c>
      <c r="I4" s="310">
        <v>10.420782089233398</v>
      </c>
      <c r="J4" s="310">
        <v>9.2494316101074219</v>
      </c>
      <c r="K4" s="310">
        <v>4.9765291213989258</v>
      </c>
      <c r="L4" s="310">
        <v>1.964398980140686</v>
      </c>
      <c r="M4" s="310">
        <v>1.0413880348205566</v>
      </c>
      <c r="N4" s="310">
        <v>9.8342247009277344</v>
      </c>
      <c r="O4" s="310">
        <v>12</v>
      </c>
      <c r="P4" s="310">
        <v>0</v>
      </c>
      <c r="Q4" s="310">
        <v>16.823217391967773</v>
      </c>
      <c r="R4" s="310">
        <v>3.6342489719390869</v>
      </c>
      <c r="S4" s="310">
        <v>11.601664543151855</v>
      </c>
      <c r="T4" s="310">
        <v>0</v>
      </c>
      <c r="U4" s="310">
        <v>5.0815448760986328</v>
      </c>
      <c r="V4" s="310">
        <v>0</v>
      </c>
      <c r="W4" s="310">
        <v>0</v>
      </c>
      <c r="X4" s="310">
        <v>0</v>
      </c>
      <c r="Y4" s="310">
        <v>0</v>
      </c>
      <c r="Z4" s="310">
        <v>0</v>
      </c>
      <c r="AA4" s="310">
        <v>1</v>
      </c>
      <c r="AB4" s="310">
        <v>3</v>
      </c>
      <c r="AC4" s="310">
        <v>3.1579999923706055</v>
      </c>
      <c r="AD4" s="310">
        <v>2</v>
      </c>
    </row>
    <row r="5" spans="1:47" ht="12.5" x14ac:dyDescent="0.25">
      <c r="A5" s="43"/>
      <c r="B5" s="43" t="s">
        <v>135</v>
      </c>
      <c r="C5" s="310">
        <v>151.88908386230469</v>
      </c>
      <c r="D5" s="310">
        <v>140.9635009765625</v>
      </c>
      <c r="E5" s="310">
        <v>126.18524169921875</v>
      </c>
      <c r="F5" s="310">
        <v>126.74158477783203</v>
      </c>
      <c r="G5" s="310">
        <v>123.57586669921875</v>
      </c>
      <c r="H5" s="310">
        <v>105.48549652099609</v>
      </c>
      <c r="I5" s="310">
        <v>99.519515991210938</v>
      </c>
      <c r="J5" s="310">
        <v>83.74029541015625</v>
      </c>
      <c r="K5" s="310">
        <v>90.577865600585938</v>
      </c>
      <c r="L5" s="310">
        <v>94.015052795410156</v>
      </c>
      <c r="M5" s="310">
        <v>92.304313659667969</v>
      </c>
      <c r="N5" s="310">
        <v>91.533988952636719</v>
      </c>
      <c r="O5" s="310">
        <v>101.59598541259766</v>
      </c>
      <c r="P5" s="310">
        <v>98.120140075683594</v>
      </c>
      <c r="Q5" s="310">
        <v>93.882240295410156</v>
      </c>
      <c r="R5" s="310">
        <v>105.47569274902344</v>
      </c>
      <c r="S5" s="310">
        <v>102.76213073730469</v>
      </c>
      <c r="T5" s="310">
        <v>100.32637023925781</v>
      </c>
      <c r="U5" s="310">
        <v>96.019737243652344</v>
      </c>
      <c r="V5" s="310">
        <v>97.598167419433594</v>
      </c>
      <c r="W5" s="310">
        <v>94.646347045898438</v>
      </c>
      <c r="X5" s="310">
        <v>88.44158935546875</v>
      </c>
      <c r="Y5" s="310">
        <v>83.494346618652344</v>
      </c>
      <c r="Z5" s="310">
        <v>77.892784118652344</v>
      </c>
      <c r="AA5" s="310">
        <v>72.53656005859375</v>
      </c>
      <c r="AB5" s="310">
        <v>67.504890441894531</v>
      </c>
      <c r="AC5" s="310">
        <v>66.229324340820313</v>
      </c>
      <c r="AD5" s="310">
        <v>63.458175659179688</v>
      </c>
    </row>
    <row r="6" spans="1:47" ht="12.5" x14ac:dyDescent="0.25">
      <c r="A6" s="43"/>
      <c r="B6" s="43" t="s">
        <v>338</v>
      </c>
      <c r="C6" s="310">
        <v>20.143720626831055</v>
      </c>
      <c r="D6" s="310">
        <v>23.127288818359375</v>
      </c>
      <c r="E6" s="310">
        <v>23.344085693359375</v>
      </c>
      <c r="F6" s="310">
        <v>23.537290573120117</v>
      </c>
      <c r="G6" s="310">
        <v>34.382095336914063</v>
      </c>
      <c r="H6" s="310">
        <v>22.298557281494141</v>
      </c>
      <c r="I6" s="310">
        <v>28.019073486328125</v>
      </c>
      <c r="J6" s="310">
        <v>3.9837548732757568</v>
      </c>
      <c r="K6" s="310">
        <v>3.8735537528991699</v>
      </c>
      <c r="L6" s="310">
        <v>4.309722900390625</v>
      </c>
      <c r="M6" s="310">
        <v>4.4979243278503418</v>
      </c>
      <c r="N6" s="310">
        <v>6.4010696411132813</v>
      </c>
      <c r="O6" s="310">
        <v>16.772882461547852</v>
      </c>
      <c r="P6" s="310">
        <v>7.5115947723388672</v>
      </c>
      <c r="Q6" s="310">
        <v>7.8004245758056641</v>
      </c>
      <c r="R6" s="310">
        <v>8.6713933944702148</v>
      </c>
      <c r="S6" s="310">
        <v>15.213811874389648</v>
      </c>
      <c r="T6" s="310">
        <v>6.9273228645324707</v>
      </c>
      <c r="U6" s="310">
        <v>5.732396125793457</v>
      </c>
      <c r="V6" s="310">
        <v>5.0703558921813965</v>
      </c>
      <c r="W6" s="310">
        <v>7.6087541580200195</v>
      </c>
      <c r="X6" s="310">
        <v>6.8684935569763184</v>
      </c>
      <c r="Y6" s="310">
        <v>7.8900833129882813</v>
      </c>
      <c r="Z6" s="310">
        <v>7.072817325592041</v>
      </c>
      <c r="AA6" s="310">
        <v>7.6131196022033691</v>
      </c>
      <c r="AB6" s="310">
        <v>6.6877114400000002</v>
      </c>
      <c r="AC6" s="310">
        <v>6.6882672309875488</v>
      </c>
      <c r="AD6" s="310">
        <v>7.0426840782165527</v>
      </c>
    </row>
    <row r="7" spans="1:47" ht="12.5" x14ac:dyDescent="0.25">
      <c r="A7" s="43"/>
      <c r="B7" s="43" t="s">
        <v>339</v>
      </c>
      <c r="C7" s="310">
        <v>14.036564826965332</v>
      </c>
      <c r="D7" s="310">
        <v>15.204158782958984</v>
      </c>
      <c r="E7" s="310">
        <v>16.281282424926758</v>
      </c>
      <c r="F7" s="310">
        <v>16.940069198608398</v>
      </c>
      <c r="G7" s="310">
        <v>28.799150466918945</v>
      </c>
      <c r="H7" s="310">
        <v>18.315366744995117</v>
      </c>
      <c r="I7" s="310">
        <v>24.965858459472656</v>
      </c>
      <c r="J7" s="310">
        <v>1.776432991027832</v>
      </c>
      <c r="K7" s="310">
        <v>1.5748438835144043</v>
      </c>
      <c r="L7" s="310">
        <v>1.7774190902709961</v>
      </c>
      <c r="M7" s="310">
        <v>2.0334920883178711</v>
      </c>
      <c r="N7" s="310">
        <v>3.0906004905700684</v>
      </c>
      <c r="O7" s="310">
        <v>13.21999454498291</v>
      </c>
      <c r="P7" s="310">
        <v>4.2377471923828125</v>
      </c>
      <c r="Q7" s="310">
        <v>4.8537101745605469</v>
      </c>
      <c r="R7" s="310">
        <v>5.150418758392334</v>
      </c>
      <c r="S7" s="310">
        <v>12.387581825256348</v>
      </c>
      <c r="T7" s="310">
        <v>4.2943801879882813</v>
      </c>
      <c r="U7" s="310">
        <v>3.3626079559326172</v>
      </c>
      <c r="V7" s="310">
        <v>2.7508347034454346</v>
      </c>
      <c r="W7" s="310">
        <v>5.2492671012878418</v>
      </c>
      <c r="X7" s="310">
        <v>4.6978945732116699</v>
      </c>
      <c r="Y7" s="310">
        <v>5.8944578170776367</v>
      </c>
      <c r="Z7" s="310">
        <v>5.2533755302429199</v>
      </c>
      <c r="AA7" s="310">
        <v>5.8741459846496582</v>
      </c>
      <c r="AB7" s="310">
        <v>5.1126294136047363</v>
      </c>
      <c r="AC7" s="310">
        <v>5.3610186576843262</v>
      </c>
      <c r="AD7" s="310">
        <v>5.6679325103759766</v>
      </c>
    </row>
    <row r="8" spans="1:47" ht="12.5" x14ac:dyDescent="0.25">
      <c r="A8" s="43"/>
      <c r="B8" s="43" t="s">
        <v>136</v>
      </c>
      <c r="C8" s="310">
        <v>6.1071557998657227</v>
      </c>
      <c r="D8" s="310">
        <v>7.9231295585632324</v>
      </c>
      <c r="E8" s="310">
        <v>7.0628032684326172</v>
      </c>
      <c r="F8" s="310">
        <v>6.5972223281860352</v>
      </c>
      <c r="G8" s="310">
        <v>5.58294677734375</v>
      </c>
      <c r="H8" s="310">
        <v>3.9831893444061279</v>
      </c>
      <c r="I8" s="310">
        <v>3.0532150268554688</v>
      </c>
      <c r="J8" s="310">
        <v>2.2073216438293457</v>
      </c>
      <c r="K8" s="310">
        <v>2.2987098693847656</v>
      </c>
      <c r="L8" s="310">
        <v>2.532304048538208</v>
      </c>
      <c r="M8" s="310">
        <v>2.4644322395324707</v>
      </c>
      <c r="N8" s="310">
        <v>3.3104689121246338</v>
      </c>
      <c r="O8" s="310">
        <v>3.5528881549835205</v>
      </c>
      <c r="P8" s="310">
        <v>3.2738475799560547</v>
      </c>
      <c r="Q8" s="310">
        <v>2.9467144012451172</v>
      </c>
      <c r="R8" s="310">
        <v>3.52097487449646</v>
      </c>
      <c r="S8" s="310">
        <v>2.8262302875518799</v>
      </c>
      <c r="T8" s="310">
        <v>2.6329426765441895</v>
      </c>
      <c r="U8" s="310">
        <v>2.3697884082794189</v>
      </c>
      <c r="V8" s="310">
        <v>2.319521427154541</v>
      </c>
      <c r="W8" s="310">
        <v>2.3594870567321777</v>
      </c>
      <c r="X8" s="310">
        <v>2.1705989837646484</v>
      </c>
      <c r="Y8" s="310">
        <v>1.995625376701355</v>
      </c>
      <c r="Z8" s="310">
        <v>1.8194421529769897</v>
      </c>
      <c r="AA8" s="310">
        <v>1.7389734983444214</v>
      </c>
      <c r="AB8" s="310">
        <v>1.5750819444656372</v>
      </c>
      <c r="AC8" s="310">
        <v>1.3272485733032227</v>
      </c>
      <c r="AD8" s="310">
        <v>1.3747512102127075</v>
      </c>
    </row>
    <row r="9" spans="1:47" ht="12.5" x14ac:dyDescent="0.25">
      <c r="A9" s="43"/>
      <c r="B9" s="43" t="s">
        <v>137</v>
      </c>
      <c r="C9" s="310">
        <v>137.80413818359375</v>
      </c>
      <c r="D9" s="310">
        <v>125.80043029785156</v>
      </c>
      <c r="E9" s="310">
        <v>119.44258117675781</v>
      </c>
      <c r="F9" s="310">
        <v>117.29997253417969</v>
      </c>
      <c r="G9" s="310">
        <v>94.717796325683594</v>
      </c>
      <c r="H9" s="310">
        <v>98.31951904296875</v>
      </c>
      <c r="I9" s="310">
        <v>83.740257263183594</v>
      </c>
      <c r="J9" s="310">
        <v>91.500343322753906</v>
      </c>
      <c r="K9" s="310">
        <v>94.015052795410156</v>
      </c>
      <c r="L9" s="310">
        <v>94.204307556152344</v>
      </c>
      <c r="M9" s="310">
        <v>91.436050415039063</v>
      </c>
      <c r="N9" s="310">
        <v>99.332267761230469</v>
      </c>
      <c r="O9" s="310">
        <v>98.120140075683594</v>
      </c>
      <c r="P9" s="310">
        <v>93.882240295410156</v>
      </c>
      <c r="Q9" s="310">
        <v>105.47569274902344</v>
      </c>
      <c r="R9" s="310">
        <v>102.76213073730469</v>
      </c>
      <c r="S9" s="310">
        <v>100.32637023925781</v>
      </c>
      <c r="T9" s="310">
        <v>96.019737243652344</v>
      </c>
      <c r="U9" s="310">
        <v>97.598167419433594</v>
      </c>
      <c r="V9" s="310">
        <v>94.646347045898438</v>
      </c>
      <c r="W9" s="310">
        <v>88.980583190917969</v>
      </c>
      <c r="X9" s="310">
        <v>83.494346618652344</v>
      </c>
      <c r="Y9" s="310">
        <v>77.892784118652344</v>
      </c>
      <c r="Z9" s="310">
        <v>72.53656005859375</v>
      </c>
      <c r="AA9" s="310">
        <v>67.504890441894531</v>
      </c>
      <c r="AB9" s="310">
        <v>66.229324340820313</v>
      </c>
      <c r="AC9" s="310">
        <v>63.458175659179688</v>
      </c>
      <c r="AD9" s="310">
        <v>59.556144714355469</v>
      </c>
    </row>
    <row r="10" spans="1:47" s="4" customFormat="1" ht="20.149999999999999" customHeight="1" x14ac:dyDescent="0.25">
      <c r="A10" s="43" t="s">
        <v>138</v>
      </c>
      <c r="B10" s="43"/>
      <c r="C10" s="150">
        <f>C9/C19</f>
        <v>1.1059679637689652</v>
      </c>
      <c r="D10" s="150">
        <f t="shared" ref="D10:AD10" si="0">D9/D19</f>
        <v>1.094981453816763</v>
      </c>
      <c r="E10" s="150">
        <f t="shared" si="0"/>
        <v>1.0869811817906303</v>
      </c>
      <c r="F10" s="150">
        <f t="shared" si="0"/>
        <v>1.0466659504968734</v>
      </c>
      <c r="G10" s="150">
        <f t="shared" si="0"/>
        <v>0.83560720161380808</v>
      </c>
      <c r="H10" s="150">
        <f t="shared" si="0"/>
        <v>0.85615489870256045</v>
      </c>
      <c r="I10" s="150">
        <f t="shared" si="0"/>
        <v>0.68411817839124567</v>
      </c>
      <c r="J10" s="150">
        <f t="shared" si="0"/>
        <v>0.69339466374749958</v>
      </c>
      <c r="K10" s="150">
        <f t="shared" si="0"/>
        <v>0.71696898728314762</v>
      </c>
      <c r="L10" s="150">
        <f t="shared" si="0"/>
        <v>0.70941329689690968</v>
      </c>
      <c r="M10" s="150">
        <f t="shared" si="0"/>
        <v>0.66346751409536298</v>
      </c>
      <c r="N10" s="150">
        <f t="shared" si="0"/>
        <v>0.69500783104167263</v>
      </c>
      <c r="O10" s="150">
        <f t="shared" si="0"/>
        <v>0.65367797462342669</v>
      </c>
      <c r="P10" s="150">
        <f t="shared" si="0"/>
        <v>0.64211354577141189</v>
      </c>
      <c r="Q10" s="150">
        <f t="shared" si="0"/>
        <v>0.69904014716091778</v>
      </c>
      <c r="R10" s="150">
        <f t="shared" si="0"/>
        <v>0.63974624907951128</v>
      </c>
      <c r="S10" s="150">
        <f t="shared" si="0"/>
        <v>0.58314194567875133</v>
      </c>
      <c r="T10" s="150">
        <f t="shared" si="0"/>
        <v>0.53254925388089669</v>
      </c>
      <c r="U10" s="150">
        <f t="shared" si="0"/>
        <v>0.52523804979986377</v>
      </c>
      <c r="V10" s="150">
        <f t="shared" si="0"/>
        <v>0.51037037737952662</v>
      </c>
      <c r="W10" s="150">
        <f t="shared" si="0"/>
        <v>0.48564108624317498</v>
      </c>
      <c r="X10" s="150">
        <f t="shared" si="0"/>
        <v>0.41560005526259647</v>
      </c>
      <c r="Y10" s="150">
        <f t="shared" si="0"/>
        <v>0.36580422509424071</v>
      </c>
      <c r="Z10" s="150">
        <f t="shared" si="0"/>
        <v>0.33056805061997901</v>
      </c>
      <c r="AA10" s="150">
        <f t="shared" si="0"/>
        <v>0.29097348905587267</v>
      </c>
      <c r="AB10" s="150">
        <f t="shared" si="0"/>
        <v>0.27509453590906807</v>
      </c>
      <c r="AC10" s="150">
        <f t="shared" si="0"/>
        <v>0.24616717344838671</v>
      </c>
      <c r="AD10" s="150">
        <f t="shared" si="0"/>
        <v>0.23014690568642901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4" customFormat="1" ht="20.149999999999999" customHeight="1" x14ac:dyDescent="0.25">
      <c r="A11" s="44" t="s">
        <v>373</v>
      </c>
      <c r="B11" s="44"/>
      <c r="C11" s="158">
        <f>C6/C17</f>
        <v>0.62834822012911196</v>
      </c>
      <c r="D11" s="158">
        <f t="shared" ref="D11:AD11" si="1">D6/D17</f>
        <v>0.80469911749857692</v>
      </c>
      <c r="E11" s="158">
        <f t="shared" si="1"/>
        <v>0.90755153472232419</v>
      </c>
      <c r="F11" s="158">
        <f t="shared" si="1"/>
        <v>1.0357297379277026</v>
      </c>
      <c r="G11" s="158">
        <f t="shared" si="1"/>
        <v>1.379841526722559</v>
      </c>
      <c r="H11" s="158">
        <f t="shared" si="1"/>
        <v>0.80954275647932461</v>
      </c>
      <c r="I11" s="158">
        <f t="shared" si="1"/>
        <v>0.97078338044597023</v>
      </c>
      <c r="J11" s="158">
        <f t="shared" si="1"/>
        <v>0.11393607461591812</v>
      </c>
      <c r="K11" s="158">
        <f t="shared" si="1"/>
        <v>0.10540107268543585</v>
      </c>
      <c r="L11" s="158">
        <f t="shared" si="1"/>
        <v>0.13636253086514749</v>
      </c>
      <c r="M11" s="158">
        <f t="shared" si="1"/>
        <v>0.14067634245336422</v>
      </c>
      <c r="N11" s="158">
        <f t="shared" si="1"/>
        <v>0.19878000398744158</v>
      </c>
      <c r="O11" s="158">
        <f t="shared" si="1"/>
        <v>0.48541999178401385</v>
      </c>
      <c r="P11" s="158">
        <f t="shared" si="1"/>
        <v>0.21672785454206059</v>
      </c>
      <c r="Q11" s="158">
        <f t="shared" si="1"/>
        <v>0.2315164182768078</v>
      </c>
      <c r="R11" s="158">
        <f t="shared" si="1"/>
        <v>0.24357884198470861</v>
      </c>
      <c r="S11" s="158">
        <f t="shared" si="1"/>
        <v>0.40494887941259911</v>
      </c>
      <c r="T11" s="158">
        <f t="shared" si="1"/>
        <v>0.17768355369822617</v>
      </c>
      <c r="U11" s="158">
        <f t="shared" si="1"/>
        <v>0.13050418270598171</v>
      </c>
      <c r="V11" s="158">
        <f t="shared" si="1"/>
        <v>0.10781179939055292</v>
      </c>
      <c r="W11" s="158">
        <f t="shared" si="1"/>
        <v>0.14388682568557434</v>
      </c>
      <c r="X11" s="158">
        <f t="shared" si="1"/>
        <v>0.10366941706368905</v>
      </c>
      <c r="Y11" s="158">
        <f t="shared" si="1"/>
        <v>9.4939400187534342E-2</v>
      </c>
      <c r="Z11" s="158">
        <f t="shared" si="1"/>
        <v>9.4590724357811434E-2</v>
      </c>
      <c r="AA11" s="158">
        <f t="shared" si="1"/>
        <v>9.7732146297323047E-2</v>
      </c>
      <c r="AB11" s="158">
        <f t="shared" si="1"/>
        <v>7.339770706936509E-2</v>
      </c>
      <c r="AC11" s="158">
        <f t="shared" si="1"/>
        <v>6.8976468504078264E-2</v>
      </c>
      <c r="AD11" s="158">
        <f t="shared" si="1"/>
        <v>8.2778399595603944E-2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4" customFormat="1" ht="20.149999999999999" customHeight="1" x14ac:dyDescent="0.3">
      <c r="A12" s="111" t="s">
        <v>139</v>
      </c>
      <c r="B12" s="4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09" customFormat="1" ht="20.149999999999999" customHeight="1" x14ac:dyDescent="0.3">
      <c r="A13" s="111"/>
      <c r="B13" s="43" t="s">
        <v>140</v>
      </c>
      <c r="C13" s="311">
        <v>4.4947009086608887</v>
      </c>
      <c r="D13" s="311">
        <v>6.5651102066040039</v>
      </c>
      <c r="E13" s="311">
        <v>6.7446990013122559</v>
      </c>
      <c r="F13" s="311">
        <v>17.267263412475586</v>
      </c>
      <c r="G13" s="311">
        <v>25.218263626098633</v>
      </c>
      <c r="H13" s="311">
        <v>28.524368286132813</v>
      </c>
      <c r="I13" s="311">
        <v>37.539005279541016</v>
      </c>
      <c r="J13" s="311">
        <v>46.759784698486328</v>
      </c>
      <c r="K13" s="311">
        <v>56.00921630859375</v>
      </c>
      <c r="L13" s="311">
        <v>60.910198211669922</v>
      </c>
      <c r="M13" s="311">
        <v>62.628532409667969</v>
      </c>
      <c r="N13" s="311">
        <v>63.230384826660156</v>
      </c>
      <c r="O13" s="311">
        <v>63.044769287109375</v>
      </c>
      <c r="P13" s="311">
        <v>61.698829650878906</v>
      </c>
      <c r="Q13" s="311">
        <v>60.603927612304688</v>
      </c>
      <c r="R13" s="311">
        <v>58.838840484619141</v>
      </c>
      <c r="S13" s="311">
        <v>56.688655853271484</v>
      </c>
      <c r="T13" s="311">
        <v>64.46636962890625</v>
      </c>
      <c r="U13" s="311">
        <v>62.159873962402344</v>
      </c>
      <c r="V13" s="311">
        <v>64.704879760742188</v>
      </c>
      <c r="W13" s="311">
        <v>62.216682434082031</v>
      </c>
      <c r="X13" s="311">
        <v>58.962528228759766</v>
      </c>
      <c r="Y13" s="311">
        <v>56.570045471191406</v>
      </c>
      <c r="Z13" s="311">
        <v>54.064674377441406</v>
      </c>
      <c r="AA13" s="311">
        <v>51.4464111328125</v>
      </c>
      <c r="AB13" s="311">
        <v>48.204407000000003</v>
      </c>
      <c r="AC13" s="311">
        <v>45.863227844238281</v>
      </c>
      <c r="AD13" s="311">
        <v>41.748710632324219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09" customFormat="1" ht="12.75" customHeight="1" x14ac:dyDescent="0.3">
      <c r="A14" s="111"/>
      <c r="B14" s="43" t="s">
        <v>262</v>
      </c>
      <c r="C14" s="311">
        <v>2.3443909361958504E-2</v>
      </c>
      <c r="D14" s="311">
        <v>6.5651096403598785E-2</v>
      </c>
      <c r="E14" s="311">
        <v>6.7446991801261902E-2</v>
      </c>
      <c r="F14" s="311">
        <v>0.17267262935638428</v>
      </c>
      <c r="G14" s="311">
        <v>0.25218263268470764</v>
      </c>
      <c r="H14" s="311">
        <v>0.2852436900138855</v>
      </c>
      <c r="I14" s="311">
        <v>0.40164002776145935</v>
      </c>
      <c r="J14" s="311">
        <v>0.47719785571098328</v>
      </c>
      <c r="K14" s="311">
        <v>0.63024008274078369</v>
      </c>
      <c r="L14" s="311">
        <v>1.1010451316833496</v>
      </c>
      <c r="M14" s="311">
        <v>1.4073593616485596</v>
      </c>
      <c r="N14" s="311">
        <v>1.1210465431213379</v>
      </c>
      <c r="O14" s="311">
        <v>2.1804864406585693</v>
      </c>
      <c r="P14" s="311">
        <v>1.9386515617370605</v>
      </c>
      <c r="Q14" s="311">
        <v>2.6080458164215088</v>
      </c>
      <c r="R14" s="311">
        <v>2.9289350509643555</v>
      </c>
      <c r="S14" s="311">
        <v>2.9185161590576172</v>
      </c>
      <c r="T14" s="311">
        <v>3.0580289363861084</v>
      </c>
      <c r="U14" s="311">
        <v>3.0333783626556396</v>
      </c>
      <c r="V14" s="311">
        <v>3.1374883651733398</v>
      </c>
      <c r="W14" s="311">
        <v>3.2801523208618164</v>
      </c>
      <c r="X14" s="311">
        <v>3.0606236457824707</v>
      </c>
      <c r="Y14" s="311">
        <v>3.1442580223083496</v>
      </c>
      <c r="Z14" s="311">
        <v>3.22684645652771</v>
      </c>
      <c r="AA14" s="311">
        <v>3.8690023422241211</v>
      </c>
      <c r="AB14" s="311">
        <v>3.8281626025000004</v>
      </c>
      <c r="AC14" s="311">
        <v>4.1406340599060059</v>
      </c>
      <c r="AD14" s="311">
        <v>4.0796108245849609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09" customFormat="1" ht="12.75" customHeight="1" x14ac:dyDescent="0.3">
      <c r="A15" s="111"/>
      <c r="B15" s="43" t="s">
        <v>136</v>
      </c>
      <c r="C15" s="311">
        <v>2.3443909361958504E-2</v>
      </c>
      <c r="D15" s="311">
        <v>6.5651096403598785E-2</v>
      </c>
      <c r="E15" s="311">
        <v>6.7446991801261902E-2</v>
      </c>
      <c r="F15" s="311">
        <v>0.17267262935638428</v>
      </c>
      <c r="G15" s="311">
        <v>0.25218263268470764</v>
      </c>
      <c r="H15" s="311">
        <v>0.2852436900138855</v>
      </c>
      <c r="I15" s="311">
        <v>0.39009004831314087</v>
      </c>
      <c r="J15" s="311">
        <v>0.44719785451889038</v>
      </c>
      <c r="K15" s="311">
        <v>0.52469217777252197</v>
      </c>
      <c r="L15" s="311">
        <v>0.85270196199417114</v>
      </c>
      <c r="M15" s="311">
        <v>0.86988532543182373</v>
      </c>
      <c r="N15" s="311">
        <v>0.83749455213546753</v>
      </c>
      <c r="O15" s="311">
        <v>0.83454543352127075</v>
      </c>
      <c r="P15" s="311">
        <v>0.84375059604644775</v>
      </c>
      <c r="Q15" s="311">
        <v>0.84295648336410522</v>
      </c>
      <c r="R15" s="311">
        <v>0.84940409660339355</v>
      </c>
      <c r="S15" s="311">
        <v>0.80636435747146606</v>
      </c>
      <c r="T15" s="311">
        <v>0.86339068412780762</v>
      </c>
      <c r="U15" s="311">
        <v>0.81592535972595215</v>
      </c>
      <c r="V15" s="311">
        <v>0.81427961587905884</v>
      </c>
      <c r="W15" s="311">
        <v>0.7601017951965332</v>
      </c>
      <c r="X15" s="311">
        <v>0.66705209016799927</v>
      </c>
      <c r="Y15" s="311">
        <v>0.63750892877578735</v>
      </c>
      <c r="Z15" s="311">
        <v>0.60683685541152954</v>
      </c>
      <c r="AA15" s="311">
        <v>0.62493515014648438</v>
      </c>
      <c r="AB15" s="311">
        <v>0.58377807999999998</v>
      </c>
      <c r="AC15" s="311">
        <v>0.58272427320480347</v>
      </c>
      <c r="AD15" s="311">
        <v>0.52131128311157227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09" customFormat="1" ht="12.75" customHeight="1" x14ac:dyDescent="0.3">
      <c r="A16" s="111"/>
      <c r="B16" s="43" t="s">
        <v>339</v>
      </c>
      <c r="C16" s="311">
        <v>0</v>
      </c>
      <c r="D16" s="311">
        <v>0</v>
      </c>
      <c r="E16" s="311">
        <v>0</v>
      </c>
      <c r="F16" s="311">
        <v>0</v>
      </c>
      <c r="G16" s="311">
        <v>0</v>
      </c>
      <c r="H16" s="311">
        <v>0</v>
      </c>
      <c r="I16" s="311">
        <v>1.1549999937415123E-2</v>
      </c>
      <c r="J16" s="311">
        <v>2.9999999329447746E-2</v>
      </c>
      <c r="K16" s="311">
        <v>0.10554788261651993</v>
      </c>
      <c r="L16" s="311">
        <v>0.24834312498569489</v>
      </c>
      <c r="M16" s="311">
        <v>0.53747397661209106</v>
      </c>
      <c r="N16" s="311">
        <v>0.28355199098587036</v>
      </c>
      <c r="O16" s="311">
        <v>1.3459409475326538</v>
      </c>
      <c r="P16" s="311">
        <v>1.0949009656906128</v>
      </c>
      <c r="Q16" s="311">
        <v>1.7650892734527588</v>
      </c>
      <c r="R16" s="311">
        <v>2.0795309543609619</v>
      </c>
      <c r="S16" s="311">
        <v>2.1121518611907959</v>
      </c>
      <c r="T16" s="311">
        <v>2.1946382522583008</v>
      </c>
      <c r="U16" s="311">
        <v>2.2174530029296875</v>
      </c>
      <c r="V16" s="311">
        <v>2.3232088088989258</v>
      </c>
      <c r="W16" s="311">
        <v>2.5200505256652832</v>
      </c>
      <c r="X16" s="311">
        <v>2.3935716152191162</v>
      </c>
      <c r="Y16" s="311">
        <v>2.506749153137207</v>
      </c>
      <c r="Z16" s="311">
        <v>2.6200096607208252</v>
      </c>
      <c r="AA16" s="311">
        <v>3.2440671920776367</v>
      </c>
      <c r="AB16" s="311">
        <v>3.2443845225000003</v>
      </c>
      <c r="AC16" s="311">
        <v>3.5579099655151367</v>
      </c>
      <c r="AD16" s="311">
        <v>3.5582997798919678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09" customFormat="1" ht="12.75" customHeight="1" x14ac:dyDescent="0.3">
      <c r="A17" s="111"/>
      <c r="B17" s="43" t="s">
        <v>142</v>
      </c>
      <c r="C17" s="312">
        <v>32.058212280273438</v>
      </c>
      <c r="D17" s="312">
        <v>28.740293502807617</v>
      </c>
      <c r="E17" s="312">
        <v>25.722049713134766</v>
      </c>
      <c r="F17" s="312">
        <v>22.725320816040039</v>
      </c>
      <c r="G17" s="312">
        <v>24.917423248291016</v>
      </c>
      <c r="H17" s="312">
        <v>27.544631958007813</v>
      </c>
      <c r="I17" s="312">
        <v>28.862333297729492</v>
      </c>
      <c r="J17" s="312">
        <v>34.964824676513672</v>
      </c>
      <c r="K17" s="312">
        <v>36.7506103515625</v>
      </c>
      <c r="L17" s="311">
        <v>31.604890823364258</v>
      </c>
      <c r="M17" s="311">
        <v>31.973566055297852</v>
      </c>
      <c r="N17" s="311">
        <v>32.201778411865234</v>
      </c>
      <c r="O17" s="311">
        <v>34.553340911865234</v>
      </c>
      <c r="P17" s="311">
        <v>34.659111022949219</v>
      </c>
      <c r="Q17" s="311">
        <v>33.6927490234375</v>
      </c>
      <c r="R17" s="311">
        <v>35.599945068359375</v>
      </c>
      <c r="S17" s="311">
        <v>37.569709777832031</v>
      </c>
      <c r="T17" s="311">
        <v>38.986854553222656</v>
      </c>
      <c r="U17" s="311">
        <v>43.924999237060547</v>
      </c>
      <c r="V17" s="311">
        <v>47.029693603515625</v>
      </c>
      <c r="W17" s="311">
        <v>52.880130767822266</v>
      </c>
      <c r="X17" s="311">
        <v>66.253807067871094</v>
      </c>
      <c r="Y17" s="311">
        <v>83.106521606445313</v>
      </c>
      <c r="Z17" s="311">
        <v>74.772842407226563</v>
      </c>
      <c r="AA17" s="311">
        <v>77.897804260253906</v>
      </c>
      <c r="AB17" s="311">
        <v>91.116081237792969</v>
      </c>
      <c r="AC17" s="311">
        <v>96.9644775390625</v>
      </c>
      <c r="AD17" s="311">
        <v>85.078765869140625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43" customFormat="1" ht="12.75" customHeight="1" x14ac:dyDescent="0.3">
      <c r="A18" s="111"/>
      <c r="B18" s="43" t="s">
        <v>263</v>
      </c>
      <c r="C18" s="159">
        <v>7.3129183147102594E-4</v>
      </c>
      <c r="D18" s="159">
        <v>2.2842877078801394E-3</v>
      </c>
      <c r="E18" s="159">
        <v>2.6221468579024076E-3</v>
      </c>
      <c r="F18" s="159">
        <v>7.5982483103871346E-3</v>
      </c>
      <c r="G18" s="159">
        <v>1.0120735503733158E-2</v>
      </c>
      <c r="H18" s="159">
        <v>1.0355690494179726E-2</v>
      </c>
      <c r="I18" s="159">
        <v>1.3915715739130974E-2</v>
      </c>
      <c r="J18" s="159">
        <v>1.3647941872477531E-2</v>
      </c>
      <c r="K18" s="159">
        <v>1.7149103805422783E-2</v>
      </c>
      <c r="L18" s="159">
        <v>3.4837808459997177E-2</v>
      </c>
      <c r="M18" s="159">
        <v>4.4016338884830475E-2</v>
      </c>
      <c r="N18" s="159">
        <v>3.4813188016414642E-2</v>
      </c>
      <c r="O18" s="159">
        <v>6.3104934990406036E-2</v>
      </c>
      <c r="P18" s="159">
        <v>5.5934831500053406E-2</v>
      </c>
      <c r="Q18" s="159">
        <v>7.7406734228134155E-2</v>
      </c>
      <c r="R18" s="159">
        <v>8.2273580133914948E-2</v>
      </c>
      <c r="S18" s="159">
        <v>7.7682696282863617E-2</v>
      </c>
      <c r="T18" s="159">
        <v>7.8437432646751404E-2</v>
      </c>
      <c r="U18" s="159">
        <v>6.9058127701282501E-2</v>
      </c>
      <c r="V18" s="159">
        <v>6.6712923347949982E-2</v>
      </c>
      <c r="W18" s="159">
        <v>6.202995777130127E-2</v>
      </c>
      <c r="X18" s="159">
        <v>4.6195439994335175E-2</v>
      </c>
      <c r="Y18" s="159">
        <v>3.783407062292099E-2</v>
      </c>
      <c r="Z18" s="159">
        <v>4.3155327439308167E-2</v>
      </c>
      <c r="AA18" s="159">
        <v>4.9667671322822571E-2</v>
      </c>
      <c r="AB18" s="159">
        <v>4.2014126930122644E-2</v>
      </c>
      <c r="AC18" s="159">
        <v>4.2702589184045792E-2</v>
      </c>
      <c r="AD18" s="159">
        <v>4.795098677277565E-2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4" customFormat="1" ht="20.149999999999999" customHeight="1" x14ac:dyDescent="0.25">
      <c r="A19" s="43"/>
      <c r="B19" s="43" t="s">
        <v>376</v>
      </c>
      <c r="C19" s="186">
        <v>124.60047912597656</v>
      </c>
      <c r="D19" s="186">
        <v>114.88818359375</v>
      </c>
      <c r="E19" s="186">
        <v>109.88468170166016</v>
      </c>
      <c r="F19" s="186">
        <v>112.07011413574219</v>
      </c>
      <c r="G19" s="186">
        <v>113.35205841064453</v>
      </c>
      <c r="H19" s="186">
        <v>114.83847045898438</v>
      </c>
      <c r="I19" s="186">
        <v>122.4061279296875</v>
      </c>
      <c r="J19" s="186">
        <v>131.95997619628906</v>
      </c>
      <c r="K19" s="186">
        <v>131.12847900390625</v>
      </c>
      <c r="L19" s="186">
        <v>132.79185485839844</v>
      </c>
      <c r="M19" s="186">
        <v>137.81541442871094</v>
      </c>
      <c r="N19" s="186">
        <v>142.92251586914063</v>
      </c>
      <c r="O19" s="186">
        <v>150.10470581054688</v>
      </c>
      <c r="P19" s="186">
        <v>146.20816040039063</v>
      </c>
      <c r="Q19" s="186">
        <v>150.88645935058594</v>
      </c>
      <c r="R19" s="186">
        <v>160.6295166015625</v>
      </c>
      <c r="S19" s="186">
        <v>172.04450988769531</v>
      </c>
      <c r="T19" s="186">
        <v>180.30207824707031</v>
      </c>
      <c r="U19" s="186">
        <v>185.8170166015625</v>
      </c>
      <c r="V19" s="186">
        <v>185.44639587402344</v>
      </c>
      <c r="W19" s="186">
        <v>183.22293090820313</v>
      </c>
      <c r="X19" s="186">
        <v>200.90071105957031</v>
      </c>
      <c r="Y19" s="186">
        <v>212.93571472167969</v>
      </c>
      <c r="Z19" s="186">
        <v>219.43003845214844</v>
      </c>
      <c r="AA19" s="186">
        <v>231.9967041015625</v>
      </c>
      <c r="AB19" s="186">
        <v>240.75114440917969</v>
      </c>
      <c r="AC19" s="186">
        <v>257.78488159179688</v>
      </c>
      <c r="AD19" s="186">
        <v>258.77447509765625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ht="15" customHeight="1" x14ac:dyDescent="0.25">
      <c r="A20" s="44"/>
      <c r="B20" s="44" t="s">
        <v>141</v>
      </c>
      <c r="C20" s="306">
        <v>24.545375823974609</v>
      </c>
      <c r="D20" s="306">
        <v>23.691619873046875</v>
      </c>
      <c r="E20" s="306">
        <v>26.335872650146484</v>
      </c>
      <c r="F20" s="306">
        <v>25.229595184326172</v>
      </c>
      <c r="G20" s="306">
        <v>23.07579231262207</v>
      </c>
      <c r="H20" s="306">
        <v>31.420692443847656</v>
      </c>
      <c r="I20" s="306">
        <v>29.552591323852539</v>
      </c>
      <c r="J20" s="306">
        <v>34.066696166992188</v>
      </c>
      <c r="K20" s="306">
        <v>37.463966369628906</v>
      </c>
      <c r="L20" s="306">
        <v>39.673774719238281</v>
      </c>
      <c r="M20" s="306">
        <v>44.55828857421875</v>
      </c>
      <c r="N20" s="306">
        <v>35.342174530029297</v>
      </c>
      <c r="O20" s="306">
        <v>38.591533660888672</v>
      </c>
      <c r="P20" s="306">
        <v>42.358097076416016</v>
      </c>
      <c r="Q20" s="306">
        <v>41.457374572753906</v>
      </c>
      <c r="R20" s="306">
        <v>57.557289123535156</v>
      </c>
      <c r="S20" s="306">
        <v>87.661285400390625</v>
      </c>
      <c r="T20" s="306">
        <v>98.242828369140625</v>
      </c>
      <c r="U20" s="306">
        <v>94.634231567382813</v>
      </c>
      <c r="V20" s="306">
        <v>91.439498901367188</v>
      </c>
      <c r="W20" s="306">
        <v>80.198226928710938</v>
      </c>
      <c r="X20" s="306">
        <v>72.762725830078125</v>
      </c>
      <c r="Y20" s="306">
        <v>82.519554138183594</v>
      </c>
      <c r="Z20" s="306">
        <v>86.359390258789063</v>
      </c>
      <c r="AA20" s="306">
        <v>85.334060668945313</v>
      </c>
      <c r="AB20" s="306">
        <v>85.289497375488281</v>
      </c>
      <c r="AC20" s="306">
        <v>119.72478485107422</v>
      </c>
      <c r="AD20" s="306">
        <v>119.08322143554688</v>
      </c>
    </row>
    <row r="21" spans="1:47" x14ac:dyDescent="0.35">
      <c r="A21" s="43" t="s">
        <v>374</v>
      </c>
      <c r="B21" s="19"/>
    </row>
    <row r="22" spans="1:47" x14ac:dyDescent="0.35">
      <c r="A22" s="43" t="s">
        <v>341</v>
      </c>
    </row>
    <row r="24" spans="1:47" x14ac:dyDescent="0.35"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F24" s="67"/>
      <c r="AG24" s="67"/>
      <c r="AH24" s="67"/>
    </row>
  </sheetData>
  <phoneticPr fontId="0" type="noConversion"/>
  <pageMargins left="0.74803149606299202" right="0.74803149606299202" top="0.98425196850393704" bottom="0.98425196850393704" header="0.511811023622047" footer="0.511811023622047"/>
  <pageSetup scale="6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>
    <pageSetUpPr fitToPage="1"/>
  </sheetPr>
  <dimension ref="A1:V39"/>
  <sheetViews>
    <sheetView view="pageBreakPreview" zoomScale="90" zoomScaleNormal="80" zoomScaleSheetLayoutView="90" zoomScalePageLayoutView="80" workbookViewId="0">
      <pane xSplit="1" ySplit="3" topLeftCell="B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2" max="5" width="12.81640625" customWidth="1"/>
    <col min="6" max="6" width="14" customWidth="1"/>
    <col min="7" max="9" width="12.81640625" customWidth="1"/>
    <col min="10" max="10" width="14" customWidth="1"/>
    <col min="11" max="11" width="12.81640625" customWidth="1"/>
  </cols>
  <sheetData>
    <row r="1" spans="1:20" s="31" customFormat="1" ht="25.4" customHeight="1" x14ac:dyDescent="0.25">
      <c r="A1" s="68" t="str">
        <f>Index!B81</f>
        <v>Table 9f     External debt and debt service projections, FY2022-FY2045</v>
      </c>
    </row>
    <row r="2" spans="1:20" s="31" customFormat="1" ht="20.149999999999999" customHeight="1" x14ac:dyDescent="0.25">
      <c r="A2" s="161"/>
      <c r="B2" s="1030" t="s">
        <v>265</v>
      </c>
      <c r="C2" s="1030"/>
      <c r="D2" s="1030"/>
      <c r="E2" s="1031"/>
      <c r="F2" s="1030" t="s">
        <v>266</v>
      </c>
      <c r="G2" s="1030"/>
      <c r="H2" s="1030"/>
      <c r="I2" s="1030"/>
      <c r="J2" s="314" t="s">
        <v>257</v>
      </c>
      <c r="K2" s="313"/>
    </row>
    <row r="3" spans="1:20" ht="37.5" x14ac:dyDescent="0.25">
      <c r="A3" s="969"/>
      <c r="B3" s="970" t="s">
        <v>135</v>
      </c>
      <c r="C3" s="970" t="s">
        <v>338</v>
      </c>
      <c r="D3" s="970" t="s">
        <v>339</v>
      </c>
      <c r="E3" s="971" t="s">
        <v>136</v>
      </c>
      <c r="F3" s="972" t="s">
        <v>264</v>
      </c>
      <c r="G3" s="973" t="s">
        <v>262</v>
      </c>
      <c r="H3" s="973" t="s">
        <v>267</v>
      </c>
      <c r="I3" s="973" t="s">
        <v>263</v>
      </c>
      <c r="J3" s="972" t="s">
        <v>257</v>
      </c>
      <c r="K3" s="971" t="s">
        <v>579</v>
      </c>
    </row>
    <row r="4" spans="1:20" ht="19.5" customHeight="1" x14ac:dyDescent="0.25">
      <c r="A4" s="974" t="s">
        <v>152</v>
      </c>
      <c r="B4" s="975">
        <v>59.556145768499995</v>
      </c>
      <c r="C4" s="975">
        <v>7.2833347701874995</v>
      </c>
      <c r="D4" s="975">
        <v>5.6264619605999995</v>
      </c>
      <c r="E4" s="976">
        <v>1.6568728095875001</v>
      </c>
      <c r="F4" s="977">
        <v>37.9563147685</v>
      </c>
      <c r="G4" s="374">
        <v>4.0380437701875005</v>
      </c>
      <c r="H4" s="374">
        <v>88.178411744017964</v>
      </c>
      <c r="I4" s="978">
        <v>4.5794017949766959E-2</v>
      </c>
      <c r="J4" s="977">
        <v>12.641831000000002</v>
      </c>
      <c r="K4" s="979">
        <v>2.5476329999999998</v>
      </c>
      <c r="N4" s="959"/>
      <c r="O4" s="959"/>
      <c r="P4" s="959"/>
      <c r="Q4" s="959"/>
      <c r="R4" s="959"/>
      <c r="S4" s="959"/>
      <c r="T4" s="959"/>
    </row>
    <row r="5" spans="1:20" x14ac:dyDescent="0.25">
      <c r="A5" s="980" t="s">
        <v>153</v>
      </c>
      <c r="B5" s="981">
        <v>54.709405187275003</v>
      </c>
      <c r="C5" s="981">
        <v>7.4239339295556261</v>
      </c>
      <c r="D5" s="981">
        <v>6.0291648902865012</v>
      </c>
      <c r="E5" s="976">
        <v>1.394769039269125</v>
      </c>
      <c r="F5" s="977">
        <v>34.177374812274991</v>
      </c>
      <c r="G5" s="374">
        <v>3.9891468295556254</v>
      </c>
      <c r="H5" s="374">
        <v>93.815648228023974</v>
      </c>
      <c r="I5" s="978">
        <v>4.2521124193053483E-2</v>
      </c>
      <c r="J5" s="977">
        <v>10.774030375000002</v>
      </c>
      <c r="K5" s="982">
        <v>2.5476329999999998</v>
      </c>
      <c r="N5" s="959"/>
      <c r="O5" s="959"/>
      <c r="P5" s="959"/>
      <c r="Q5" s="959"/>
      <c r="R5" s="959"/>
      <c r="S5" s="959"/>
      <c r="T5" s="959"/>
    </row>
    <row r="6" spans="1:20" x14ac:dyDescent="0.25">
      <c r="A6" s="980" t="s">
        <v>154</v>
      </c>
      <c r="B6" s="981">
        <v>48.483432991517873</v>
      </c>
      <c r="C6" s="981">
        <v>7.2495116934292652</v>
      </c>
      <c r="D6" s="981">
        <v>6.1252884129495468</v>
      </c>
      <c r="E6" s="976">
        <v>1.1242232804797183</v>
      </c>
      <c r="F6" s="977">
        <v>30.421539082142871</v>
      </c>
      <c r="G6" s="374">
        <v>3.9404548934292656</v>
      </c>
      <c r="H6" s="374">
        <v>98.081235822221814</v>
      </c>
      <c r="I6" s="978">
        <v>4.0175420511335921E-2</v>
      </c>
      <c r="J6" s="977">
        <v>8.8117939093750035</v>
      </c>
      <c r="K6" s="982">
        <v>2.5476329999999998</v>
      </c>
      <c r="N6" s="959"/>
      <c r="O6" s="959"/>
      <c r="P6" s="959"/>
      <c r="Q6" s="959"/>
      <c r="R6" s="959"/>
      <c r="S6" s="959"/>
      <c r="T6" s="959"/>
    </row>
    <row r="7" spans="1:20" x14ac:dyDescent="0.25">
      <c r="A7" s="980" t="s">
        <v>155</v>
      </c>
      <c r="B7" s="981">
        <v>42.184547901996567</v>
      </c>
      <c r="C7" s="981">
        <v>6.6291928685888895</v>
      </c>
      <c r="D7" s="981">
        <v>5.7018617862408218</v>
      </c>
      <c r="E7" s="976">
        <v>0.92733108234806727</v>
      </c>
      <c r="F7" s="977">
        <v>26.688541385512188</v>
      </c>
      <c r="G7" s="374">
        <v>3.3678023685888894</v>
      </c>
      <c r="H7" s="374">
        <v>102.01054298197441</v>
      </c>
      <c r="I7" s="978">
        <v>3.3014257841799656E-2</v>
      </c>
      <c r="J7" s="977">
        <v>6.7538065164843797</v>
      </c>
      <c r="K7" s="982">
        <v>2.5476329999999998</v>
      </c>
      <c r="N7" s="959"/>
      <c r="O7" s="959"/>
      <c r="P7" s="959"/>
      <c r="Q7" s="959"/>
      <c r="R7" s="959"/>
      <c r="S7" s="959"/>
      <c r="T7" s="959"/>
    </row>
    <row r="8" spans="1:20" x14ac:dyDescent="0.25">
      <c r="A8" s="980" t="s">
        <v>156</v>
      </c>
      <c r="B8" s="981">
        <v>36.331748606775051</v>
      </c>
      <c r="C8" s="981">
        <v>6.5763638661840327</v>
      </c>
      <c r="D8" s="981">
        <v>5.8076576528902351</v>
      </c>
      <c r="E8" s="976">
        <v>0.76870621329379785</v>
      </c>
      <c r="F8" s="977">
        <v>23.502135079644191</v>
      </c>
      <c r="G8" s="374">
        <v>3.3276708661840328</v>
      </c>
      <c r="H8" s="374">
        <v>106.1094473155709</v>
      </c>
      <c r="I8" s="978">
        <v>3.1360740729216088E-2</v>
      </c>
      <c r="J8" s="977">
        <v>4.5953135271308643</v>
      </c>
      <c r="K8" s="982">
        <v>2.5476329999999998</v>
      </c>
      <c r="N8" s="959"/>
      <c r="O8" s="959"/>
      <c r="P8" s="959"/>
      <c r="Q8" s="959"/>
      <c r="R8" s="959"/>
      <c r="S8" s="959"/>
      <c r="T8" s="959"/>
    </row>
    <row r="9" spans="1:20" x14ac:dyDescent="0.25">
      <c r="A9" s="980" t="s">
        <v>157</v>
      </c>
      <c r="B9" s="981">
        <v>30.395265571602884</v>
      </c>
      <c r="C9" s="981">
        <v>6.5238725672082367</v>
      </c>
      <c r="D9" s="981">
        <v>5.9186072175465227</v>
      </c>
      <c r="E9" s="976">
        <v>0.60526534966171419</v>
      </c>
      <c r="F9" s="977">
        <v>20.337457043381644</v>
      </c>
      <c r="G9" s="374">
        <v>3.2878770672082367</v>
      </c>
      <c r="H9" s="374">
        <v>110.29527174981365</v>
      </c>
      <c r="I9" s="978">
        <v>2.9809773483909945E-2</v>
      </c>
      <c r="J9" s="977">
        <v>2.3314085282212456</v>
      </c>
      <c r="K9" s="982">
        <v>2.5476329999999998</v>
      </c>
      <c r="N9" s="959"/>
      <c r="O9" s="959"/>
      <c r="P9" s="959"/>
      <c r="Q9" s="959"/>
      <c r="R9" s="959"/>
      <c r="S9" s="959"/>
      <c r="T9" s="959"/>
    </row>
    <row r="10" spans="1:20" x14ac:dyDescent="0.25">
      <c r="A10" s="980" t="s">
        <v>158</v>
      </c>
      <c r="B10" s="981">
        <v>24.369412748733978</v>
      </c>
      <c r="C10" s="981">
        <v>4.515791643445441</v>
      </c>
      <c r="D10" s="981">
        <v>4.0790427645779257</v>
      </c>
      <c r="E10" s="976">
        <v>0.43674887886751573</v>
      </c>
      <c r="F10" s="977">
        <v>17.193969169128934</v>
      </c>
      <c r="G10" s="374">
        <v>3.825974261144736</v>
      </c>
      <c r="H10" s="374">
        <v>114.79256869468136</v>
      </c>
      <c r="I10" s="978">
        <v>3.3329459429737487E-2</v>
      </c>
      <c r="J10" s="977">
        <v>-4.3056420394951278E-2</v>
      </c>
      <c r="K10" s="982">
        <v>1.4152382300706083E-2</v>
      </c>
      <c r="N10" s="959"/>
      <c r="O10" s="959"/>
      <c r="P10" s="959"/>
      <c r="Q10" s="959"/>
      <c r="R10" s="959"/>
      <c r="S10" s="959"/>
      <c r="T10" s="959"/>
    </row>
    <row r="11" spans="1:20" x14ac:dyDescent="0.25">
      <c r="A11" s="980" t="s">
        <v>159</v>
      </c>
      <c r="B11" s="981">
        <v>20.204185994967958</v>
      </c>
      <c r="C11" s="981">
        <v>3.658434827476472</v>
      </c>
      <c r="D11" s="981">
        <v>3.3397997441658438</v>
      </c>
      <c r="E11" s="976">
        <v>0.31863508331062812</v>
      </c>
      <c r="F11" s="977">
        <v>13.493585994967958</v>
      </c>
      <c r="G11" s="374">
        <v>2.9954673274764723</v>
      </c>
      <c r="H11" s="374">
        <v>119.37254634741294</v>
      </c>
      <c r="I11" s="978">
        <v>2.5093435795184329E-2</v>
      </c>
      <c r="J11" s="977">
        <v>0</v>
      </c>
      <c r="K11" s="983">
        <v>0</v>
      </c>
      <c r="N11" s="959"/>
      <c r="O11" s="959"/>
      <c r="P11" s="959"/>
      <c r="Q11" s="959"/>
      <c r="R11" s="959"/>
      <c r="S11" s="959"/>
      <c r="T11" s="959"/>
    </row>
    <row r="12" spans="1:20" x14ac:dyDescent="0.25">
      <c r="A12" s="980" t="s">
        <v>160</v>
      </c>
      <c r="B12" s="981">
        <v>16.807422931223606</v>
      </c>
      <c r="C12" s="981">
        <v>3.6224769204790088</v>
      </c>
      <c r="D12" s="981">
        <v>3.3525685448115938</v>
      </c>
      <c r="E12" s="976">
        <v>0.2699083756674151</v>
      </c>
      <c r="F12" s="977">
        <v>10.604722931223609</v>
      </c>
      <c r="G12" s="374">
        <v>2.9722069204790089</v>
      </c>
      <c r="H12" s="374">
        <v>124.46296766000785</v>
      </c>
      <c r="I12" s="978">
        <v>2.3880251100858424E-2</v>
      </c>
      <c r="J12" s="977">
        <v>0</v>
      </c>
      <c r="K12" s="983">
        <v>0</v>
      </c>
      <c r="N12" s="959"/>
      <c r="O12" s="959"/>
      <c r="P12" s="959"/>
      <c r="Q12" s="959"/>
      <c r="R12" s="959"/>
      <c r="S12" s="959"/>
      <c r="T12" s="959"/>
    </row>
    <row r="13" spans="1:20" x14ac:dyDescent="0.25">
      <c r="A13" s="980" t="s">
        <v>161</v>
      </c>
      <c r="B13" s="495">
        <v>13.575932583692467</v>
      </c>
      <c r="C13" s="495">
        <v>3.0202047159668646</v>
      </c>
      <c r="D13" s="495">
        <v>2.7986954389999998</v>
      </c>
      <c r="E13" s="976">
        <v>0.22150927696686476</v>
      </c>
      <c r="F13" s="977">
        <v>7.8811325836924686</v>
      </c>
      <c r="G13" s="374">
        <v>2.3826322159668649</v>
      </c>
      <c r="H13" s="374">
        <v>129.77046056848133</v>
      </c>
      <c r="I13" s="978">
        <v>1.8360358786809756E-2</v>
      </c>
      <c r="J13" s="984">
        <v>0</v>
      </c>
      <c r="K13" s="982">
        <v>0</v>
      </c>
      <c r="N13" s="959"/>
      <c r="O13" s="959"/>
      <c r="P13" s="959"/>
      <c r="Q13" s="959"/>
      <c r="R13" s="959"/>
      <c r="S13" s="959"/>
      <c r="T13" s="959"/>
    </row>
    <row r="14" spans="1:20" x14ac:dyDescent="0.25">
      <c r="A14" s="980" t="s">
        <v>162</v>
      </c>
      <c r="B14" s="495">
        <v>10.654205154999998</v>
      </c>
      <c r="C14" s="495">
        <v>2.6600099259249999</v>
      </c>
      <c r="D14" s="495">
        <v>2.4858408949999999</v>
      </c>
      <c r="E14" s="976">
        <v>0.17416903092499994</v>
      </c>
      <c r="F14" s="977">
        <v>5.467305155</v>
      </c>
      <c r="G14" s="374">
        <v>2.035134925925</v>
      </c>
      <c r="H14" s="374">
        <v>135.30428168929862</v>
      </c>
      <c r="I14" s="978">
        <v>1.5041171650416154E-2</v>
      </c>
      <c r="J14" s="984">
        <v>0</v>
      </c>
      <c r="K14" s="982">
        <v>0</v>
      </c>
      <c r="N14" s="959"/>
      <c r="O14" s="959"/>
      <c r="P14" s="959"/>
      <c r="Q14" s="959"/>
      <c r="R14" s="959"/>
      <c r="S14" s="959"/>
      <c r="T14" s="959"/>
    </row>
    <row r="15" spans="1:20" x14ac:dyDescent="0.25">
      <c r="A15" s="980" t="s">
        <v>163</v>
      </c>
      <c r="B15" s="495">
        <v>8.2243336199999959</v>
      </c>
      <c r="C15" s="495">
        <v>2.626041760582146</v>
      </c>
      <c r="D15" s="495">
        <v>2.4869086468821462</v>
      </c>
      <c r="E15" s="976">
        <v>0.13913311369999995</v>
      </c>
      <c r="F15" s="977">
        <v>3.5453336200000001</v>
      </c>
      <c r="G15" s="374">
        <v>2.013864260582146</v>
      </c>
      <c r="H15" s="374">
        <v>141.07408237020266</v>
      </c>
      <c r="I15" s="978">
        <v>1.4275224950940454E-2</v>
      </c>
      <c r="J15" s="984">
        <v>0</v>
      </c>
      <c r="K15" s="982">
        <v>0</v>
      </c>
      <c r="N15" s="959"/>
      <c r="O15" s="959"/>
      <c r="P15" s="959"/>
      <c r="Q15" s="959"/>
      <c r="R15" s="959"/>
      <c r="S15" s="959"/>
      <c r="T15" s="959"/>
    </row>
    <row r="16" spans="1:20" x14ac:dyDescent="0.25">
      <c r="A16" s="980" t="s">
        <v>164</v>
      </c>
      <c r="B16" s="985">
        <v>6.4081777199999959</v>
      </c>
      <c r="C16" s="985">
        <v>1.4056163371999997</v>
      </c>
      <c r="D16" s="985">
        <v>1.2916655599999998</v>
      </c>
      <c r="E16" s="976">
        <v>0.11395077719999992</v>
      </c>
      <c r="F16" s="977">
        <v>2.2370777199999989</v>
      </c>
      <c r="G16" s="374">
        <v>0.8061363372</v>
      </c>
      <c r="H16" s="374">
        <v>147.08992552279881</v>
      </c>
      <c r="I16" s="978">
        <v>5.4805679881525914E-3</v>
      </c>
      <c r="J16" s="984">
        <v>0</v>
      </c>
      <c r="K16" s="982">
        <v>0</v>
      </c>
      <c r="N16" s="959"/>
      <c r="O16" s="959"/>
      <c r="P16" s="959"/>
      <c r="Q16" s="959"/>
      <c r="R16" s="959"/>
      <c r="S16" s="959"/>
      <c r="T16" s="959"/>
    </row>
    <row r="17" spans="1:22" x14ac:dyDescent="0.25">
      <c r="A17" s="980" t="s">
        <v>165</v>
      </c>
      <c r="B17" s="374">
        <v>4.7595526399999972</v>
      </c>
      <c r="C17" s="374">
        <v>1.0493532663999998</v>
      </c>
      <c r="D17" s="374">
        <v>0.95950723999999987</v>
      </c>
      <c r="E17" s="976">
        <v>8.9846026399999931E-2</v>
      </c>
      <c r="F17" s="977">
        <v>1.0963526399999994</v>
      </c>
      <c r="G17" s="374">
        <v>0.4625707664</v>
      </c>
      <c r="H17" s="374">
        <v>153.36230317293411</v>
      </c>
      <c r="I17" s="978">
        <v>3.0161960066444546E-3</v>
      </c>
      <c r="J17" s="984">
        <v>0</v>
      </c>
      <c r="K17" s="982">
        <v>0</v>
      </c>
      <c r="N17" s="959"/>
      <c r="O17" s="959"/>
      <c r="P17" s="959"/>
      <c r="Q17" s="959"/>
      <c r="R17" s="959"/>
      <c r="S17" s="959"/>
      <c r="T17" s="959"/>
    </row>
    <row r="18" spans="1:22" x14ac:dyDescent="0.25">
      <c r="A18" s="980" t="s">
        <v>285</v>
      </c>
      <c r="B18" s="981">
        <v>3.8000453999999966</v>
      </c>
      <c r="C18" s="981">
        <v>1.2252778539999993</v>
      </c>
      <c r="D18" s="981">
        <v>1.1526453999999995</v>
      </c>
      <c r="E18" s="976">
        <v>7.263245399999993E-2</v>
      </c>
      <c r="F18" s="977">
        <v>0.64474539999999936</v>
      </c>
      <c r="G18" s="374">
        <v>0.65119285399999938</v>
      </c>
      <c r="H18" s="374">
        <v>159.90215475947994</v>
      </c>
      <c r="I18" s="978">
        <v>4.0724457714750887E-3</v>
      </c>
      <c r="J18" s="984">
        <v>0</v>
      </c>
      <c r="K18" s="982">
        <v>0</v>
      </c>
    </row>
    <row r="19" spans="1:22" x14ac:dyDescent="0.25">
      <c r="A19" s="980" t="s">
        <v>3043</v>
      </c>
      <c r="B19" s="981">
        <v>2.6473999999999975</v>
      </c>
      <c r="C19" s="981">
        <v>0.56138749999999993</v>
      </c>
      <c r="D19" s="981">
        <v>0.50790000000000002</v>
      </c>
      <c r="E19" s="976">
        <v>5.3487499999999938E-2</v>
      </c>
      <c r="F19" s="977">
        <v>0</v>
      </c>
      <c r="G19" s="374">
        <v>0</v>
      </c>
      <c r="H19" s="374">
        <v>166.72088621343244</v>
      </c>
      <c r="I19" s="986">
        <v>0</v>
      </c>
      <c r="J19" s="976">
        <v>0</v>
      </c>
      <c r="K19" s="982">
        <v>0</v>
      </c>
    </row>
    <row r="20" spans="1:22" x14ac:dyDescent="0.25">
      <c r="A20" s="980" t="s">
        <v>3044</v>
      </c>
      <c r="B20" s="981">
        <v>2.1394999999999973</v>
      </c>
      <c r="C20" s="981">
        <v>0.5486899999999999</v>
      </c>
      <c r="D20" s="981">
        <v>0.50790000000000002</v>
      </c>
      <c r="E20" s="976">
        <v>4.078999999999993E-2</v>
      </c>
      <c r="F20" s="977">
        <v>0</v>
      </c>
      <c r="G20" s="374">
        <v>0</v>
      </c>
      <c r="H20" s="374">
        <v>173.83038985060571</v>
      </c>
      <c r="I20" s="986">
        <v>0</v>
      </c>
      <c r="J20" s="976">
        <v>0</v>
      </c>
      <c r="K20" s="982">
        <v>0</v>
      </c>
    </row>
    <row r="21" spans="1:22" x14ac:dyDescent="0.25">
      <c r="A21" s="980" t="s">
        <v>3045</v>
      </c>
      <c r="B21" s="981">
        <v>1.6315999999999973</v>
      </c>
      <c r="C21" s="981">
        <v>0.53599249999999987</v>
      </c>
      <c r="D21" s="981">
        <v>0.50789999999999991</v>
      </c>
      <c r="E21" s="976">
        <v>2.8092499999999933E-2</v>
      </c>
      <c r="F21" s="977">
        <v>0</v>
      </c>
      <c r="G21" s="374">
        <v>0</v>
      </c>
      <c r="H21" s="374">
        <v>181.24306511261233</v>
      </c>
      <c r="I21" s="986">
        <v>0</v>
      </c>
      <c r="J21" s="976">
        <v>0</v>
      </c>
      <c r="K21" s="982">
        <v>0</v>
      </c>
    </row>
    <row r="22" spans="1:22" x14ac:dyDescent="0.25">
      <c r="A22" s="980" t="s">
        <v>3049</v>
      </c>
      <c r="B22" s="981">
        <v>1.1236999999999973</v>
      </c>
      <c r="C22" s="981">
        <v>0.50790000000000002</v>
      </c>
      <c r="D22" s="981">
        <v>0.50790000000000002</v>
      </c>
      <c r="E22" s="976">
        <v>0</v>
      </c>
      <c r="F22" s="984"/>
      <c r="G22" s="976"/>
      <c r="H22" s="976"/>
      <c r="I22" s="986"/>
      <c r="J22" s="976"/>
      <c r="K22" s="982"/>
      <c r="M22" s="273"/>
      <c r="N22" s="273"/>
      <c r="O22" s="273"/>
      <c r="P22" s="273"/>
      <c r="Q22" s="273"/>
      <c r="R22" s="273"/>
      <c r="S22" s="273"/>
      <c r="T22" s="273"/>
      <c r="U22" s="273"/>
      <c r="V22" s="273"/>
    </row>
    <row r="23" spans="1:22" x14ac:dyDescent="0.25">
      <c r="A23" s="980" t="s">
        <v>3050</v>
      </c>
      <c r="B23" s="981">
        <v>0.61579999999999857</v>
      </c>
      <c r="C23" s="981">
        <v>0.30789999999999995</v>
      </c>
      <c r="D23" s="981">
        <v>0.30789999999999995</v>
      </c>
      <c r="E23" s="976">
        <v>0</v>
      </c>
      <c r="F23" s="984"/>
      <c r="G23" s="976"/>
      <c r="H23" s="976"/>
      <c r="I23" s="986"/>
      <c r="J23" s="976"/>
      <c r="K23" s="982"/>
      <c r="M23" s="273"/>
      <c r="N23" s="273"/>
      <c r="O23" s="273"/>
      <c r="P23" s="273"/>
      <c r="Q23" s="273"/>
      <c r="R23" s="273"/>
      <c r="S23" s="273"/>
      <c r="T23" s="273"/>
      <c r="U23" s="273"/>
      <c r="V23" s="273"/>
    </row>
    <row r="24" spans="1:22" x14ac:dyDescent="0.25">
      <c r="A24" s="980" t="s">
        <v>3051</v>
      </c>
      <c r="B24" s="981">
        <v>0.30789999999999862</v>
      </c>
      <c r="C24" s="981">
        <v>0.30789999999999995</v>
      </c>
      <c r="D24" s="981">
        <v>0.30789999999999995</v>
      </c>
      <c r="E24" s="976">
        <v>0</v>
      </c>
      <c r="F24" s="984"/>
      <c r="G24" s="976"/>
      <c r="H24" s="976"/>
      <c r="I24" s="986"/>
      <c r="J24" s="976"/>
      <c r="K24" s="982"/>
      <c r="M24" s="273"/>
      <c r="N24" s="273"/>
      <c r="O24" s="273"/>
      <c r="P24" s="273"/>
      <c r="Q24" s="273"/>
      <c r="R24" s="273"/>
      <c r="S24" s="273"/>
      <c r="T24" s="273"/>
      <c r="U24" s="273"/>
      <c r="V24" s="273"/>
    </row>
    <row r="25" spans="1:22" x14ac:dyDescent="0.25">
      <c r="A25" s="980" t="s">
        <v>3052</v>
      </c>
      <c r="B25" s="981"/>
      <c r="C25" s="981"/>
      <c r="D25" s="981"/>
      <c r="E25" s="976"/>
      <c r="F25" s="977"/>
      <c r="G25" s="374"/>
      <c r="H25" s="374"/>
      <c r="I25" s="986"/>
      <c r="J25" s="976"/>
      <c r="K25" s="982"/>
      <c r="M25" s="273"/>
      <c r="N25" s="273"/>
      <c r="O25" s="273"/>
      <c r="P25" s="273"/>
      <c r="Q25" s="273"/>
      <c r="R25" s="273"/>
      <c r="S25" s="273"/>
      <c r="T25" s="273"/>
      <c r="U25" s="273"/>
      <c r="V25" s="273"/>
    </row>
    <row r="26" spans="1:22" s="4" customFormat="1" ht="19.5" customHeight="1" x14ac:dyDescent="0.25">
      <c r="A26" s="987" t="s">
        <v>3053</v>
      </c>
      <c r="B26" s="988"/>
      <c r="C26" s="988"/>
      <c r="D26" s="988"/>
      <c r="E26" s="989"/>
      <c r="F26" s="990"/>
      <c r="G26" s="991"/>
      <c r="H26" s="991"/>
      <c r="I26" s="992"/>
      <c r="J26" s="989"/>
      <c r="K26" s="993"/>
    </row>
    <row r="27" spans="1:22" x14ac:dyDescent="0.25">
      <c r="M27" s="273"/>
      <c r="N27" s="273"/>
      <c r="O27" s="273"/>
      <c r="P27" s="273"/>
      <c r="Q27" s="273"/>
      <c r="R27" s="273"/>
      <c r="S27" s="273"/>
      <c r="T27" s="273"/>
      <c r="U27" s="273"/>
      <c r="V27" s="273"/>
    </row>
    <row r="28" spans="1:22" x14ac:dyDescent="0.25">
      <c r="M28" s="273"/>
      <c r="N28" s="273"/>
      <c r="O28" s="273"/>
      <c r="P28" s="273"/>
      <c r="Q28" s="273"/>
      <c r="R28" s="273"/>
      <c r="S28" s="273"/>
      <c r="T28" s="273"/>
      <c r="U28" s="273"/>
      <c r="V28" s="273"/>
    </row>
    <row r="29" spans="1:22" x14ac:dyDescent="0.25">
      <c r="M29" s="273"/>
      <c r="N29" s="273"/>
      <c r="O29" s="273"/>
      <c r="P29" s="273"/>
      <c r="Q29" s="273"/>
      <c r="R29" s="273"/>
      <c r="S29" s="273"/>
      <c r="T29" s="273"/>
      <c r="U29" s="273"/>
      <c r="V29" s="273"/>
    </row>
    <row r="30" spans="1:22" x14ac:dyDescent="0.25">
      <c r="M30" s="273"/>
      <c r="N30" s="273"/>
      <c r="O30" s="273"/>
      <c r="P30" s="273"/>
      <c r="Q30" s="273"/>
      <c r="R30" s="273"/>
      <c r="S30" s="273"/>
      <c r="T30" s="273"/>
      <c r="U30" s="273"/>
      <c r="V30" s="273"/>
    </row>
    <row r="31" spans="1:22" x14ac:dyDescent="0.25">
      <c r="M31" s="273"/>
      <c r="N31" s="273"/>
      <c r="O31" s="273"/>
      <c r="P31" s="273"/>
      <c r="Q31" s="273"/>
      <c r="R31" s="273"/>
      <c r="S31" s="273"/>
      <c r="T31" s="273"/>
      <c r="U31" s="273"/>
      <c r="V31" s="273"/>
    </row>
    <row r="32" spans="1:22" x14ac:dyDescent="0.25">
      <c r="M32" s="273"/>
      <c r="N32" s="273"/>
      <c r="O32" s="273"/>
      <c r="P32" s="273"/>
      <c r="Q32" s="273"/>
      <c r="R32" s="273"/>
      <c r="S32" s="273"/>
      <c r="T32" s="273"/>
      <c r="U32" s="273"/>
      <c r="V32" s="273"/>
    </row>
    <row r="33" spans="13:22" x14ac:dyDescent="0.25">
      <c r="M33" s="273"/>
      <c r="N33" s="273"/>
      <c r="O33" s="273"/>
      <c r="P33" s="273"/>
      <c r="Q33" s="273"/>
      <c r="R33" s="273"/>
      <c r="S33" s="273"/>
      <c r="T33" s="273"/>
      <c r="U33" s="273"/>
      <c r="V33" s="273"/>
    </row>
    <row r="34" spans="13:22" x14ac:dyDescent="0.25">
      <c r="M34" s="273"/>
      <c r="N34" s="273"/>
      <c r="O34" s="273"/>
      <c r="P34" s="273"/>
      <c r="Q34" s="273"/>
      <c r="R34" s="273"/>
      <c r="S34" s="273"/>
      <c r="T34" s="273"/>
      <c r="U34" s="273"/>
      <c r="V34" s="273"/>
    </row>
    <row r="35" spans="13:22" x14ac:dyDescent="0.25">
      <c r="M35" s="273"/>
      <c r="N35" s="273"/>
      <c r="O35" s="273"/>
      <c r="P35" s="273"/>
      <c r="Q35" s="273"/>
      <c r="R35" s="273"/>
      <c r="S35" s="273"/>
      <c r="T35" s="273"/>
      <c r="U35" s="273"/>
      <c r="V35" s="273"/>
    </row>
    <row r="36" spans="13:22" x14ac:dyDescent="0.25">
      <c r="M36" s="273"/>
      <c r="N36" s="273"/>
      <c r="O36" s="273"/>
      <c r="P36" s="273"/>
      <c r="Q36" s="273"/>
      <c r="R36" s="273"/>
      <c r="S36" s="273"/>
      <c r="T36" s="273"/>
      <c r="U36" s="273"/>
      <c r="V36" s="273"/>
    </row>
    <row r="37" spans="13:22" x14ac:dyDescent="0.25">
      <c r="M37" s="273"/>
      <c r="N37" s="273"/>
      <c r="O37" s="273"/>
      <c r="P37" s="273"/>
      <c r="Q37" s="273"/>
      <c r="R37" s="273"/>
      <c r="S37" s="273"/>
      <c r="T37" s="273"/>
      <c r="U37" s="273"/>
      <c r="V37" s="273"/>
    </row>
    <row r="38" spans="13:22" x14ac:dyDescent="0.25">
      <c r="M38" s="273"/>
      <c r="N38" s="273"/>
      <c r="O38" s="273"/>
      <c r="P38" s="273"/>
      <c r="Q38" s="273"/>
      <c r="R38" s="273"/>
      <c r="S38" s="273"/>
      <c r="T38" s="273"/>
      <c r="U38" s="273"/>
      <c r="V38" s="273"/>
    </row>
    <row r="39" spans="13:22" x14ac:dyDescent="0.25">
      <c r="M39" s="273"/>
      <c r="N39" s="273"/>
      <c r="O39" s="273"/>
      <c r="P39" s="273"/>
      <c r="Q39" s="273"/>
      <c r="R39" s="273"/>
      <c r="S39" s="273"/>
      <c r="T39" s="273"/>
      <c r="U39" s="273"/>
      <c r="V39" s="273"/>
    </row>
  </sheetData>
  <mergeCells count="2">
    <mergeCell ref="B2:E2"/>
    <mergeCell ref="F2:I2"/>
  </mergeCells>
  <phoneticPr fontId="8" type="noConversion"/>
  <pageMargins left="0.74803149606299202" right="0.74803149606299202" top="0.98425196850393704" bottom="0.98425196850393704" header="0.511811023622047" footer="0.511811023622047"/>
  <pageSetup scale="8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M50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x14ac:dyDescent="0.25"/>
  <cols>
    <col min="1" max="1" width="30.1796875" style="320" customWidth="1"/>
    <col min="2" max="16384" width="9.1796875" style="320"/>
  </cols>
  <sheetData>
    <row r="1" spans="1:299" ht="20.149999999999999" customHeight="1" x14ac:dyDescent="0.35">
      <c r="A1" s="341" t="str">
        <f>Index!B83</f>
        <v>Table 10a   RMI government finances (GFS 2001 Format, summary) FY2004-FY2022</v>
      </c>
    </row>
    <row r="2" spans="1:299" s="709" customFormat="1" ht="25.4" customHeight="1" x14ac:dyDescent="0.25">
      <c r="A2" s="167" t="s">
        <v>340</v>
      </c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tr">
        <f>IF(PubGrf="P",Sys!V3,Sys!V4)</f>
        <v>FY2014</v>
      </c>
      <c r="M2" s="46" t="str">
        <f>IF(PubGrf="P",Sys!W3,Sys!W4)</f>
        <v>FY2015</v>
      </c>
      <c r="N2" s="46" t="str">
        <f>IF(PubGrf="P",Sys!X3,Sys!X4)</f>
        <v>FY2016</v>
      </c>
      <c r="O2" s="46" t="str">
        <f>IF(PubGrf="P",Sys!Y3,Sys!Y4)</f>
        <v>FY2017</v>
      </c>
      <c r="P2" s="46" t="str">
        <f>IF(PubGrf="P",Sys!Z3,Sys!Z4)</f>
        <v>FY2018</v>
      </c>
      <c r="Q2" s="46" t="str">
        <f>IF(PubGrf="P",Sys!AA3,Sys!AA4)</f>
        <v>FY2019</v>
      </c>
      <c r="R2" s="46" t="str">
        <f>IF(PubGrf="P",Sys!AB3,Sys!AB4)</f>
        <v>FY2020</v>
      </c>
      <c r="S2" s="46" t="str">
        <f>IF(PubGrf="P",Sys!AC3,Sys!AC4)</f>
        <v>FY2021</v>
      </c>
      <c r="T2" s="46" t="str">
        <f>IF(PubGrf="P",Sys!AD3,Sys!AD4)</f>
        <v>FY2022</v>
      </c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0"/>
      <c r="BO2" s="320"/>
      <c r="BP2" s="320"/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0"/>
      <c r="CE2" s="320"/>
      <c r="CF2" s="320"/>
      <c r="CG2" s="320"/>
      <c r="CH2" s="320"/>
      <c r="CI2" s="320"/>
      <c r="CJ2" s="320"/>
      <c r="CK2" s="320"/>
      <c r="CL2" s="320"/>
      <c r="CM2" s="320"/>
      <c r="CN2" s="320"/>
      <c r="CO2" s="320"/>
      <c r="CP2" s="320"/>
      <c r="CQ2" s="320"/>
      <c r="CR2" s="320"/>
      <c r="CS2" s="320"/>
      <c r="CT2" s="320"/>
      <c r="CU2" s="320"/>
      <c r="CV2" s="320"/>
      <c r="CW2" s="320"/>
      <c r="CX2" s="320"/>
      <c r="CY2" s="320"/>
      <c r="CZ2" s="320"/>
      <c r="DA2" s="320"/>
      <c r="DB2" s="320"/>
      <c r="DC2" s="320"/>
      <c r="DD2" s="320"/>
      <c r="DE2" s="320"/>
      <c r="DF2" s="320"/>
      <c r="DG2" s="320"/>
      <c r="DH2" s="320"/>
      <c r="DI2" s="320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320"/>
      <c r="FJ2" s="320"/>
      <c r="FK2" s="320"/>
      <c r="FL2" s="320"/>
      <c r="FM2" s="320"/>
      <c r="FN2" s="320"/>
      <c r="FO2" s="320"/>
      <c r="FP2" s="320"/>
      <c r="FQ2" s="320"/>
      <c r="FR2" s="320"/>
      <c r="FS2" s="320"/>
      <c r="FT2" s="320"/>
      <c r="FU2" s="320"/>
      <c r="FV2" s="320"/>
      <c r="FW2" s="320"/>
      <c r="FX2" s="320"/>
      <c r="FY2" s="320"/>
      <c r="FZ2" s="320"/>
      <c r="GA2" s="320"/>
      <c r="GB2" s="320"/>
      <c r="GC2" s="320"/>
      <c r="GD2" s="320"/>
      <c r="GE2" s="320"/>
      <c r="GF2" s="320"/>
      <c r="GG2" s="320"/>
      <c r="GH2" s="320"/>
      <c r="GI2" s="320"/>
      <c r="GJ2" s="320"/>
      <c r="GK2" s="320"/>
      <c r="GL2" s="320"/>
      <c r="GM2" s="320"/>
      <c r="GN2" s="320"/>
      <c r="GO2" s="320"/>
      <c r="GP2" s="320"/>
      <c r="GQ2" s="320"/>
      <c r="GR2" s="320"/>
      <c r="GS2" s="320"/>
      <c r="GT2" s="320"/>
      <c r="GU2" s="320"/>
      <c r="GV2" s="320"/>
      <c r="GW2" s="320"/>
      <c r="GX2" s="320"/>
      <c r="GY2" s="320"/>
      <c r="GZ2" s="320"/>
      <c r="HA2" s="320"/>
      <c r="HB2" s="320"/>
      <c r="HC2" s="320"/>
      <c r="HD2" s="320"/>
      <c r="HE2" s="320"/>
      <c r="HF2" s="320"/>
      <c r="HG2" s="320"/>
      <c r="HH2" s="320"/>
      <c r="HI2" s="320"/>
      <c r="HJ2" s="320"/>
      <c r="HK2" s="320"/>
      <c r="HL2" s="320"/>
      <c r="HM2" s="320"/>
      <c r="HN2" s="320"/>
      <c r="HO2" s="320"/>
      <c r="HP2" s="320"/>
      <c r="HQ2" s="320"/>
      <c r="HR2" s="320"/>
      <c r="HS2" s="320"/>
      <c r="HT2" s="320"/>
      <c r="HU2" s="320"/>
      <c r="HV2" s="320"/>
      <c r="HW2" s="320"/>
      <c r="HX2" s="320"/>
      <c r="HY2" s="320"/>
      <c r="HZ2" s="320"/>
      <c r="IA2" s="320"/>
      <c r="IB2" s="320"/>
      <c r="IC2" s="320"/>
      <c r="ID2" s="320"/>
      <c r="IE2" s="320"/>
      <c r="IF2" s="320"/>
      <c r="IG2" s="320"/>
      <c r="IH2" s="320"/>
      <c r="II2" s="320"/>
      <c r="IJ2" s="320"/>
      <c r="IK2" s="320"/>
      <c r="IL2" s="320"/>
      <c r="IM2" s="320"/>
      <c r="IN2" s="320"/>
      <c r="IO2" s="320"/>
      <c r="IP2" s="320"/>
      <c r="IQ2" s="320"/>
      <c r="IR2" s="320"/>
      <c r="IS2" s="320"/>
      <c r="IT2" s="320"/>
      <c r="IU2" s="320"/>
      <c r="IV2" s="320"/>
      <c r="IW2" s="320"/>
      <c r="IX2" s="320"/>
      <c r="IY2" s="320"/>
      <c r="IZ2" s="320"/>
      <c r="JA2" s="320"/>
      <c r="JB2" s="320"/>
      <c r="JC2" s="320"/>
      <c r="JD2" s="320"/>
      <c r="JE2" s="320"/>
      <c r="JF2" s="320"/>
      <c r="JG2" s="320"/>
      <c r="JH2" s="320"/>
      <c r="JI2" s="320"/>
      <c r="JJ2" s="320"/>
      <c r="JK2" s="320"/>
      <c r="JL2" s="320"/>
      <c r="JM2" s="320"/>
      <c r="JN2" s="320"/>
      <c r="JO2" s="320"/>
      <c r="JP2" s="320"/>
      <c r="JQ2" s="320"/>
      <c r="JR2" s="320"/>
      <c r="JS2" s="320"/>
      <c r="JT2" s="320"/>
      <c r="JU2" s="320"/>
      <c r="JV2" s="320"/>
      <c r="JW2" s="320"/>
      <c r="JX2" s="320"/>
      <c r="JY2" s="320"/>
      <c r="JZ2" s="320"/>
      <c r="KA2" s="320"/>
      <c r="KB2" s="320"/>
      <c r="KC2" s="320"/>
      <c r="KD2" s="320"/>
      <c r="KE2" s="320"/>
      <c r="KF2" s="320"/>
      <c r="KG2" s="320"/>
      <c r="KH2" s="320"/>
      <c r="KI2" s="320"/>
      <c r="KJ2" s="320"/>
      <c r="KK2" s="320"/>
      <c r="KL2" s="320"/>
      <c r="KM2" s="320"/>
    </row>
    <row r="3" spans="1:299" s="322" customFormat="1" ht="19.5" customHeight="1" x14ac:dyDescent="0.3">
      <c r="A3" s="321" t="s">
        <v>588</v>
      </c>
      <c r="B3" s="326">
        <v>70.357391357421875</v>
      </c>
      <c r="C3" s="326">
        <v>86.981986999511719</v>
      </c>
      <c r="D3" s="326">
        <v>87.917877197265625</v>
      </c>
      <c r="E3" s="326">
        <v>101.58885192871094</v>
      </c>
      <c r="F3" s="326">
        <v>99.647743225097656</v>
      </c>
      <c r="G3" s="326">
        <v>97.651176452636719</v>
      </c>
      <c r="H3" s="326">
        <v>101.03765106201172</v>
      </c>
      <c r="I3" s="326">
        <v>100.02046966552734</v>
      </c>
      <c r="J3" s="326">
        <v>94.781761169433594</v>
      </c>
      <c r="K3" s="326">
        <v>102.08296966552734</v>
      </c>
      <c r="L3" s="326">
        <v>97.475677490234375</v>
      </c>
      <c r="M3" s="326">
        <v>108.56008148193359</v>
      </c>
      <c r="N3" s="326">
        <v>122.36499786376953</v>
      </c>
      <c r="O3" s="326">
        <v>145.48992919921875</v>
      </c>
      <c r="P3" s="326">
        <v>138.62042236328125</v>
      </c>
      <c r="Q3" s="326">
        <v>148.37080383300781</v>
      </c>
      <c r="R3" s="326">
        <v>170.07820129394531</v>
      </c>
      <c r="S3" s="326">
        <v>181.15992736816406</v>
      </c>
      <c r="T3" s="326">
        <v>173.35899353027344</v>
      </c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0"/>
      <c r="CS3" s="320"/>
      <c r="CT3" s="320"/>
      <c r="CU3" s="320"/>
      <c r="CV3" s="320"/>
      <c r="CW3" s="320"/>
      <c r="CX3" s="320"/>
      <c r="CY3" s="320"/>
      <c r="CZ3" s="320"/>
      <c r="DA3" s="320"/>
      <c r="DB3" s="320"/>
      <c r="DC3" s="320"/>
      <c r="DD3" s="320"/>
      <c r="DE3" s="320"/>
      <c r="DF3" s="320"/>
      <c r="DG3" s="320"/>
      <c r="DH3" s="320"/>
      <c r="DI3" s="320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320"/>
      <c r="FJ3" s="320"/>
      <c r="FK3" s="320"/>
      <c r="FL3" s="320"/>
      <c r="FM3" s="320"/>
      <c r="FN3" s="320"/>
      <c r="FO3" s="320"/>
      <c r="FP3" s="320"/>
      <c r="FQ3" s="320"/>
      <c r="FR3" s="320"/>
      <c r="FS3" s="320"/>
      <c r="FT3" s="320"/>
      <c r="FU3" s="320"/>
      <c r="FV3" s="320"/>
      <c r="FW3" s="320"/>
      <c r="FX3" s="320"/>
      <c r="FY3" s="320"/>
      <c r="FZ3" s="320"/>
      <c r="GA3" s="320"/>
      <c r="GB3" s="320"/>
      <c r="GC3" s="320"/>
      <c r="GD3" s="320"/>
      <c r="GE3" s="320"/>
      <c r="GF3" s="320"/>
      <c r="GG3" s="320"/>
      <c r="GH3" s="320"/>
      <c r="GI3" s="320"/>
      <c r="GJ3" s="320"/>
      <c r="GK3" s="320"/>
      <c r="GL3" s="320"/>
      <c r="GM3" s="320"/>
      <c r="GN3" s="320"/>
      <c r="GO3" s="320"/>
      <c r="GP3" s="320"/>
      <c r="GQ3" s="320"/>
      <c r="GR3" s="320"/>
      <c r="GS3" s="320"/>
      <c r="GT3" s="320"/>
      <c r="GU3" s="320"/>
      <c r="GV3" s="320"/>
      <c r="GW3" s="320"/>
      <c r="GX3" s="320"/>
      <c r="GY3" s="320"/>
      <c r="GZ3" s="320"/>
      <c r="HA3" s="320"/>
      <c r="HB3" s="320"/>
      <c r="HC3" s="320"/>
      <c r="HD3" s="320"/>
      <c r="HE3" s="320"/>
      <c r="HF3" s="320"/>
      <c r="HG3" s="320"/>
      <c r="HH3" s="320"/>
      <c r="HI3" s="320"/>
      <c r="HJ3" s="320"/>
      <c r="HK3" s="320"/>
      <c r="HL3" s="320"/>
      <c r="HM3" s="320"/>
      <c r="HN3" s="320"/>
      <c r="HO3" s="320"/>
      <c r="HP3" s="320"/>
      <c r="HQ3" s="320"/>
      <c r="HR3" s="320"/>
      <c r="HS3" s="320"/>
      <c r="HT3" s="320"/>
      <c r="HU3" s="320"/>
      <c r="HV3" s="320"/>
      <c r="HW3" s="320"/>
      <c r="HX3" s="320"/>
      <c r="HY3" s="320"/>
      <c r="HZ3" s="320"/>
      <c r="IA3" s="320"/>
      <c r="IB3" s="320"/>
      <c r="IC3" s="320"/>
      <c r="ID3" s="320"/>
      <c r="IE3" s="320"/>
      <c r="IF3" s="320"/>
      <c r="IG3" s="320"/>
      <c r="IH3" s="320"/>
      <c r="II3" s="320"/>
      <c r="IJ3" s="320"/>
      <c r="IK3" s="320"/>
      <c r="IL3" s="320"/>
      <c r="IM3" s="320"/>
      <c r="IN3" s="320"/>
      <c r="IO3" s="320"/>
      <c r="IP3" s="320"/>
      <c r="IQ3" s="320"/>
      <c r="IR3" s="320"/>
      <c r="IS3" s="320"/>
      <c r="IT3" s="320"/>
      <c r="IU3" s="320"/>
      <c r="IV3" s="320"/>
      <c r="IW3" s="320"/>
      <c r="IX3" s="320"/>
      <c r="IY3" s="320"/>
      <c r="IZ3" s="320"/>
      <c r="JA3" s="320"/>
      <c r="JB3" s="320"/>
      <c r="JC3" s="320"/>
      <c r="JD3" s="320"/>
      <c r="JE3" s="320"/>
      <c r="JF3" s="320"/>
      <c r="JG3" s="320"/>
      <c r="JH3" s="320"/>
      <c r="JI3" s="320"/>
      <c r="JJ3" s="320"/>
      <c r="JK3" s="320"/>
      <c r="JL3" s="320"/>
      <c r="JM3" s="320"/>
      <c r="JN3" s="320"/>
      <c r="JO3" s="320"/>
      <c r="JP3" s="320"/>
      <c r="JQ3" s="320"/>
      <c r="JR3" s="320"/>
      <c r="JS3" s="320"/>
      <c r="JT3" s="320"/>
      <c r="JU3" s="320"/>
      <c r="JV3" s="320"/>
      <c r="JW3" s="320"/>
      <c r="JX3" s="320"/>
      <c r="JY3" s="320"/>
      <c r="JZ3" s="320"/>
      <c r="KA3" s="320"/>
      <c r="KB3" s="320"/>
      <c r="KC3" s="320"/>
      <c r="KD3" s="320"/>
      <c r="KE3" s="320"/>
      <c r="KF3" s="320"/>
      <c r="KG3" s="320"/>
      <c r="KH3" s="320"/>
      <c r="KI3" s="320"/>
      <c r="KJ3" s="320"/>
      <c r="KK3" s="320"/>
      <c r="KL3" s="320"/>
      <c r="KM3" s="320"/>
    </row>
    <row r="4" spans="1:299" s="322" customFormat="1" x14ac:dyDescent="0.25">
      <c r="A4" s="265" t="s">
        <v>589</v>
      </c>
      <c r="B4" s="326">
        <v>22.008501052856445</v>
      </c>
      <c r="C4" s="326">
        <v>24.385793685913086</v>
      </c>
      <c r="D4" s="326">
        <v>25.31147575378418</v>
      </c>
      <c r="E4" s="326">
        <v>27.253904342651367</v>
      </c>
      <c r="F4" s="326">
        <v>26.341434478759766</v>
      </c>
      <c r="G4" s="326">
        <v>24.573772430419922</v>
      </c>
      <c r="H4" s="326">
        <v>25.550003051757813</v>
      </c>
      <c r="I4" s="326">
        <v>25.606649398803711</v>
      </c>
      <c r="J4" s="326">
        <v>25.609918594360352</v>
      </c>
      <c r="K4" s="326">
        <v>26.732952117919922</v>
      </c>
      <c r="L4" s="326">
        <v>24.743558883666992</v>
      </c>
      <c r="M4" s="326">
        <v>25.886114120483398</v>
      </c>
      <c r="N4" s="326">
        <v>28.904138565063477</v>
      </c>
      <c r="O4" s="326">
        <v>30.36370849609375</v>
      </c>
      <c r="P4" s="326">
        <v>32.138999938964844</v>
      </c>
      <c r="Q4" s="326">
        <v>34.894508361816406</v>
      </c>
      <c r="R4" s="326">
        <v>33.537101745605469</v>
      </c>
      <c r="S4" s="326">
        <v>35.441928863525391</v>
      </c>
      <c r="T4" s="326">
        <v>35.922000885009766</v>
      </c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0"/>
      <c r="BX4" s="320"/>
      <c r="BY4" s="320"/>
      <c r="BZ4" s="320"/>
      <c r="CA4" s="320"/>
      <c r="CB4" s="320"/>
      <c r="CC4" s="320"/>
      <c r="CD4" s="320"/>
      <c r="CE4" s="320"/>
      <c r="CF4" s="320"/>
      <c r="CG4" s="320"/>
      <c r="CH4" s="320"/>
      <c r="CI4" s="320"/>
      <c r="CJ4" s="320"/>
      <c r="CK4" s="320"/>
      <c r="CL4" s="320"/>
      <c r="CM4" s="320"/>
      <c r="CN4" s="320"/>
      <c r="CO4" s="320"/>
      <c r="CP4" s="320"/>
      <c r="CQ4" s="320"/>
      <c r="CR4" s="320"/>
      <c r="CS4" s="320"/>
      <c r="CT4" s="320"/>
      <c r="CU4" s="320"/>
      <c r="CV4" s="320"/>
      <c r="CW4" s="320"/>
      <c r="CX4" s="320"/>
      <c r="CY4" s="320"/>
      <c r="CZ4" s="320"/>
      <c r="DA4" s="320"/>
      <c r="DB4" s="320"/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0"/>
      <c r="DN4" s="320"/>
      <c r="DO4" s="320"/>
      <c r="DP4" s="320"/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0"/>
      <c r="EB4" s="320"/>
      <c r="EC4" s="320"/>
      <c r="ED4" s="320"/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0"/>
      <c r="EP4" s="320"/>
      <c r="EQ4" s="320"/>
      <c r="ER4" s="320"/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0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  <c r="KM4" s="320"/>
    </row>
    <row r="5" spans="1:299" s="322" customFormat="1" x14ac:dyDescent="0.25">
      <c r="A5" s="265" t="s">
        <v>590</v>
      </c>
      <c r="B5" s="326">
        <v>0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6">
        <v>0</v>
      </c>
      <c r="Q5" s="326">
        <v>0</v>
      </c>
      <c r="R5" s="326">
        <v>0</v>
      </c>
      <c r="S5" s="326">
        <v>0</v>
      </c>
      <c r="T5" s="326">
        <v>0</v>
      </c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0"/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0"/>
      <c r="BS5" s="320"/>
      <c r="BT5" s="320"/>
      <c r="BU5" s="320"/>
      <c r="BV5" s="320"/>
      <c r="BW5" s="320"/>
      <c r="BX5" s="320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20"/>
      <c r="CK5" s="320"/>
      <c r="CL5" s="320"/>
      <c r="CM5" s="320"/>
      <c r="CN5" s="320"/>
      <c r="CO5" s="320"/>
      <c r="CP5" s="320"/>
      <c r="CQ5" s="320"/>
      <c r="CR5" s="320"/>
      <c r="CS5" s="320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  <c r="DP5" s="320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ED5" s="320"/>
      <c r="EE5" s="320"/>
      <c r="EF5" s="320"/>
      <c r="EG5" s="320"/>
      <c r="EH5" s="320"/>
      <c r="EI5" s="320"/>
      <c r="EJ5" s="320"/>
      <c r="EK5" s="320"/>
      <c r="EL5" s="320"/>
      <c r="EM5" s="320"/>
      <c r="EN5" s="320"/>
      <c r="EO5" s="320"/>
      <c r="EP5" s="320"/>
      <c r="EQ5" s="320"/>
      <c r="ER5" s="320"/>
      <c r="ES5" s="320"/>
      <c r="ET5" s="320"/>
      <c r="EU5" s="320"/>
      <c r="EV5" s="320"/>
      <c r="EW5" s="320"/>
      <c r="EX5" s="320"/>
      <c r="EY5" s="320"/>
      <c r="EZ5" s="320"/>
      <c r="FA5" s="320"/>
      <c r="FB5" s="320"/>
      <c r="FC5" s="320"/>
      <c r="FD5" s="320"/>
      <c r="FE5" s="320"/>
      <c r="FF5" s="320"/>
      <c r="FG5" s="320"/>
      <c r="FH5" s="320"/>
      <c r="FI5" s="320"/>
      <c r="FJ5" s="320"/>
      <c r="FK5" s="320"/>
      <c r="FL5" s="320"/>
      <c r="FM5" s="320"/>
      <c r="FN5" s="320"/>
      <c r="FO5" s="320"/>
      <c r="FP5" s="320"/>
      <c r="FQ5" s="320"/>
      <c r="FR5" s="320"/>
      <c r="FS5" s="320"/>
      <c r="FT5" s="320"/>
      <c r="FU5" s="320"/>
      <c r="FV5" s="320"/>
      <c r="FW5" s="320"/>
      <c r="FX5" s="320"/>
      <c r="FY5" s="320"/>
      <c r="FZ5" s="320"/>
      <c r="GA5" s="320"/>
      <c r="GB5" s="320"/>
      <c r="GC5" s="320"/>
      <c r="GD5" s="320"/>
      <c r="GE5" s="320"/>
      <c r="GF5" s="320"/>
      <c r="GG5" s="320"/>
      <c r="GH5" s="320"/>
      <c r="GI5" s="320"/>
      <c r="GJ5" s="320"/>
      <c r="GK5" s="320"/>
      <c r="GL5" s="320"/>
      <c r="GM5" s="320"/>
      <c r="GN5" s="320"/>
      <c r="GO5" s="320"/>
      <c r="GP5" s="320"/>
      <c r="GQ5" s="320"/>
      <c r="GR5" s="320"/>
      <c r="GS5" s="320"/>
      <c r="GT5" s="320"/>
      <c r="GU5" s="320"/>
      <c r="GV5" s="320"/>
      <c r="GW5" s="320"/>
      <c r="GX5" s="320"/>
      <c r="GY5" s="320"/>
      <c r="GZ5" s="320"/>
      <c r="HA5" s="320"/>
      <c r="HB5" s="320"/>
      <c r="HC5" s="320"/>
      <c r="HD5" s="320"/>
      <c r="HE5" s="320"/>
      <c r="HF5" s="320"/>
      <c r="HG5" s="320"/>
      <c r="HH5" s="320"/>
      <c r="HI5" s="320"/>
      <c r="HJ5" s="320"/>
      <c r="HK5" s="320"/>
      <c r="HL5" s="320"/>
      <c r="HM5" s="320"/>
      <c r="HN5" s="320"/>
      <c r="HO5" s="320"/>
      <c r="HP5" s="320"/>
      <c r="HQ5" s="320"/>
      <c r="HR5" s="320"/>
      <c r="HS5" s="320"/>
      <c r="HT5" s="320"/>
      <c r="HU5" s="320"/>
      <c r="HV5" s="320"/>
      <c r="HW5" s="320"/>
      <c r="HX5" s="320"/>
      <c r="HY5" s="320"/>
      <c r="HZ5" s="320"/>
      <c r="IA5" s="320"/>
      <c r="IB5" s="320"/>
      <c r="IC5" s="320"/>
      <c r="ID5" s="320"/>
      <c r="IE5" s="320"/>
      <c r="IF5" s="320"/>
      <c r="IG5" s="320"/>
      <c r="IH5" s="320"/>
      <c r="II5" s="320"/>
      <c r="IJ5" s="320"/>
      <c r="IK5" s="320"/>
      <c r="IL5" s="320"/>
      <c r="IM5" s="320"/>
      <c r="IN5" s="320"/>
      <c r="IO5" s="320"/>
      <c r="IP5" s="320"/>
      <c r="IQ5" s="320"/>
      <c r="IR5" s="320"/>
      <c r="IS5" s="320"/>
      <c r="IT5" s="320"/>
      <c r="IU5" s="320"/>
      <c r="IV5" s="320"/>
      <c r="IW5" s="320"/>
      <c r="IX5" s="320"/>
      <c r="IY5" s="320"/>
      <c r="IZ5" s="320"/>
      <c r="JA5" s="320"/>
      <c r="JB5" s="320"/>
      <c r="JC5" s="320"/>
      <c r="JD5" s="320"/>
      <c r="JE5" s="320"/>
      <c r="JF5" s="320"/>
      <c r="JG5" s="320"/>
      <c r="JH5" s="320"/>
      <c r="JI5" s="320"/>
      <c r="JJ5" s="320"/>
      <c r="JK5" s="320"/>
      <c r="JL5" s="320"/>
      <c r="JM5" s="320"/>
      <c r="JN5" s="320"/>
      <c r="JO5" s="320"/>
      <c r="JP5" s="320"/>
      <c r="JQ5" s="320"/>
      <c r="JR5" s="320"/>
      <c r="JS5" s="320"/>
      <c r="JT5" s="320"/>
      <c r="JU5" s="320"/>
      <c r="JV5" s="320"/>
      <c r="JW5" s="320"/>
      <c r="JX5" s="320"/>
      <c r="JY5" s="320"/>
      <c r="JZ5" s="320"/>
      <c r="KA5" s="320"/>
      <c r="KB5" s="320"/>
      <c r="KC5" s="320"/>
      <c r="KD5" s="320"/>
      <c r="KE5" s="320"/>
      <c r="KF5" s="320"/>
      <c r="KG5" s="320"/>
      <c r="KH5" s="320"/>
      <c r="KI5" s="320"/>
      <c r="KJ5" s="320"/>
      <c r="KK5" s="320"/>
      <c r="KL5" s="320"/>
      <c r="KM5" s="320"/>
    </row>
    <row r="6" spans="1:299" s="322" customFormat="1" x14ac:dyDescent="0.25">
      <c r="A6" s="265" t="s">
        <v>591</v>
      </c>
      <c r="B6" s="326">
        <v>43.834510803222656</v>
      </c>
      <c r="C6" s="326">
        <v>56.575592041015625</v>
      </c>
      <c r="D6" s="326">
        <v>58.097305297851563</v>
      </c>
      <c r="E6" s="326">
        <v>69.632904052734375</v>
      </c>
      <c r="F6" s="326">
        <v>67.80419921875</v>
      </c>
      <c r="G6" s="326">
        <v>66.905624389648438</v>
      </c>
      <c r="H6" s="326">
        <v>68.18621826171875</v>
      </c>
      <c r="I6" s="326">
        <v>65.471435546875</v>
      </c>
      <c r="J6" s="326">
        <v>59.192348480224609</v>
      </c>
      <c r="K6" s="326">
        <v>61.301952362060547</v>
      </c>
      <c r="L6" s="326">
        <v>53.852783203125</v>
      </c>
      <c r="M6" s="326">
        <v>58.749137878417969</v>
      </c>
      <c r="N6" s="326">
        <v>59.077079772949219</v>
      </c>
      <c r="O6" s="326">
        <v>65.266883850097656</v>
      </c>
      <c r="P6" s="326">
        <v>67.310745239257813</v>
      </c>
      <c r="Q6" s="326">
        <v>71.930198669433594</v>
      </c>
      <c r="R6" s="326">
        <v>88.905654907226563</v>
      </c>
      <c r="S6" s="326">
        <v>102.319091796875</v>
      </c>
      <c r="T6" s="326">
        <v>91.537002563476563</v>
      </c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0"/>
      <c r="BG6" s="320"/>
      <c r="BH6" s="320"/>
      <c r="BI6" s="320"/>
      <c r="BJ6" s="320"/>
      <c r="BK6" s="320"/>
      <c r="BL6" s="320"/>
      <c r="BM6" s="320"/>
      <c r="BN6" s="320"/>
      <c r="BO6" s="320"/>
      <c r="BP6" s="320"/>
      <c r="BQ6" s="320"/>
      <c r="BR6" s="320"/>
      <c r="BS6" s="320"/>
      <c r="BT6" s="320"/>
      <c r="BU6" s="320"/>
      <c r="BV6" s="320"/>
      <c r="BW6" s="320"/>
      <c r="BX6" s="320"/>
      <c r="BY6" s="320"/>
      <c r="BZ6" s="320"/>
      <c r="CA6" s="320"/>
      <c r="CB6" s="320"/>
      <c r="CC6" s="320"/>
      <c r="CD6" s="320"/>
      <c r="CE6" s="320"/>
      <c r="CF6" s="320"/>
      <c r="CG6" s="320"/>
      <c r="CH6" s="320"/>
      <c r="CI6" s="320"/>
      <c r="CJ6" s="320"/>
      <c r="CK6" s="320"/>
      <c r="CL6" s="320"/>
      <c r="CM6" s="320"/>
      <c r="CN6" s="320"/>
      <c r="CO6" s="320"/>
      <c r="CP6" s="320"/>
      <c r="CQ6" s="320"/>
      <c r="CR6" s="320"/>
      <c r="CS6" s="320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  <c r="DP6" s="320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ED6" s="320"/>
      <c r="EE6" s="320"/>
      <c r="EF6" s="320"/>
      <c r="EG6" s="320"/>
      <c r="EH6" s="320"/>
      <c r="EI6" s="320"/>
      <c r="EJ6" s="320"/>
      <c r="EK6" s="320"/>
      <c r="EL6" s="320"/>
      <c r="EM6" s="320"/>
      <c r="EN6" s="320"/>
      <c r="EO6" s="320"/>
      <c r="EP6" s="320"/>
      <c r="EQ6" s="320"/>
      <c r="ER6" s="320"/>
      <c r="ES6" s="320"/>
      <c r="ET6" s="320"/>
      <c r="EU6" s="320"/>
      <c r="EV6" s="320"/>
      <c r="EW6" s="320"/>
      <c r="EX6" s="320"/>
      <c r="EY6" s="320"/>
      <c r="EZ6" s="320"/>
      <c r="FA6" s="320"/>
      <c r="FB6" s="320"/>
      <c r="FC6" s="320"/>
      <c r="FD6" s="320"/>
      <c r="FE6" s="320"/>
      <c r="FF6" s="320"/>
      <c r="FG6" s="320"/>
      <c r="FH6" s="320"/>
      <c r="FI6" s="320"/>
      <c r="FJ6" s="320"/>
      <c r="FK6" s="320"/>
      <c r="FL6" s="320"/>
      <c r="FM6" s="320"/>
      <c r="FN6" s="320"/>
      <c r="FO6" s="320"/>
      <c r="FP6" s="320"/>
      <c r="FQ6" s="320"/>
      <c r="FR6" s="320"/>
      <c r="FS6" s="320"/>
      <c r="FT6" s="320"/>
      <c r="FU6" s="320"/>
      <c r="FV6" s="320"/>
      <c r="FW6" s="320"/>
      <c r="FX6" s="320"/>
      <c r="FY6" s="320"/>
      <c r="FZ6" s="320"/>
      <c r="GA6" s="320"/>
      <c r="GB6" s="320"/>
      <c r="GC6" s="320"/>
      <c r="GD6" s="320"/>
      <c r="GE6" s="320"/>
      <c r="GF6" s="320"/>
      <c r="GG6" s="320"/>
      <c r="GH6" s="320"/>
      <c r="GI6" s="320"/>
      <c r="GJ6" s="320"/>
      <c r="GK6" s="320"/>
      <c r="GL6" s="320"/>
      <c r="GM6" s="320"/>
      <c r="GN6" s="320"/>
      <c r="GO6" s="320"/>
      <c r="GP6" s="320"/>
      <c r="GQ6" s="320"/>
      <c r="GR6" s="320"/>
      <c r="GS6" s="320"/>
      <c r="GT6" s="320"/>
      <c r="GU6" s="320"/>
      <c r="GV6" s="320"/>
      <c r="GW6" s="320"/>
      <c r="GX6" s="320"/>
      <c r="GY6" s="320"/>
      <c r="GZ6" s="320"/>
      <c r="HA6" s="320"/>
      <c r="HB6" s="320"/>
      <c r="HC6" s="320"/>
      <c r="HD6" s="320"/>
      <c r="HE6" s="320"/>
      <c r="HF6" s="320"/>
      <c r="HG6" s="320"/>
      <c r="HH6" s="320"/>
      <c r="HI6" s="320"/>
      <c r="HJ6" s="320"/>
      <c r="HK6" s="320"/>
      <c r="HL6" s="320"/>
      <c r="HM6" s="320"/>
      <c r="HN6" s="320"/>
      <c r="HO6" s="320"/>
      <c r="HP6" s="320"/>
      <c r="HQ6" s="320"/>
      <c r="HR6" s="320"/>
      <c r="HS6" s="320"/>
      <c r="HT6" s="320"/>
      <c r="HU6" s="320"/>
      <c r="HV6" s="320"/>
      <c r="HW6" s="320"/>
      <c r="HX6" s="320"/>
      <c r="HY6" s="320"/>
      <c r="HZ6" s="320"/>
      <c r="IA6" s="320"/>
      <c r="IB6" s="320"/>
      <c r="IC6" s="320"/>
      <c r="ID6" s="320"/>
      <c r="IE6" s="320"/>
      <c r="IF6" s="320"/>
      <c r="IG6" s="320"/>
      <c r="IH6" s="320"/>
      <c r="II6" s="320"/>
      <c r="IJ6" s="320"/>
      <c r="IK6" s="320"/>
      <c r="IL6" s="320"/>
      <c r="IM6" s="320"/>
      <c r="IN6" s="320"/>
      <c r="IO6" s="320"/>
      <c r="IP6" s="320"/>
      <c r="IQ6" s="320"/>
      <c r="IR6" s="320"/>
      <c r="IS6" s="320"/>
      <c r="IT6" s="320"/>
      <c r="IU6" s="320"/>
      <c r="IV6" s="320"/>
      <c r="IW6" s="320"/>
      <c r="IX6" s="320"/>
      <c r="IY6" s="320"/>
      <c r="IZ6" s="320"/>
      <c r="JA6" s="320"/>
      <c r="JB6" s="320"/>
      <c r="JC6" s="320"/>
      <c r="JD6" s="320"/>
      <c r="JE6" s="320"/>
      <c r="JF6" s="320"/>
      <c r="JG6" s="320"/>
      <c r="JH6" s="320"/>
      <c r="JI6" s="320"/>
      <c r="JJ6" s="320"/>
      <c r="JK6" s="320"/>
      <c r="JL6" s="320"/>
      <c r="JM6" s="320"/>
      <c r="JN6" s="320"/>
      <c r="JO6" s="320"/>
      <c r="JP6" s="320"/>
      <c r="JQ6" s="320"/>
      <c r="JR6" s="320"/>
      <c r="JS6" s="320"/>
      <c r="JT6" s="320"/>
      <c r="JU6" s="320"/>
      <c r="JV6" s="320"/>
      <c r="JW6" s="320"/>
      <c r="JX6" s="320"/>
      <c r="JY6" s="320"/>
      <c r="JZ6" s="320"/>
      <c r="KA6" s="320"/>
      <c r="KB6" s="320"/>
      <c r="KC6" s="320"/>
      <c r="KD6" s="320"/>
      <c r="KE6" s="320"/>
      <c r="KF6" s="320"/>
      <c r="KG6" s="320"/>
      <c r="KH6" s="320"/>
      <c r="KI6" s="320"/>
      <c r="KJ6" s="320"/>
      <c r="KK6" s="320"/>
      <c r="KL6" s="320"/>
      <c r="KM6" s="320"/>
    </row>
    <row r="7" spans="1:299" s="322" customFormat="1" x14ac:dyDescent="0.25">
      <c r="A7" s="265" t="s">
        <v>592</v>
      </c>
      <c r="B7" s="326">
        <v>4.5143799781799316</v>
      </c>
      <c r="C7" s="326">
        <v>6.0205988883972168</v>
      </c>
      <c r="D7" s="326">
        <v>4.5090951919555664</v>
      </c>
      <c r="E7" s="326">
        <v>4.7020440101623535</v>
      </c>
      <c r="F7" s="326">
        <v>5.5021119117736816</v>
      </c>
      <c r="G7" s="326">
        <v>6.1717767715454102</v>
      </c>
      <c r="H7" s="326">
        <v>7.3014311790466309</v>
      </c>
      <c r="I7" s="326">
        <v>8.9423847198486328</v>
      </c>
      <c r="J7" s="326">
        <v>9.9794921875</v>
      </c>
      <c r="K7" s="326">
        <v>14.048065185546875</v>
      </c>
      <c r="L7" s="326">
        <v>18.879337310791016</v>
      </c>
      <c r="M7" s="326">
        <v>23.924827575683594</v>
      </c>
      <c r="N7" s="326">
        <v>34.383777618408203</v>
      </c>
      <c r="O7" s="326">
        <v>49.859340667724609</v>
      </c>
      <c r="P7" s="326">
        <v>39.170677185058594</v>
      </c>
      <c r="Q7" s="326">
        <v>41.546089172363281</v>
      </c>
      <c r="R7" s="326">
        <v>47.635448455810547</v>
      </c>
      <c r="S7" s="326">
        <v>43.398906707763672</v>
      </c>
      <c r="T7" s="326">
        <v>45.900001525878906</v>
      </c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320"/>
      <c r="CG7" s="320"/>
      <c r="CH7" s="320"/>
      <c r="CI7" s="320"/>
      <c r="CJ7" s="320"/>
      <c r="CK7" s="320"/>
      <c r="CL7" s="320"/>
      <c r="CM7" s="320"/>
      <c r="CN7" s="320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  <c r="DP7" s="320"/>
      <c r="DQ7" s="320"/>
      <c r="DR7" s="320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320"/>
      <c r="ET7" s="320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  <c r="GQ7" s="320"/>
      <c r="GR7" s="320"/>
      <c r="GS7" s="320"/>
      <c r="GT7" s="320"/>
      <c r="GU7" s="320"/>
      <c r="GV7" s="320"/>
      <c r="GW7" s="320"/>
      <c r="GX7" s="320"/>
      <c r="GY7" s="320"/>
      <c r="GZ7" s="320"/>
      <c r="HA7" s="320"/>
      <c r="HB7" s="320"/>
      <c r="HC7" s="320"/>
      <c r="HD7" s="320"/>
      <c r="HE7" s="320"/>
      <c r="HF7" s="320"/>
      <c r="HG7" s="320"/>
      <c r="HH7" s="320"/>
      <c r="HI7" s="320"/>
      <c r="HJ7" s="320"/>
      <c r="HK7" s="320"/>
      <c r="HL7" s="320"/>
      <c r="HM7" s="320"/>
      <c r="HN7" s="320"/>
      <c r="HO7" s="320"/>
      <c r="HP7" s="320"/>
      <c r="HQ7" s="320"/>
      <c r="HR7" s="320"/>
      <c r="HS7" s="320"/>
      <c r="HT7" s="320"/>
      <c r="HU7" s="320"/>
      <c r="HV7" s="320"/>
      <c r="HW7" s="320"/>
      <c r="HX7" s="320"/>
      <c r="HY7" s="320"/>
      <c r="HZ7" s="320"/>
      <c r="IA7" s="320"/>
      <c r="IB7" s="320"/>
      <c r="IC7" s="320"/>
      <c r="ID7" s="320"/>
      <c r="IE7" s="320"/>
      <c r="IF7" s="320"/>
      <c r="IG7" s="320"/>
      <c r="IH7" s="320"/>
      <c r="II7" s="320"/>
      <c r="IJ7" s="320"/>
      <c r="IK7" s="320"/>
      <c r="IL7" s="320"/>
      <c r="IM7" s="320"/>
      <c r="IN7" s="320"/>
      <c r="IO7" s="320"/>
      <c r="IP7" s="320"/>
      <c r="IQ7" s="320"/>
      <c r="IR7" s="320"/>
      <c r="IS7" s="320"/>
      <c r="IT7" s="320"/>
      <c r="IU7" s="320"/>
      <c r="IV7" s="320"/>
      <c r="IW7" s="320"/>
      <c r="IX7" s="320"/>
      <c r="IY7" s="320"/>
      <c r="IZ7" s="320"/>
      <c r="JA7" s="320"/>
      <c r="JB7" s="320"/>
      <c r="JC7" s="320"/>
      <c r="JD7" s="320"/>
      <c r="JE7" s="320"/>
      <c r="JF7" s="320"/>
      <c r="JG7" s="320"/>
      <c r="JH7" s="320"/>
      <c r="JI7" s="320"/>
      <c r="JJ7" s="320"/>
      <c r="JK7" s="320"/>
      <c r="JL7" s="320"/>
      <c r="JM7" s="320"/>
      <c r="JN7" s="320"/>
      <c r="JO7" s="320"/>
      <c r="JP7" s="320"/>
      <c r="JQ7" s="320"/>
      <c r="JR7" s="320"/>
      <c r="JS7" s="320"/>
      <c r="JT7" s="320"/>
      <c r="JU7" s="320"/>
      <c r="JV7" s="320"/>
      <c r="JW7" s="320"/>
      <c r="JX7" s="320"/>
      <c r="JY7" s="320"/>
      <c r="JZ7" s="320"/>
      <c r="KA7" s="320"/>
      <c r="KB7" s="320"/>
      <c r="KC7" s="320"/>
      <c r="KD7" s="320"/>
      <c r="KE7" s="320"/>
      <c r="KF7" s="320"/>
      <c r="KG7" s="320"/>
      <c r="KH7" s="320"/>
      <c r="KI7" s="320"/>
      <c r="KJ7" s="320"/>
      <c r="KK7" s="320"/>
      <c r="KL7" s="320"/>
      <c r="KM7" s="320"/>
    </row>
    <row r="8" spans="1:299" s="322" customFormat="1" ht="19.5" customHeight="1" x14ac:dyDescent="0.3">
      <c r="A8" s="321" t="s">
        <v>593</v>
      </c>
      <c r="B8" s="326">
        <v>-66.169097900390625</v>
      </c>
      <c r="C8" s="326">
        <v>-106.1917724609375</v>
      </c>
      <c r="D8" s="326">
        <v>-72.704879760742188</v>
      </c>
      <c r="E8" s="326">
        <v>-81.887519836425781</v>
      </c>
      <c r="F8" s="326">
        <v>-80.389923095703125</v>
      </c>
      <c r="G8" s="326">
        <v>-79.135177612304688</v>
      </c>
      <c r="H8" s="326">
        <v>-78.894088745117188</v>
      </c>
      <c r="I8" s="326">
        <v>-83.239700317382813</v>
      </c>
      <c r="J8" s="326">
        <v>-88.859779357910156</v>
      </c>
      <c r="K8" s="326">
        <v>-95.343132019042969</v>
      </c>
      <c r="L8" s="326">
        <v>-86.102989196777344</v>
      </c>
      <c r="M8" s="326">
        <v>-96.429840087890625</v>
      </c>
      <c r="N8" s="326">
        <v>-108.36428070068359</v>
      </c>
      <c r="O8" s="326">
        <v>-123.21045684814453</v>
      </c>
      <c r="P8" s="326">
        <v>-122.92886352539063</v>
      </c>
      <c r="Q8" s="326">
        <v>-146.49005126953125</v>
      </c>
      <c r="R8" s="326">
        <v>-149.656005859375</v>
      </c>
      <c r="S8" s="326">
        <v>-163.10006713867188</v>
      </c>
      <c r="T8" s="326">
        <v>-155.14999389648438</v>
      </c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320"/>
      <c r="BX8" s="320"/>
      <c r="BY8" s="320"/>
      <c r="BZ8" s="320"/>
      <c r="CA8" s="320"/>
      <c r="CB8" s="320"/>
      <c r="CC8" s="320"/>
      <c r="CD8" s="320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0"/>
      <c r="DM8" s="320"/>
      <c r="DN8" s="320"/>
      <c r="DO8" s="320"/>
      <c r="DP8" s="320"/>
      <c r="DQ8" s="320"/>
      <c r="DR8" s="320"/>
      <c r="DS8" s="320"/>
      <c r="DT8" s="320"/>
      <c r="DU8" s="320"/>
      <c r="DV8" s="320"/>
      <c r="DW8" s="320"/>
      <c r="DX8" s="320"/>
      <c r="DY8" s="320"/>
      <c r="DZ8" s="320"/>
      <c r="EA8" s="320"/>
      <c r="EB8" s="320"/>
      <c r="EC8" s="320"/>
      <c r="ED8" s="320"/>
      <c r="EE8" s="320"/>
      <c r="EF8" s="320"/>
      <c r="EG8" s="320"/>
      <c r="EH8" s="320"/>
      <c r="EI8" s="320"/>
      <c r="EJ8" s="320"/>
      <c r="EK8" s="320"/>
      <c r="EL8" s="320"/>
      <c r="EM8" s="320"/>
      <c r="EN8" s="320"/>
      <c r="EO8" s="320"/>
      <c r="EP8" s="320"/>
      <c r="EQ8" s="320"/>
      <c r="ER8" s="320"/>
      <c r="ES8" s="320"/>
      <c r="ET8" s="320"/>
      <c r="EU8" s="320"/>
      <c r="EV8" s="320"/>
      <c r="EW8" s="320"/>
      <c r="EX8" s="320"/>
      <c r="EY8" s="320"/>
      <c r="EZ8" s="320"/>
      <c r="FA8" s="320"/>
      <c r="FB8" s="320"/>
      <c r="FC8" s="320"/>
      <c r="FD8" s="320"/>
      <c r="FE8" s="320"/>
      <c r="FF8" s="320"/>
      <c r="FG8" s="320"/>
      <c r="FH8" s="320"/>
      <c r="FI8" s="320"/>
      <c r="FJ8" s="320"/>
      <c r="FK8" s="320"/>
      <c r="FL8" s="320"/>
      <c r="FM8" s="320"/>
      <c r="FN8" s="320"/>
      <c r="FO8" s="320"/>
      <c r="FP8" s="320"/>
      <c r="FQ8" s="320"/>
      <c r="FR8" s="320"/>
      <c r="FS8" s="320"/>
      <c r="FT8" s="320"/>
      <c r="FU8" s="320"/>
      <c r="FV8" s="320"/>
      <c r="FW8" s="320"/>
      <c r="FX8" s="320"/>
      <c r="FY8" s="320"/>
      <c r="FZ8" s="320"/>
      <c r="GA8" s="320"/>
      <c r="GB8" s="320"/>
      <c r="GC8" s="320"/>
      <c r="GD8" s="320"/>
      <c r="GE8" s="320"/>
      <c r="GF8" s="320"/>
      <c r="GG8" s="320"/>
      <c r="GH8" s="320"/>
      <c r="GI8" s="320"/>
      <c r="GJ8" s="320"/>
      <c r="GK8" s="320"/>
      <c r="GL8" s="320"/>
      <c r="GM8" s="320"/>
      <c r="GN8" s="320"/>
      <c r="GO8" s="320"/>
      <c r="GP8" s="320"/>
      <c r="GQ8" s="320"/>
      <c r="GR8" s="320"/>
      <c r="GS8" s="320"/>
      <c r="GT8" s="320"/>
      <c r="GU8" s="320"/>
      <c r="GV8" s="320"/>
      <c r="GW8" s="320"/>
      <c r="GX8" s="320"/>
      <c r="GY8" s="320"/>
      <c r="GZ8" s="320"/>
      <c r="HA8" s="320"/>
      <c r="HB8" s="320"/>
      <c r="HC8" s="320"/>
      <c r="HD8" s="320"/>
      <c r="HE8" s="320"/>
      <c r="HF8" s="320"/>
      <c r="HG8" s="320"/>
      <c r="HH8" s="320"/>
      <c r="HI8" s="320"/>
      <c r="HJ8" s="320"/>
      <c r="HK8" s="320"/>
      <c r="HL8" s="320"/>
      <c r="HM8" s="320"/>
      <c r="HN8" s="320"/>
      <c r="HO8" s="320"/>
      <c r="HP8" s="320"/>
      <c r="HQ8" s="320"/>
      <c r="HR8" s="320"/>
      <c r="HS8" s="320"/>
      <c r="HT8" s="320"/>
      <c r="HU8" s="320"/>
      <c r="HV8" s="320"/>
      <c r="HW8" s="320"/>
      <c r="HX8" s="320"/>
      <c r="HY8" s="320"/>
      <c r="HZ8" s="320"/>
      <c r="IA8" s="320"/>
      <c r="IB8" s="320"/>
      <c r="IC8" s="320"/>
      <c r="ID8" s="320"/>
      <c r="IE8" s="320"/>
      <c r="IF8" s="320"/>
      <c r="IG8" s="320"/>
      <c r="IH8" s="320"/>
      <c r="II8" s="320"/>
      <c r="IJ8" s="320"/>
      <c r="IK8" s="320"/>
      <c r="IL8" s="320"/>
      <c r="IM8" s="320"/>
      <c r="IN8" s="320"/>
      <c r="IO8" s="320"/>
      <c r="IP8" s="320"/>
      <c r="IQ8" s="320"/>
      <c r="IR8" s="320"/>
      <c r="IS8" s="320"/>
      <c r="IT8" s="320"/>
      <c r="IU8" s="320"/>
      <c r="IV8" s="320"/>
      <c r="IW8" s="320"/>
      <c r="IX8" s="320"/>
      <c r="IY8" s="320"/>
      <c r="IZ8" s="320"/>
      <c r="JA8" s="320"/>
      <c r="JB8" s="320"/>
      <c r="JC8" s="320"/>
      <c r="JD8" s="320"/>
      <c r="JE8" s="320"/>
      <c r="JF8" s="320"/>
      <c r="JG8" s="320"/>
      <c r="JH8" s="320"/>
      <c r="JI8" s="320"/>
      <c r="JJ8" s="320"/>
      <c r="JK8" s="320"/>
      <c r="JL8" s="320"/>
      <c r="JM8" s="320"/>
      <c r="JN8" s="320"/>
      <c r="JO8" s="320"/>
      <c r="JP8" s="320"/>
      <c r="JQ8" s="320"/>
      <c r="JR8" s="320"/>
      <c r="JS8" s="320"/>
      <c r="JT8" s="320"/>
      <c r="JU8" s="320"/>
      <c r="JV8" s="320"/>
      <c r="JW8" s="320"/>
      <c r="JX8" s="320"/>
      <c r="JY8" s="320"/>
      <c r="JZ8" s="320"/>
      <c r="KA8" s="320"/>
      <c r="KB8" s="320"/>
      <c r="KC8" s="320"/>
      <c r="KD8" s="320"/>
      <c r="KE8" s="320"/>
      <c r="KF8" s="320"/>
      <c r="KG8" s="320"/>
      <c r="KH8" s="320"/>
      <c r="KI8" s="320"/>
      <c r="KJ8" s="320"/>
      <c r="KK8" s="320"/>
      <c r="KL8" s="320"/>
      <c r="KM8" s="320"/>
    </row>
    <row r="9" spans="1:299" s="322" customFormat="1" x14ac:dyDescent="0.25">
      <c r="A9" s="265" t="s">
        <v>594</v>
      </c>
      <c r="B9" s="326">
        <v>-31.873954772949219</v>
      </c>
      <c r="C9" s="326">
        <v>-34.873771667480469</v>
      </c>
      <c r="D9" s="326">
        <v>-36.260303497314453</v>
      </c>
      <c r="E9" s="326">
        <v>-35.868812561035156</v>
      </c>
      <c r="F9" s="326">
        <v>-36.651210784912109</v>
      </c>
      <c r="G9" s="326">
        <v>-36.984348297119141</v>
      </c>
      <c r="H9" s="326">
        <v>-37.620994567871094</v>
      </c>
      <c r="I9" s="326">
        <v>-37.716632843017578</v>
      </c>
      <c r="J9" s="326">
        <v>-38.583614349365234</v>
      </c>
      <c r="K9" s="326">
        <v>-40.465877532958984</v>
      </c>
      <c r="L9" s="326">
        <v>-40.2579345703125</v>
      </c>
      <c r="M9" s="326">
        <v>-41.374916076660156</v>
      </c>
      <c r="N9" s="326">
        <v>-42.376518249511719</v>
      </c>
      <c r="O9" s="326">
        <v>-45.869960784912109</v>
      </c>
      <c r="P9" s="326">
        <v>-48.173286437988281</v>
      </c>
      <c r="Q9" s="326">
        <v>-50.831695556640625</v>
      </c>
      <c r="R9" s="326">
        <v>-52.653606414794922</v>
      </c>
      <c r="S9" s="326">
        <v>-57.569095611572266</v>
      </c>
      <c r="T9" s="326">
        <v>-58.728000640869141</v>
      </c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320"/>
      <c r="CG9" s="320"/>
      <c r="CH9" s="320"/>
      <c r="CI9" s="320"/>
      <c r="CJ9" s="320"/>
      <c r="CK9" s="320"/>
      <c r="CL9" s="320"/>
      <c r="CM9" s="320"/>
      <c r="CN9" s="320"/>
      <c r="CO9" s="320"/>
      <c r="CP9" s="320"/>
      <c r="CQ9" s="320"/>
      <c r="CR9" s="320"/>
      <c r="CS9" s="320"/>
      <c r="CT9" s="320"/>
      <c r="CU9" s="320"/>
      <c r="CV9" s="320"/>
      <c r="CW9" s="320"/>
      <c r="CX9" s="320"/>
      <c r="CY9" s="320"/>
      <c r="CZ9" s="320"/>
      <c r="DA9" s="320"/>
      <c r="DB9" s="320"/>
      <c r="DC9" s="320"/>
      <c r="DD9" s="320"/>
      <c r="DE9" s="320"/>
      <c r="DF9" s="320"/>
      <c r="DG9" s="320"/>
      <c r="DH9" s="320"/>
      <c r="DI9" s="320"/>
      <c r="DJ9" s="320"/>
      <c r="DK9" s="320"/>
      <c r="DL9" s="320"/>
      <c r="DM9" s="320"/>
      <c r="DN9" s="320"/>
      <c r="DO9" s="320"/>
      <c r="DP9" s="320"/>
      <c r="DQ9" s="320"/>
      <c r="DR9" s="320"/>
      <c r="DS9" s="320"/>
      <c r="DT9" s="320"/>
      <c r="DU9" s="320"/>
      <c r="DV9" s="320"/>
      <c r="DW9" s="320"/>
      <c r="DX9" s="320"/>
      <c r="DY9" s="320"/>
      <c r="DZ9" s="320"/>
      <c r="EA9" s="320"/>
      <c r="EB9" s="320"/>
      <c r="EC9" s="320"/>
      <c r="ED9" s="320"/>
      <c r="EE9" s="320"/>
      <c r="EF9" s="320"/>
      <c r="EG9" s="320"/>
      <c r="EH9" s="320"/>
      <c r="EI9" s="320"/>
      <c r="EJ9" s="320"/>
      <c r="EK9" s="320"/>
      <c r="EL9" s="320"/>
      <c r="EM9" s="320"/>
      <c r="EN9" s="320"/>
      <c r="EO9" s="320"/>
      <c r="EP9" s="320"/>
      <c r="EQ9" s="320"/>
      <c r="ER9" s="320"/>
      <c r="ES9" s="320"/>
      <c r="ET9" s="320"/>
      <c r="EU9" s="320"/>
      <c r="EV9" s="320"/>
      <c r="EW9" s="320"/>
      <c r="EX9" s="320"/>
      <c r="EY9" s="320"/>
      <c r="EZ9" s="320"/>
      <c r="FA9" s="320"/>
      <c r="FB9" s="320"/>
      <c r="FC9" s="320"/>
      <c r="FD9" s="320"/>
      <c r="FE9" s="320"/>
      <c r="FF9" s="320"/>
      <c r="FG9" s="320"/>
      <c r="FH9" s="320"/>
      <c r="FI9" s="320"/>
      <c r="FJ9" s="320"/>
      <c r="FK9" s="320"/>
      <c r="FL9" s="320"/>
      <c r="FM9" s="320"/>
      <c r="FN9" s="320"/>
      <c r="FO9" s="320"/>
      <c r="FP9" s="320"/>
      <c r="FQ9" s="320"/>
      <c r="FR9" s="320"/>
      <c r="FS9" s="320"/>
      <c r="FT9" s="320"/>
      <c r="FU9" s="320"/>
      <c r="FV9" s="320"/>
      <c r="FW9" s="320"/>
      <c r="FX9" s="320"/>
      <c r="FY9" s="320"/>
      <c r="FZ9" s="320"/>
      <c r="GA9" s="320"/>
      <c r="GB9" s="320"/>
      <c r="GC9" s="320"/>
      <c r="GD9" s="320"/>
      <c r="GE9" s="320"/>
      <c r="GF9" s="320"/>
      <c r="GG9" s="320"/>
      <c r="GH9" s="320"/>
      <c r="GI9" s="320"/>
      <c r="GJ9" s="320"/>
      <c r="GK9" s="320"/>
      <c r="GL9" s="320"/>
      <c r="GM9" s="320"/>
      <c r="GN9" s="320"/>
      <c r="GO9" s="320"/>
      <c r="GP9" s="320"/>
      <c r="GQ9" s="320"/>
      <c r="GR9" s="320"/>
      <c r="GS9" s="320"/>
      <c r="GT9" s="320"/>
      <c r="GU9" s="320"/>
      <c r="GV9" s="320"/>
      <c r="GW9" s="320"/>
      <c r="GX9" s="320"/>
      <c r="GY9" s="320"/>
      <c r="GZ9" s="320"/>
      <c r="HA9" s="320"/>
      <c r="HB9" s="320"/>
      <c r="HC9" s="320"/>
      <c r="HD9" s="320"/>
      <c r="HE9" s="320"/>
      <c r="HF9" s="320"/>
      <c r="HG9" s="320"/>
      <c r="HH9" s="320"/>
      <c r="HI9" s="320"/>
      <c r="HJ9" s="320"/>
      <c r="HK9" s="320"/>
      <c r="HL9" s="320"/>
      <c r="HM9" s="320"/>
      <c r="HN9" s="320"/>
      <c r="HO9" s="320"/>
      <c r="HP9" s="320"/>
      <c r="HQ9" s="320"/>
      <c r="HR9" s="320"/>
      <c r="HS9" s="320"/>
      <c r="HT9" s="320"/>
      <c r="HU9" s="320"/>
      <c r="HV9" s="320"/>
      <c r="HW9" s="320"/>
      <c r="HX9" s="320"/>
      <c r="HY9" s="320"/>
      <c r="HZ9" s="320"/>
      <c r="IA9" s="320"/>
      <c r="IB9" s="320"/>
      <c r="IC9" s="320"/>
      <c r="ID9" s="320"/>
      <c r="IE9" s="320"/>
      <c r="IF9" s="320"/>
      <c r="IG9" s="320"/>
      <c r="IH9" s="320"/>
      <c r="II9" s="320"/>
      <c r="IJ9" s="320"/>
      <c r="IK9" s="320"/>
      <c r="IL9" s="320"/>
      <c r="IM9" s="320"/>
      <c r="IN9" s="320"/>
      <c r="IO9" s="320"/>
      <c r="IP9" s="320"/>
      <c r="IQ9" s="320"/>
      <c r="IR9" s="320"/>
      <c r="IS9" s="320"/>
      <c r="IT9" s="320"/>
      <c r="IU9" s="320"/>
      <c r="IV9" s="320"/>
      <c r="IW9" s="320"/>
      <c r="IX9" s="320"/>
      <c r="IY9" s="320"/>
      <c r="IZ9" s="320"/>
      <c r="JA9" s="320"/>
      <c r="JB9" s="320"/>
      <c r="JC9" s="320"/>
      <c r="JD9" s="320"/>
      <c r="JE9" s="320"/>
      <c r="JF9" s="320"/>
      <c r="JG9" s="320"/>
      <c r="JH9" s="320"/>
      <c r="JI9" s="320"/>
      <c r="JJ9" s="320"/>
      <c r="JK9" s="320"/>
      <c r="JL9" s="320"/>
      <c r="JM9" s="320"/>
      <c r="JN9" s="320"/>
      <c r="JO9" s="320"/>
      <c r="JP9" s="320"/>
      <c r="JQ9" s="320"/>
      <c r="JR9" s="320"/>
      <c r="JS9" s="320"/>
      <c r="JT9" s="320"/>
      <c r="JU9" s="320"/>
      <c r="JV9" s="320"/>
      <c r="JW9" s="320"/>
      <c r="JX9" s="320"/>
      <c r="JY9" s="320"/>
      <c r="JZ9" s="320"/>
      <c r="KA9" s="320"/>
      <c r="KB9" s="320"/>
      <c r="KC9" s="320"/>
      <c r="KD9" s="320"/>
      <c r="KE9" s="320"/>
      <c r="KF9" s="320"/>
      <c r="KG9" s="320"/>
      <c r="KH9" s="320"/>
      <c r="KI9" s="320"/>
      <c r="KJ9" s="320"/>
      <c r="KK9" s="320"/>
      <c r="KL9" s="320"/>
      <c r="KM9" s="320"/>
    </row>
    <row r="10" spans="1:299" s="322" customFormat="1" x14ac:dyDescent="0.25">
      <c r="A10" s="265" t="s">
        <v>595</v>
      </c>
      <c r="B10" s="326">
        <v>-20.211492538452148</v>
      </c>
      <c r="C10" s="326">
        <v>-18.700727462768555</v>
      </c>
      <c r="D10" s="326">
        <v>-21.068208694458008</v>
      </c>
      <c r="E10" s="326">
        <v>-25.011316299438477</v>
      </c>
      <c r="F10" s="326">
        <v>-25.000947952270508</v>
      </c>
      <c r="G10" s="326">
        <v>-24.34455680847168</v>
      </c>
      <c r="H10" s="326">
        <v>-24.279102325439453</v>
      </c>
      <c r="I10" s="326">
        <v>-26.80876350402832</v>
      </c>
      <c r="J10" s="326">
        <v>-28.096141815185547</v>
      </c>
      <c r="K10" s="326">
        <v>-28.490234375</v>
      </c>
      <c r="L10" s="326">
        <v>-25.327117919921875</v>
      </c>
      <c r="M10" s="326">
        <v>-26.264564514160156</v>
      </c>
      <c r="N10" s="326">
        <v>-31.961061477661133</v>
      </c>
      <c r="O10" s="326">
        <v>-32.155918121337891</v>
      </c>
      <c r="P10" s="326">
        <v>-36.655021667480469</v>
      </c>
      <c r="Q10" s="326">
        <v>-49.989826202392578</v>
      </c>
      <c r="R10" s="326">
        <v>-43.523857116699219</v>
      </c>
      <c r="S10" s="326">
        <v>-56.477485656738281</v>
      </c>
      <c r="T10" s="326">
        <v>-44.485000610351563</v>
      </c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  <c r="AW10" s="320"/>
      <c r="AX10" s="320"/>
      <c r="AY10" s="320"/>
      <c r="AZ10" s="320"/>
      <c r="BA10" s="320"/>
      <c r="BB10" s="320"/>
      <c r="BC10" s="320"/>
      <c r="BD10" s="320"/>
      <c r="BE10" s="320"/>
      <c r="BF10" s="320"/>
      <c r="BG10" s="320"/>
      <c r="BH10" s="320"/>
      <c r="BI10" s="320"/>
      <c r="BJ10" s="320"/>
      <c r="BK10" s="320"/>
      <c r="BL10" s="320"/>
      <c r="BM10" s="320"/>
      <c r="BN10" s="320"/>
      <c r="BO10" s="320"/>
      <c r="BP10" s="320"/>
      <c r="BQ10" s="320"/>
      <c r="BR10" s="320"/>
      <c r="BS10" s="320"/>
      <c r="BT10" s="320"/>
      <c r="BU10" s="320"/>
      <c r="BV10" s="320"/>
      <c r="BW10" s="320"/>
      <c r="BX10" s="320"/>
      <c r="BY10" s="320"/>
      <c r="BZ10" s="320"/>
      <c r="CA10" s="320"/>
      <c r="CB10" s="320"/>
      <c r="CC10" s="320"/>
      <c r="CD10" s="320"/>
      <c r="CE10" s="320"/>
      <c r="CF10" s="320"/>
      <c r="CG10" s="320"/>
      <c r="CH10" s="320"/>
      <c r="CI10" s="320"/>
      <c r="CJ10" s="320"/>
      <c r="CK10" s="320"/>
      <c r="CL10" s="320"/>
      <c r="CM10" s="320"/>
      <c r="CN10" s="320"/>
      <c r="CO10" s="320"/>
      <c r="CP10" s="320"/>
      <c r="CQ10" s="320"/>
      <c r="CR10" s="320"/>
      <c r="CS10" s="320"/>
      <c r="CT10" s="320"/>
      <c r="CU10" s="320"/>
      <c r="CV10" s="320"/>
      <c r="CW10" s="320"/>
      <c r="CX10" s="320"/>
      <c r="CY10" s="320"/>
      <c r="CZ10" s="320"/>
      <c r="DA10" s="320"/>
      <c r="DB10" s="320"/>
      <c r="DC10" s="320"/>
      <c r="DD10" s="320"/>
      <c r="DE10" s="320"/>
      <c r="DF10" s="320"/>
      <c r="DG10" s="320"/>
      <c r="DH10" s="320"/>
      <c r="DI10" s="320"/>
      <c r="DJ10" s="320"/>
      <c r="DK10" s="320"/>
      <c r="DL10" s="320"/>
      <c r="DM10" s="320"/>
      <c r="DN10" s="320"/>
      <c r="DO10" s="320"/>
      <c r="DP10" s="320"/>
      <c r="DQ10" s="320"/>
      <c r="DR10" s="320"/>
      <c r="DS10" s="320"/>
      <c r="DT10" s="320"/>
      <c r="DU10" s="320"/>
      <c r="DV10" s="320"/>
      <c r="DW10" s="320"/>
      <c r="DX10" s="320"/>
      <c r="DY10" s="320"/>
      <c r="DZ10" s="320"/>
      <c r="EA10" s="320"/>
      <c r="EB10" s="320"/>
      <c r="EC10" s="320"/>
      <c r="ED10" s="320"/>
      <c r="EE10" s="320"/>
      <c r="EF10" s="320"/>
      <c r="EG10" s="320"/>
      <c r="EH10" s="320"/>
      <c r="EI10" s="320"/>
      <c r="EJ10" s="320"/>
      <c r="EK10" s="320"/>
      <c r="EL10" s="320"/>
      <c r="EM10" s="320"/>
      <c r="EN10" s="320"/>
      <c r="EO10" s="320"/>
      <c r="EP10" s="320"/>
      <c r="EQ10" s="320"/>
      <c r="ER10" s="320"/>
      <c r="ES10" s="320"/>
      <c r="ET10" s="320"/>
      <c r="EU10" s="320"/>
      <c r="EV10" s="320"/>
      <c r="EW10" s="320"/>
      <c r="EX10" s="320"/>
      <c r="EY10" s="320"/>
      <c r="EZ10" s="320"/>
      <c r="FA10" s="320"/>
      <c r="FB10" s="320"/>
      <c r="FC10" s="320"/>
      <c r="FD10" s="320"/>
      <c r="FE10" s="320"/>
      <c r="FF10" s="320"/>
      <c r="FG10" s="320"/>
      <c r="FH10" s="320"/>
      <c r="FI10" s="320"/>
      <c r="FJ10" s="320"/>
      <c r="FK10" s="320"/>
      <c r="FL10" s="320"/>
      <c r="FM10" s="320"/>
      <c r="FN10" s="320"/>
      <c r="FO10" s="320"/>
      <c r="FP10" s="320"/>
      <c r="FQ10" s="320"/>
      <c r="FR10" s="320"/>
      <c r="FS10" s="320"/>
      <c r="FT10" s="320"/>
      <c r="FU10" s="320"/>
      <c r="FV10" s="320"/>
      <c r="FW10" s="320"/>
      <c r="FX10" s="320"/>
      <c r="FY10" s="320"/>
      <c r="FZ10" s="320"/>
      <c r="GA10" s="320"/>
      <c r="GB10" s="320"/>
      <c r="GC10" s="320"/>
      <c r="GD10" s="320"/>
      <c r="GE10" s="320"/>
      <c r="GF10" s="320"/>
      <c r="GG10" s="320"/>
      <c r="GH10" s="320"/>
      <c r="GI10" s="320"/>
      <c r="GJ10" s="320"/>
      <c r="GK10" s="320"/>
      <c r="GL10" s="320"/>
      <c r="GM10" s="320"/>
      <c r="GN10" s="320"/>
      <c r="GO10" s="320"/>
      <c r="GP10" s="320"/>
      <c r="GQ10" s="320"/>
      <c r="GR10" s="320"/>
      <c r="GS10" s="320"/>
      <c r="GT10" s="320"/>
      <c r="GU10" s="320"/>
      <c r="GV10" s="320"/>
      <c r="GW10" s="320"/>
      <c r="GX10" s="320"/>
      <c r="GY10" s="320"/>
      <c r="GZ10" s="320"/>
      <c r="HA10" s="320"/>
      <c r="HB10" s="320"/>
      <c r="HC10" s="320"/>
      <c r="HD10" s="320"/>
      <c r="HE10" s="320"/>
      <c r="HF10" s="320"/>
      <c r="HG10" s="320"/>
      <c r="HH10" s="320"/>
      <c r="HI10" s="320"/>
      <c r="HJ10" s="320"/>
      <c r="HK10" s="320"/>
      <c r="HL10" s="320"/>
      <c r="HM10" s="320"/>
      <c r="HN10" s="320"/>
      <c r="HO10" s="320"/>
      <c r="HP10" s="320"/>
      <c r="HQ10" s="320"/>
      <c r="HR10" s="320"/>
      <c r="HS10" s="320"/>
      <c r="HT10" s="320"/>
      <c r="HU10" s="320"/>
      <c r="HV10" s="320"/>
      <c r="HW10" s="320"/>
      <c r="HX10" s="320"/>
      <c r="HY10" s="320"/>
      <c r="HZ10" s="320"/>
      <c r="IA10" s="320"/>
      <c r="IB10" s="320"/>
      <c r="IC10" s="320"/>
      <c r="ID10" s="320"/>
      <c r="IE10" s="320"/>
      <c r="IF10" s="320"/>
      <c r="IG10" s="320"/>
      <c r="IH10" s="320"/>
      <c r="II10" s="320"/>
      <c r="IJ10" s="320"/>
      <c r="IK10" s="320"/>
      <c r="IL10" s="320"/>
      <c r="IM10" s="320"/>
      <c r="IN10" s="320"/>
      <c r="IO10" s="320"/>
      <c r="IP10" s="320"/>
      <c r="IQ10" s="320"/>
      <c r="IR10" s="320"/>
      <c r="IS10" s="320"/>
      <c r="IT10" s="320"/>
      <c r="IU10" s="320"/>
      <c r="IV10" s="320"/>
      <c r="IW10" s="320"/>
      <c r="IX10" s="320"/>
      <c r="IY10" s="320"/>
      <c r="IZ10" s="320"/>
      <c r="JA10" s="320"/>
      <c r="JB10" s="320"/>
      <c r="JC10" s="320"/>
      <c r="JD10" s="320"/>
      <c r="JE10" s="320"/>
      <c r="JF10" s="320"/>
      <c r="JG10" s="320"/>
      <c r="JH10" s="320"/>
      <c r="JI10" s="320"/>
      <c r="JJ10" s="320"/>
      <c r="JK10" s="320"/>
      <c r="JL10" s="320"/>
      <c r="JM10" s="320"/>
      <c r="JN10" s="320"/>
      <c r="JO10" s="320"/>
      <c r="JP10" s="320"/>
      <c r="JQ10" s="320"/>
      <c r="JR10" s="320"/>
      <c r="JS10" s="320"/>
      <c r="JT10" s="320"/>
      <c r="JU10" s="320"/>
      <c r="JV10" s="320"/>
      <c r="JW10" s="320"/>
      <c r="JX10" s="320"/>
      <c r="JY10" s="320"/>
      <c r="JZ10" s="320"/>
      <c r="KA10" s="320"/>
      <c r="KB10" s="320"/>
      <c r="KC10" s="320"/>
      <c r="KD10" s="320"/>
      <c r="KE10" s="320"/>
      <c r="KF10" s="320"/>
      <c r="KG10" s="320"/>
      <c r="KH10" s="320"/>
      <c r="KI10" s="320"/>
      <c r="KJ10" s="320"/>
      <c r="KK10" s="320"/>
      <c r="KL10" s="320"/>
      <c r="KM10" s="320"/>
    </row>
    <row r="11" spans="1:299" s="322" customFormat="1" x14ac:dyDescent="0.25">
      <c r="A11" s="265" t="s">
        <v>596</v>
      </c>
      <c r="B11" s="326">
        <v>0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6">
        <v>0</v>
      </c>
      <c r="Q11" s="326">
        <v>0</v>
      </c>
      <c r="R11" s="326">
        <v>0</v>
      </c>
      <c r="S11" s="326">
        <v>0</v>
      </c>
      <c r="T11" s="326">
        <v>0</v>
      </c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0"/>
      <c r="BG11" s="320"/>
      <c r="BH11" s="320"/>
      <c r="BI11" s="320"/>
      <c r="BJ11" s="320"/>
      <c r="BK11" s="320"/>
      <c r="BL11" s="320"/>
      <c r="BM11" s="320"/>
      <c r="BN11" s="320"/>
      <c r="BO11" s="320"/>
      <c r="BP11" s="320"/>
      <c r="BQ11" s="320"/>
      <c r="BR11" s="320"/>
      <c r="BS11" s="320"/>
      <c r="BT11" s="320"/>
      <c r="BU11" s="320"/>
      <c r="BV11" s="320"/>
      <c r="BW11" s="320"/>
      <c r="BX11" s="320"/>
      <c r="BY11" s="320"/>
      <c r="BZ11" s="320"/>
      <c r="CA11" s="320"/>
      <c r="CB11" s="320"/>
      <c r="CC11" s="320"/>
      <c r="CD11" s="320"/>
      <c r="CE11" s="320"/>
      <c r="CF11" s="320"/>
      <c r="CG11" s="320"/>
      <c r="CH11" s="320"/>
      <c r="CI11" s="320"/>
      <c r="CJ11" s="320"/>
      <c r="CK11" s="320"/>
      <c r="CL11" s="320"/>
      <c r="CM11" s="320"/>
      <c r="CN11" s="320"/>
      <c r="CO11" s="320"/>
      <c r="CP11" s="320"/>
      <c r="CQ11" s="320"/>
      <c r="CR11" s="320"/>
      <c r="CS11" s="320"/>
      <c r="CT11" s="320"/>
      <c r="CU11" s="320"/>
      <c r="CV11" s="320"/>
      <c r="CW11" s="320"/>
      <c r="CX11" s="320"/>
      <c r="CY11" s="320"/>
      <c r="CZ11" s="320"/>
      <c r="DA11" s="320"/>
      <c r="DB11" s="320"/>
      <c r="DC11" s="320"/>
      <c r="DD11" s="320"/>
      <c r="DE11" s="320"/>
      <c r="DF11" s="320"/>
      <c r="DG11" s="320"/>
      <c r="DH11" s="320"/>
      <c r="DI11" s="320"/>
      <c r="DJ11" s="320"/>
      <c r="DK11" s="320"/>
      <c r="DL11" s="320"/>
      <c r="DM11" s="320"/>
      <c r="DN11" s="320"/>
      <c r="DO11" s="320"/>
      <c r="DP11" s="320"/>
      <c r="DQ11" s="320"/>
      <c r="DR11" s="320"/>
      <c r="DS11" s="320"/>
      <c r="DT11" s="320"/>
      <c r="DU11" s="320"/>
      <c r="DV11" s="320"/>
      <c r="DW11" s="320"/>
      <c r="DX11" s="320"/>
      <c r="DY11" s="320"/>
      <c r="DZ11" s="320"/>
      <c r="EA11" s="320"/>
      <c r="EB11" s="320"/>
      <c r="EC11" s="320"/>
      <c r="ED11" s="320"/>
      <c r="EE11" s="320"/>
      <c r="EF11" s="320"/>
      <c r="EG11" s="320"/>
      <c r="EH11" s="320"/>
      <c r="EI11" s="320"/>
      <c r="EJ11" s="320"/>
      <c r="EK11" s="320"/>
      <c r="EL11" s="320"/>
      <c r="EM11" s="320"/>
      <c r="EN11" s="320"/>
      <c r="EO11" s="320"/>
      <c r="EP11" s="320"/>
      <c r="EQ11" s="320"/>
      <c r="ER11" s="320"/>
      <c r="ES11" s="320"/>
      <c r="ET11" s="320"/>
      <c r="EU11" s="320"/>
      <c r="EV11" s="320"/>
      <c r="EW11" s="320"/>
      <c r="EX11" s="320"/>
      <c r="EY11" s="320"/>
      <c r="EZ11" s="320"/>
      <c r="FA11" s="320"/>
      <c r="FB11" s="320"/>
      <c r="FC11" s="320"/>
      <c r="FD11" s="320"/>
      <c r="FE11" s="320"/>
      <c r="FF11" s="320"/>
      <c r="FG11" s="320"/>
      <c r="FH11" s="320"/>
      <c r="FI11" s="320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  <c r="FZ11" s="320"/>
      <c r="GA11" s="320"/>
      <c r="GB11" s="320"/>
      <c r="GC11" s="320"/>
      <c r="GD11" s="320"/>
      <c r="GE11" s="320"/>
      <c r="GF11" s="320"/>
      <c r="GG11" s="320"/>
      <c r="GH11" s="320"/>
      <c r="GI11" s="320"/>
      <c r="GJ11" s="320"/>
      <c r="GK11" s="320"/>
      <c r="GL11" s="320"/>
      <c r="GM11" s="320"/>
      <c r="GN11" s="320"/>
      <c r="GO11" s="320"/>
      <c r="GP11" s="320"/>
      <c r="GQ11" s="320"/>
      <c r="GR11" s="320"/>
      <c r="GS11" s="320"/>
      <c r="GT11" s="320"/>
      <c r="GU11" s="320"/>
      <c r="GV11" s="320"/>
      <c r="GW11" s="320"/>
      <c r="GX11" s="320"/>
      <c r="GY11" s="320"/>
      <c r="GZ11" s="320"/>
      <c r="HA11" s="320"/>
      <c r="HB11" s="320"/>
      <c r="HC11" s="320"/>
      <c r="HD11" s="320"/>
      <c r="HE11" s="320"/>
      <c r="HF11" s="320"/>
      <c r="HG11" s="320"/>
      <c r="HH11" s="320"/>
      <c r="HI11" s="320"/>
      <c r="HJ11" s="320"/>
      <c r="HK11" s="320"/>
      <c r="HL11" s="320"/>
      <c r="HM11" s="320"/>
      <c r="HN11" s="320"/>
      <c r="HO11" s="320"/>
      <c r="HP11" s="320"/>
      <c r="HQ11" s="320"/>
      <c r="HR11" s="320"/>
      <c r="HS11" s="320"/>
      <c r="HT11" s="320"/>
      <c r="HU11" s="320"/>
      <c r="HV11" s="320"/>
      <c r="HW11" s="320"/>
      <c r="HX11" s="320"/>
      <c r="HY11" s="320"/>
      <c r="HZ11" s="320"/>
      <c r="IA11" s="320"/>
      <c r="IB11" s="320"/>
      <c r="IC11" s="320"/>
      <c r="ID11" s="320"/>
      <c r="IE11" s="320"/>
      <c r="IF11" s="320"/>
      <c r="IG11" s="320"/>
      <c r="IH11" s="320"/>
      <c r="II11" s="320"/>
      <c r="IJ11" s="320"/>
      <c r="IK11" s="320"/>
      <c r="IL11" s="320"/>
      <c r="IM11" s="320"/>
      <c r="IN11" s="320"/>
      <c r="IO11" s="320"/>
      <c r="IP11" s="320"/>
      <c r="IQ11" s="320"/>
      <c r="IR11" s="320"/>
      <c r="IS11" s="320"/>
      <c r="IT11" s="320"/>
      <c r="IU11" s="320"/>
      <c r="IV11" s="320"/>
      <c r="IW11" s="320"/>
      <c r="IX11" s="320"/>
      <c r="IY11" s="320"/>
      <c r="IZ11" s="320"/>
      <c r="JA11" s="320"/>
      <c r="JB11" s="320"/>
      <c r="JC11" s="320"/>
      <c r="JD11" s="320"/>
      <c r="JE11" s="320"/>
      <c r="JF11" s="320"/>
      <c r="JG11" s="320"/>
      <c r="JH11" s="320"/>
      <c r="JI11" s="320"/>
      <c r="JJ11" s="320"/>
      <c r="JK11" s="320"/>
      <c r="JL11" s="320"/>
      <c r="JM11" s="320"/>
      <c r="JN11" s="320"/>
      <c r="JO11" s="320"/>
      <c r="JP11" s="320"/>
      <c r="JQ11" s="320"/>
      <c r="JR11" s="320"/>
      <c r="JS11" s="320"/>
      <c r="JT11" s="320"/>
      <c r="JU11" s="320"/>
      <c r="JV11" s="320"/>
      <c r="JW11" s="320"/>
      <c r="JX11" s="320"/>
      <c r="JY11" s="320"/>
      <c r="JZ11" s="320"/>
      <c r="KA11" s="320"/>
      <c r="KB11" s="320"/>
      <c r="KC11" s="320"/>
      <c r="KD11" s="320"/>
      <c r="KE11" s="320"/>
      <c r="KF11" s="320"/>
      <c r="KG11" s="320"/>
      <c r="KH11" s="320"/>
      <c r="KI11" s="320"/>
      <c r="KJ11" s="320"/>
      <c r="KK11" s="320"/>
      <c r="KL11" s="320"/>
      <c r="KM11" s="320"/>
    </row>
    <row r="12" spans="1:299" s="322" customFormat="1" x14ac:dyDescent="0.25">
      <c r="A12" s="265" t="s">
        <v>597</v>
      </c>
      <c r="B12" s="326">
        <v>-0.83459299802780151</v>
      </c>
      <c r="C12" s="326">
        <v>-0.9316980242729187</v>
      </c>
      <c r="D12" s="326">
        <v>-0.9177129864692688</v>
      </c>
      <c r="E12" s="326">
        <v>-0.90008598566055298</v>
      </c>
      <c r="F12" s="326">
        <v>-1.3188090324401855</v>
      </c>
      <c r="G12" s="326">
        <v>-0.89668601751327515</v>
      </c>
      <c r="H12" s="326">
        <v>-0.89284199476242065</v>
      </c>
      <c r="I12" s="326">
        <v>-1.4227060079574585</v>
      </c>
      <c r="J12" s="326">
        <v>-1.4318159818649292</v>
      </c>
      <c r="K12" s="326">
        <v>-1.1727360486984253</v>
      </c>
      <c r="L12" s="326">
        <v>-0.74957102537155151</v>
      </c>
      <c r="M12" s="326">
        <v>-0.73311400413513184</v>
      </c>
      <c r="N12" s="326">
        <v>-0.76325100660324097</v>
      </c>
      <c r="O12" s="326">
        <v>-0.64116501808166504</v>
      </c>
      <c r="P12" s="326">
        <v>-0.63976699113845825</v>
      </c>
      <c r="Q12" s="326">
        <v>-0.60248398780822754</v>
      </c>
      <c r="R12" s="326">
        <v>-0.66406601667404175</v>
      </c>
      <c r="S12" s="326">
        <v>-0.57102000713348389</v>
      </c>
      <c r="T12" s="326">
        <v>-0.54100000858306885</v>
      </c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320"/>
      <c r="AU12" s="320"/>
      <c r="AV12" s="320"/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  <c r="BL12" s="320"/>
      <c r="BM12" s="320"/>
      <c r="BN12" s="320"/>
      <c r="BO12" s="320"/>
      <c r="BP12" s="320"/>
      <c r="BQ12" s="320"/>
      <c r="BR12" s="320"/>
      <c r="BS12" s="320"/>
      <c r="BT12" s="320"/>
      <c r="BU12" s="320"/>
      <c r="BV12" s="320"/>
      <c r="BW12" s="320"/>
      <c r="BX12" s="320"/>
      <c r="BY12" s="320"/>
      <c r="BZ12" s="320"/>
      <c r="CA12" s="320"/>
      <c r="CB12" s="320"/>
      <c r="CC12" s="320"/>
      <c r="CD12" s="320"/>
      <c r="CE12" s="320"/>
      <c r="CF12" s="320"/>
      <c r="CG12" s="320"/>
      <c r="CH12" s="320"/>
      <c r="CI12" s="320"/>
      <c r="CJ12" s="320"/>
      <c r="CK12" s="320"/>
      <c r="CL12" s="320"/>
      <c r="CM12" s="320"/>
      <c r="CN12" s="320"/>
      <c r="CO12" s="320"/>
      <c r="CP12" s="320"/>
      <c r="CQ12" s="320"/>
      <c r="CR12" s="320"/>
      <c r="CS12" s="320"/>
      <c r="CT12" s="320"/>
      <c r="CU12" s="320"/>
      <c r="CV12" s="320"/>
      <c r="CW12" s="320"/>
      <c r="CX12" s="320"/>
      <c r="CY12" s="320"/>
      <c r="CZ12" s="320"/>
      <c r="DA12" s="320"/>
      <c r="DB12" s="320"/>
      <c r="DC12" s="320"/>
      <c r="DD12" s="320"/>
      <c r="DE12" s="320"/>
      <c r="DF12" s="320"/>
      <c r="DG12" s="320"/>
      <c r="DH12" s="320"/>
      <c r="DI12" s="320"/>
      <c r="DJ12" s="320"/>
      <c r="DK12" s="320"/>
      <c r="DL12" s="320"/>
      <c r="DM12" s="320"/>
      <c r="DN12" s="320"/>
      <c r="DO12" s="320"/>
      <c r="DP12" s="320"/>
      <c r="DQ12" s="320"/>
      <c r="DR12" s="320"/>
      <c r="DS12" s="320"/>
      <c r="DT12" s="320"/>
      <c r="DU12" s="320"/>
      <c r="DV12" s="320"/>
      <c r="DW12" s="320"/>
      <c r="DX12" s="320"/>
      <c r="DY12" s="320"/>
      <c r="DZ12" s="320"/>
      <c r="EA12" s="320"/>
      <c r="EB12" s="320"/>
      <c r="EC12" s="320"/>
      <c r="ED12" s="320"/>
      <c r="EE12" s="320"/>
      <c r="EF12" s="320"/>
      <c r="EG12" s="320"/>
      <c r="EH12" s="320"/>
      <c r="EI12" s="320"/>
      <c r="EJ12" s="320"/>
      <c r="EK12" s="320"/>
      <c r="EL12" s="320"/>
      <c r="EM12" s="320"/>
      <c r="EN12" s="320"/>
      <c r="EO12" s="320"/>
      <c r="EP12" s="320"/>
      <c r="EQ12" s="320"/>
      <c r="ER12" s="320"/>
      <c r="ES12" s="320"/>
      <c r="ET12" s="320"/>
      <c r="EU12" s="320"/>
      <c r="EV12" s="320"/>
      <c r="EW12" s="320"/>
      <c r="EX12" s="320"/>
      <c r="EY12" s="320"/>
      <c r="EZ12" s="320"/>
      <c r="FA12" s="320"/>
      <c r="FB12" s="320"/>
      <c r="FC12" s="320"/>
      <c r="FD12" s="320"/>
      <c r="FE12" s="320"/>
      <c r="FF12" s="320"/>
      <c r="FG12" s="320"/>
      <c r="FH12" s="320"/>
      <c r="FI12" s="320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  <c r="FV12" s="320"/>
      <c r="FW12" s="320"/>
      <c r="FX12" s="320"/>
      <c r="FY12" s="320"/>
      <c r="FZ12" s="320"/>
      <c r="GA12" s="320"/>
      <c r="GB12" s="320"/>
      <c r="GC12" s="320"/>
      <c r="GD12" s="320"/>
      <c r="GE12" s="320"/>
      <c r="GF12" s="320"/>
      <c r="GG12" s="320"/>
      <c r="GH12" s="320"/>
      <c r="GI12" s="320"/>
      <c r="GJ12" s="320"/>
      <c r="GK12" s="320"/>
      <c r="GL12" s="320"/>
      <c r="GM12" s="320"/>
      <c r="GN12" s="320"/>
      <c r="GO12" s="320"/>
      <c r="GP12" s="320"/>
      <c r="GQ12" s="320"/>
      <c r="GR12" s="320"/>
      <c r="GS12" s="320"/>
      <c r="GT12" s="320"/>
      <c r="GU12" s="320"/>
      <c r="GV12" s="320"/>
      <c r="GW12" s="320"/>
      <c r="GX12" s="320"/>
      <c r="GY12" s="320"/>
      <c r="GZ12" s="320"/>
      <c r="HA12" s="320"/>
      <c r="HB12" s="320"/>
      <c r="HC12" s="320"/>
      <c r="HD12" s="320"/>
      <c r="HE12" s="320"/>
      <c r="HF12" s="320"/>
      <c r="HG12" s="320"/>
      <c r="HH12" s="320"/>
      <c r="HI12" s="320"/>
      <c r="HJ12" s="320"/>
      <c r="HK12" s="320"/>
      <c r="HL12" s="320"/>
      <c r="HM12" s="320"/>
      <c r="HN12" s="320"/>
      <c r="HO12" s="320"/>
      <c r="HP12" s="320"/>
      <c r="HQ12" s="320"/>
      <c r="HR12" s="320"/>
      <c r="HS12" s="320"/>
      <c r="HT12" s="320"/>
      <c r="HU12" s="320"/>
      <c r="HV12" s="320"/>
      <c r="HW12" s="320"/>
      <c r="HX12" s="320"/>
      <c r="HY12" s="320"/>
      <c r="HZ12" s="320"/>
      <c r="IA12" s="320"/>
      <c r="IB12" s="320"/>
      <c r="IC12" s="320"/>
      <c r="ID12" s="320"/>
      <c r="IE12" s="320"/>
      <c r="IF12" s="320"/>
      <c r="IG12" s="320"/>
      <c r="IH12" s="320"/>
      <c r="II12" s="320"/>
      <c r="IJ12" s="320"/>
      <c r="IK12" s="320"/>
      <c r="IL12" s="320"/>
      <c r="IM12" s="320"/>
      <c r="IN12" s="320"/>
      <c r="IO12" s="320"/>
      <c r="IP12" s="320"/>
      <c r="IQ12" s="320"/>
      <c r="IR12" s="320"/>
      <c r="IS12" s="320"/>
      <c r="IT12" s="320"/>
      <c r="IU12" s="320"/>
      <c r="IV12" s="320"/>
      <c r="IW12" s="320"/>
      <c r="IX12" s="320"/>
      <c r="IY12" s="320"/>
      <c r="IZ12" s="320"/>
      <c r="JA12" s="320"/>
      <c r="JB12" s="320"/>
      <c r="JC12" s="320"/>
      <c r="JD12" s="320"/>
      <c r="JE12" s="320"/>
      <c r="JF12" s="320"/>
      <c r="JG12" s="320"/>
      <c r="JH12" s="320"/>
      <c r="JI12" s="320"/>
      <c r="JJ12" s="320"/>
      <c r="JK12" s="320"/>
      <c r="JL12" s="320"/>
      <c r="JM12" s="320"/>
      <c r="JN12" s="320"/>
      <c r="JO12" s="320"/>
      <c r="JP12" s="320"/>
      <c r="JQ12" s="320"/>
      <c r="JR12" s="320"/>
      <c r="JS12" s="320"/>
      <c r="JT12" s="320"/>
      <c r="JU12" s="320"/>
      <c r="JV12" s="320"/>
      <c r="JW12" s="320"/>
      <c r="JX12" s="320"/>
      <c r="JY12" s="320"/>
      <c r="JZ12" s="320"/>
      <c r="KA12" s="320"/>
      <c r="KB12" s="320"/>
      <c r="KC12" s="320"/>
      <c r="KD12" s="320"/>
      <c r="KE12" s="320"/>
      <c r="KF12" s="320"/>
      <c r="KG12" s="320"/>
      <c r="KH12" s="320"/>
      <c r="KI12" s="320"/>
      <c r="KJ12" s="320"/>
      <c r="KK12" s="320"/>
      <c r="KL12" s="320"/>
      <c r="KM12" s="320"/>
    </row>
    <row r="13" spans="1:299" s="322" customFormat="1" x14ac:dyDescent="0.25">
      <c r="A13" s="265" t="s">
        <v>598</v>
      </c>
      <c r="B13" s="326">
        <v>-2.6861119270324707</v>
      </c>
      <c r="C13" s="326">
        <v>-2.6775999069213867</v>
      </c>
      <c r="D13" s="326">
        <v>-4.1498317718505859</v>
      </c>
      <c r="E13" s="326">
        <v>-7.4569449424743652</v>
      </c>
      <c r="F13" s="326">
        <v>-9.2890033721923828</v>
      </c>
      <c r="G13" s="326">
        <v>-8.9907894134521484</v>
      </c>
      <c r="H13" s="326">
        <v>-6.6412777900695801</v>
      </c>
      <c r="I13" s="326">
        <v>-5.3312888145446777</v>
      </c>
      <c r="J13" s="326">
        <v>-8.7944021224975586</v>
      </c>
      <c r="K13" s="326">
        <v>-7.247708797454834</v>
      </c>
      <c r="L13" s="326">
        <v>-5.7076659202575684</v>
      </c>
      <c r="M13" s="326">
        <v>-9.2591724395751953</v>
      </c>
      <c r="N13" s="326">
        <v>-11.166195869445801</v>
      </c>
      <c r="O13" s="326">
        <v>-11.656943321228027</v>
      </c>
      <c r="P13" s="326">
        <v>-12.075904846191406</v>
      </c>
      <c r="Q13" s="326">
        <v>-17.278215408325195</v>
      </c>
      <c r="R13" s="326">
        <v>-18.953987121582031</v>
      </c>
      <c r="S13" s="326">
        <v>-18.030735015869141</v>
      </c>
      <c r="T13" s="326">
        <v>-16.518999099731445</v>
      </c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  <c r="CF13" s="320"/>
      <c r="CG13" s="320"/>
      <c r="CH13" s="320"/>
      <c r="CI13" s="320"/>
      <c r="CJ13" s="320"/>
      <c r="CK13" s="320"/>
      <c r="CL13" s="320"/>
      <c r="CM13" s="320"/>
      <c r="CN13" s="320"/>
      <c r="CO13" s="320"/>
      <c r="CP13" s="320"/>
      <c r="CQ13" s="320"/>
      <c r="CR13" s="320"/>
      <c r="CS13" s="320"/>
      <c r="CT13" s="320"/>
      <c r="CU13" s="320"/>
      <c r="CV13" s="320"/>
      <c r="CW13" s="320"/>
      <c r="CX13" s="320"/>
      <c r="CY13" s="320"/>
      <c r="CZ13" s="320"/>
      <c r="DA13" s="320"/>
      <c r="DB13" s="320"/>
      <c r="DC13" s="320"/>
      <c r="DD13" s="320"/>
      <c r="DE13" s="320"/>
      <c r="DF13" s="320"/>
      <c r="DG13" s="320"/>
      <c r="DH13" s="320"/>
      <c r="DI13" s="320"/>
      <c r="DJ13" s="320"/>
      <c r="DK13" s="320"/>
      <c r="DL13" s="320"/>
      <c r="DM13" s="320"/>
      <c r="DN13" s="320"/>
      <c r="DO13" s="320"/>
      <c r="DP13" s="320"/>
      <c r="DQ13" s="320"/>
      <c r="DR13" s="320"/>
      <c r="DS13" s="320"/>
      <c r="DT13" s="320"/>
      <c r="DU13" s="320"/>
      <c r="DV13" s="320"/>
      <c r="DW13" s="320"/>
      <c r="DX13" s="320"/>
      <c r="DY13" s="320"/>
      <c r="DZ13" s="320"/>
      <c r="EA13" s="320"/>
      <c r="EB13" s="320"/>
      <c r="EC13" s="320"/>
      <c r="ED13" s="320"/>
      <c r="EE13" s="320"/>
      <c r="EF13" s="320"/>
      <c r="EG13" s="320"/>
      <c r="EH13" s="320"/>
      <c r="EI13" s="320"/>
      <c r="EJ13" s="320"/>
      <c r="EK13" s="320"/>
      <c r="EL13" s="320"/>
      <c r="EM13" s="320"/>
      <c r="EN13" s="320"/>
      <c r="EO13" s="320"/>
      <c r="EP13" s="320"/>
      <c r="EQ13" s="320"/>
      <c r="ER13" s="320"/>
      <c r="ES13" s="320"/>
      <c r="ET13" s="320"/>
      <c r="EU13" s="320"/>
      <c r="EV13" s="320"/>
      <c r="EW13" s="320"/>
      <c r="EX13" s="320"/>
      <c r="EY13" s="320"/>
      <c r="EZ13" s="320"/>
      <c r="FA13" s="320"/>
      <c r="FB13" s="320"/>
      <c r="FC13" s="320"/>
      <c r="FD13" s="320"/>
      <c r="FE13" s="320"/>
      <c r="FF13" s="320"/>
      <c r="FG13" s="320"/>
      <c r="FH13" s="320"/>
      <c r="FI13" s="320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  <c r="FV13" s="320"/>
      <c r="FW13" s="320"/>
      <c r="FX13" s="320"/>
      <c r="FY13" s="320"/>
      <c r="FZ13" s="320"/>
      <c r="GA13" s="320"/>
      <c r="GB13" s="320"/>
      <c r="GC13" s="320"/>
      <c r="GD13" s="320"/>
      <c r="GE13" s="320"/>
      <c r="GF13" s="320"/>
      <c r="GG13" s="320"/>
      <c r="GH13" s="320"/>
      <c r="GI13" s="320"/>
      <c r="GJ13" s="320"/>
      <c r="GK13" s="320"/>
      <c r="GL13" s="320"/>
      <c r="GM13" s="320"/>
      <c r="GN13" s="320"/>
      <c r="GO13" s="320"/>
      <c r="GP13" s="320"/>
      <c r="GQ13" s="320"/>
      <c r="GR13" s="320"/>
      <c r="GS13" s="320"/>
      <c r="GT13" s="320"/>
      <c r="GU13" s="320"/>
      <c r="GV13" s="320"/>
      <c r="GW13" s="320"/>
      <c r="GX13" s="320"/>
      <c r="GY13" s="320"/>
      <c r="GZ13" s="320"/>
      <c r="HA13" s="320"/>
      <c r="HB13" s="320"/>
      <c r="HC13" s="320"/>
      <c r="HD13" s="320"/>
      <c r="HE13" s="320"/>
      <c r="HF13" s="320"/>
      <c r="HG13" s="320"/>
      <c r="HH13" s="320"/>
      <c r="HI13" s="320"/>
      <c r="HJ13" s="320"/>
      <c r="HK13" s="320"/>
      <c r="HL13" s="320"/>
      <c r="HM13" s="320"/>
      <c r="HN13" s="320"/>
      <c r="HO13" s="320"/>
      <c r="HP13" s="320"/>
      <c r="HQ13" s="320"/>
      <c r="HR13" s="320"/>
      <c r="HS13" s="320"/>
      <c r="HT13" s="320"/>
      <c r="HU13" s="320"/>
      <c r="HV13" s="320"/>
      <c r="HW13" s="320"/>
      <c r="HX13" s="320"/>
      <c r="HY13" s="320"/>
      <c r="HZ13" s="320"/>
      <c r="IA13" s="320"/>
      <c r="IB13" s="320"/>
      <c r="IC13" s="320"/>
      <c r="ID13" s="320"/>
      <c r="IE13" s="320"/>
      <c r="IF13" s="320"/>
      <c r="IG13" s="320"/>
      <c r="IH13" s="320"/>
      <c r="II13" s="320"/>
      <c r="IJ13" s="320"/>
      <c r="IK13" s="320"/>
      <c r="IL13" s="320"/>
      <c r="IM13" s="320"/>
      <c r="IN13" s="320"/>
      <c r="IO13" s="320"/>
      <c r="IP13" s="320"/>
      <c r="IQ13" s="320"/>
      <c r="IR13" s="320"/>
      <c r="IS13" s="320"/>
      <c r="IT13" s="320"/>
      <c r="IU13" s="320"/>
      <c r="IV13" s="320"/>
      <c r="IW13" s="320"/>
      <c r="IX13" s="320"/>
      <c r="IY13" s="320"/>
      <c r="IZ13" s="320"/>
      <c r="JA13" s="320"/>
      <c r="JB13" s="320"/>
      <c r="JC13" s="320"/>
      <c r="JD13" s="320"/>
      <c r="JE13" s="320"/>
      <c r="JF13" s="320"/>
      <c r="JG13" s="320"/>
      <c r="JH13" s="320"/>
      <c r="JI13" s="320"/>
      <c r="JJ13" s="320"/>
      <c r="JK13" s="320"/>
      <c r="JL13" s="320"/>
      <c r="JM13" s="320"/>
      <c r="JN13" s="320"/>
      <c r="JO13" s="320"/>
      <c r="JP13" s="320"/>
      <c r="JQ13" s="320"/>
      <c r="JR13" s="320"/>
      <c r="JS13" s="320"/>
      <c r="JT13" s="320"/>
      <c r="JU13" s="320"/>
      <c r="JV13" s="320"/>
      <c r="JW13" s="320"/>
      <c r="JX13" s="320"/>
      <c r="JY13" s="320"/>
      <c r="JZ13" s="320"/>
      <c r="KA13" s="320"/>
      <c r="KB13" s="320"/>
      <c r="KC13" s="320"/>
      <c r="KD13" s="320"/>
      <c r="KE13" s="320"/>
      <c r="KF13" s="320"/>
      <c r="KG13" s="320"/>
      <c r="KH13" s="320"/>
      <c r="KI13" s="320"/>
      <c r="KJ13" s="320"/>
      <c r="KK13" s="320"/>
      <c r="KL13" s="320"/>
      <c r="KM13" s="320"/>
    </row>
    <row r="14" spans="1:299" s="322" customFormat="1" ht="14.5" x14ac:dyDescent="0.25">
      <c r="A14" s="265" t="s">
        <v>634</v>
      </c>
      <c r="B14" s="326">
        <v>-4.0390000343322754</v>
      </c>
      <c r="C14" s="326">
        <v>-40.545463562011719</v>
      </c>
      <c r="D14" s="326">
        <v>-9.3268108367919922</v>
      </c>
      <c r="E14" s="326">
        <v>-7.5761289596557617</v>
      </c>
      <c r="F14" s="326">
        <v>-5.1242861747741699</v>
      </c>
      <c r="G14" s="326">
        <v>-7.4374661445617676</v>
      </c>
      <c r="H14" s="326">
        <v>-6.6742181777954102</v>
      </c>
      <c r="I14" s="326">
        <v>-9.2977933883666992</v>
      </c>
      <c r="J14" s="326">
        <v>-8.4881057739257813</v>
      </c>
      <c r="K14" s="326">
        <v>-6.7037248611450195</v>
      </c>
      <c r="L14" s="326">
        <v>-7.6052870750427246</v>
      </c>
      <c r="M14" s="326">
        <v>-10.023898124694824</v>
      </c>
      <c r="N14" s="326">
        <v>-15.832178115844727</v>
      </c>
      <c r="O14" s="326">
        <v>-15.642038345336914</v>
      </c>
      <c r="P14" s="326">
        <v>-12.111000061035156</v>
      </c>
      <c r="Q14" s="326">
        <v>-11.472000122070313</v>
      </c>
      <c r="R14" s="326">
        <v>-16.430999755859375</v>
      </c>
      <c r="S14" s="326">
        <v>-17.271799087524414</v>
      </c>
      <c r="T14" s="326">
        <v>-16.569999694824219</v>
      </c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BU14" s="320"/>
      <c r="BV14" s="320"/>
      <c r="BW14" s="320"/>
      <c r="BX14" s="320"/>
      <c r="BY14" s="320"/>
      <c r="BZ14" s="320"/>
      <c r="CA14" s="320"/>
      <c r="CB14" s="320"/>
      <c r="CC14" s="320"/>
      <c r="CD14" s="320"/>
      <c r="CE14" s="320"/>
      <c r="CF14" s="320"/>
      <c r="CG14" s="320"/>
      <c r="CH14" s="320"/>
      <c r="CI14" s="320"/>
      <c r="CJ14" s="320"/>
      <c r="CK14" s="320"/>
      <c r="CL14" s="320"/>
      <c r="CM14" s="320"/>
      <c r="CN14" s="320"/>
      <c r="CO14" s="320"/>
      <c r="CP14" s="320"/>
      <c r="CQ14" s="320"/>
      <c r="CR14" s="320"/>
      <c r="CS14" s="320"/>
      <c r="CT14" s="320"/>
      <c r="CU14" s="320"/>
      <c r="CV14" s="320"/>
      <c r="CW14" s="320"/>
      <c r="CX14" s="320"/>
      <c r="CY14" s="320"/>
      <c r="CZ14" s="320"/>
      <c r="DA14" s="320"/>
      <c r="DB14" s="320"/>
      <c r="DC14" s="320"/>
      <c r="DD14" s="320"/>
      <c r="DE14" s="320"/>
      <c r="DF14" s="320"/>
      <c r="DG14" s="320"/>
      <c r="DH14" s="320"/>
      <c r="DI14" s="320"/>
      <c r="DJ14" s="320"/>
      <c r="DK14" s="320"/>
      <c r="DL14" s="320"/>
      <c r="DM14" s="320"/>
      <c r="DN14" s="320"/>
      <c r="DO14" s="320"/>
      <c r="DP14" s="320"/>
      <c r="DQ14" s="320"/>
      <c r="DR14" s="320"/>
      <c r="DS14" s="320"/>
      <c r="DT14" s="320"/>
      <c r="DU14" s="320"/>
      <c r="DV14" s="320"/>
      <c r="DW14" s="320"/>
      <c r="DX14" s="320"/>
      <c r="DY14" s="320"/>
      <c r="DZ14" s="320"/>
      <c r="EA14" s="320"/>
      <c r="EB14" s="320"/>
      <c r="EC14" s="320"/>
      <c r="ED14" s="320"/>
      <c r="EE14" s="320"/>
      <c r="EF14" s="320"/>
      <c r="EG14" s="320"/>
      <c r="EH14" s="320"/>
      <c r="EI14" s="320"/>
      <c r="EJ14" s="320"/>
      <c r="EK14" s="320"/>
      <c r="EL14" s="320"/>
      <c r="EM14" s="320"/>
      <c r="EN14" s="320"/>
      <c r="EO14" s="320"/>
      <c r="EP14" s="320"/>
      <c r="EQ14" s="320"/>
      <c r="ER14" s="320"/>
      <c r="ES14" s="320"/>
      <c r="ET14" s="320"/>
      <c r="EU14" s="320"/>
      <c r="EV14" s="320"/>
      <c r="EW14" s="320"/>
      <c r="EX14" s="320"/>
      <c r="EY14" s="320"/>
      <c r="EZ14" s="320"/>
      <c r="FA14" s="320"/>
      <c r="FB14" s="320"/>
      <c r="FC14" s="320"/>
      <c r="FD14" s="320"/>
      <c r="FE14" s="320"/>
      <c r="FF14" s="320"/>
      <c r="FG14" s="320"/>
      <c r="FH14" s="320"/>
      <c r="FI14" s="320"/>
      <c r="FJ14" s="320"/>
      <c r="FK14" s="320"/>
      <c r="FL14" s="320"/>
      <c r="FM14" s="320"/>
      <c r="FN14" s="320"/>
      <c r="FO14" s="320"/>
      <c r="FP14" s="320"/>
      <c r="FQ14" s="320"/>
      <c r="FR14" s="320"/>
      <c r="FS14" s="320"/>
      <c r="FT14" s="320"/>
      <c r="FU14" s="320"/>
      <c r="FV14" s="320"/>
      <c r="FW14" s="320"/>
      <c r="FX14" s="320"/>
      <c r="FY14" s="320"/>
      <c r="FZ14" s="320"/>
      <c r="GA14" s="320"/>
      <c r="GB14" s="320"/>
      <c r="GC14" s="320"/>
      <c r="GD14" s="320"/>
      <c r="GE14" s="320"/>
      <c r="GF14" s="320"/>
      <c r="GG14" s="320"/>
      <c r="GH14" s="320"/>
      <c r="GI14" s="320"/>
      <c r="GJ14" s="320"/>
      <c r="GK14" s="320"/>
      <c r="GL14" s="320"/>
      <c r="GM14" s="320"/>
      <c r="GN14" s="320"/>
      <c r="GO14" s="320"/>
      <c r="GP14" s="320"/>
      <c r="GQ14" s="320"/>
      <c r="GR14" s="320"/>
      <c r="GS14" s="320"/>
      <c r="GT14" s="320"/>
      <c r="GU14" s="320"/>
      <c r="GV14" s="320"/>
      <c r="GW14" s="320"/>
      <c r="GX14" s="320"/>
      <c r="GY14" s="320"/>
      <c r="GZ14" s="320"/>
      <c r="HA14" s="320"/>
      <c r="HB14" s="320"/>
      <c r="HC14" s="320"/>
      <c r="HD14" s="320"/>
      <c r="HE14" s="320"/>
      <c r="HF14" s="320"/>
      <c r="HG14" s="320"/>
      <c r="HH14" s="320"/>
      <c r="HI14" s="320"/>
      <c r="HJ14" s="320"/>
      <c r="HK14" s="320"/>
      <c r="HL14" s="320"/>
      <c r="HM14" s="320"/>
      <c r="HN14" s="320"/>
      <c r="HO14" s="320"/>
      <c r="HP14" s="320"/>
      <c r="HQ14" s="320"/>
      <c r="HR14" s="320"/>
      <c r="HS14" s="320"/>
      <c r="HT14" s="320"/>
      <c r="HU14" s="320"/>
      <c r="HV14" s="320"/>
      <c r="HW14" s="320"/>
      <c r="HX14" s="320"/>
      <c r="HY14" s="320"/>
      <c r="HZ14" s="320"/>
      <c r="IA14" s="320"/>
      <c r="IB14" s="320"/>
      <c r="IC14" s="320"/>
      <c r="ID14" s="320"/>
      <c r="IE14" s="320"/>
      <c r="IF14" s="320"/>
      <c r="IG14" s="320"/>
      <c r="IH14" s="320"/>
      <c r="II14" s="320"/>
      <c r="IJ14" s="320"/>
      <c r="IK14" s="320"/>
      <c r="IL14" s="320"/>
      <c r="IM14" s="320"/>
      <c r="IN14" s="320"/>
      <c r="IO14" s="320"/>
      <c r="IP14" s="320"/>
      <c r="IQ14" s="320"/>
      <c r="IR14" s="320"/>
      <c r="IS14" s="320"/>
      <c r="IT14" s="320"/>
      <c r="IU14" s="320"/>
      <c r="IV14" s="320"/>
      <c r="IW14" s="320"/>
      <c r="IX14" s="320"/>
      <c r="IY14" s="320"/>
      <c r="IZ14" s="320"/>
      <c r="JA14" s="320"/>
      <c r="JB14" s="320"/>
      <c r="JC14" s="320"/>
      <c r="JD14" s="320"/>
      <c r="JE14" s="320"/>
      <c r="JF14" s="320"/>
      <c r="JG14" s="320"/>
      <c r="JH14" s="320"/>
      <c r="JI14" s="320"/>
      <c r="JJ14" s="320"/>
      <c r="JK14" s="320"/>
      <c r="JL14" s="320"/>
      <c r="JM14" s="320"/>
      <c r="JN14" s="320"/>
      <c r="JO14" s="320"/>
      <c r="JP14" s="320"/>
      <c r="JQ14" s="320"/>
      <c r="JR14" s="320"/>
      <c r="JS14" s="320"/>
      <c r="JT14" s="320"/>
      <c r="JU14" s="320"/>
      <c r="JV14" s="320"/>
      <c r="JW14" s="320"/>
      <c r="JX14" s="320"/>
      <c r="JY14" s="320"/>
      <c r="JZ14" s="320"/>
      <c r="KA14" s="320"/>
      <c r="KB14" s="320"/>
      <c r="KC14" s="320"/>
      <c r="KD14" s="320"/>
      <c r="KE14" s="320"/>
      <c r="KF14" s="320"/>
      <c r="KG14" s="320"/>
      <c r="KH14" s="320"/>
      <c r="KI14" s="320"/>
      <c r="KJ14" s="320"/>
      <c r="KK14" s="320"/>
      <c r="KL14" s="320"/>
      <c r="KM14" s="320"/>
    </row>
    <row r="15" spans="1:299" s="322" customFormat="1" x14ac:dyDescent="0.25">
      <c r="A15" s="265" t="s">
        <v>599</v>
      </c>
      <c r="B15" s="326">
        <v>0</v>
      </c>
      <c r="C15" s="326">
        <v>0</v>
      </c>
      <c r="D15" s="326">
        <v>0</v>
      </c>
      <c r="E15" s="326">
        <v>0</v>
      </c>
      <c r="F15" s="326">
        <v>0</v>
      </c>
      <c r="G15" s="326">
        <v>0</v>
      </c>
      <c r="H15" s="326">
        <v>0</v>
      </c>
      <c r="I15" s="326">
        <v>0</v>
      </c>
      <c r="J15" s="326">
        <v>0</v>
      </c>
      <c r="K15" s="326">
        <v>0</v>
      </c>
      <c r="L15" s="326">
        <v>0</v>
      </c>
      <c r="M15" s="326">
        <v>0</v>
      </c>
      <c r="N15" s="326">
        <v>0</v>
      </c>
      <c r="O15" s="326">
        <v>0</v>
      </c>
      <c r="P15" s="326">
        <v>0</v>
      </c>
      <c r="Q15" s="326">
        <v>0</v>
      </c>
      <c r="R15" s="326">
        <v>-1.5507090091705322</v>
      </c>
      <c r="S15" s="326">
        <v>-5.4177618026733398</v>
      </c>
      <c r="T15" s="326">
        <v>-0.45800000429153442</v>
      </c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  <c r="AI15" s="320"/>
      <c r="AJ15" s="320"/>
      <c r="AK15" s="320"/>
      <c r="AL15" s="320"/>
      <c r="AM15" s="320"/>
      <c r="AN15" s="320"/>
      <c r="AO15" s="320"/>
      <c r="AP15" s="320"/>
      <c r="AQ15" s="320"/>
      <c r="AR15" s="320"/>
      <c r="AS15" s="320"/>
      <c r="AT15" s="320"/>
      <c r="AU15" s="320"/>
      <c r="AV15" s="320"/>
      <c r="AW15" s="320"/>
      <c r="AX15" s="320"/>
      <c r="AY15" s="320"/>
      <c r="AZ15" s="320"/>
      <c r="BA15" s="320"/>
      <c r="BB15" s="320"/>
      <c r="BC15" s="320"/>
      <c r="BD15" s="320"/>
      <c r="BE15" s="320"/>
      <c r="BF15" s="320"/>
      <c r="BG15" s="320"/>
      <c r="BH15" s="320"/>
      <c r="BI15" s="320"/>
      <c r="BJ15" s="320"/>
      <c r="BK15" s="320"/>
      <c r="BL15" s="320"/>
      <c r="BM15" s="320"/>
      <c r="BN15" s="320"/>
      <c r="BO15" s="320"/>
      <c r="BP15" s="320"/>
      <c r="BQ15" s="320"/>
      <c r="BR15" s="320"/>
      <c r="BS15" s="320"/>
      <c r="BT15" s="320"/>
      <c r="BU15" s="320"/>
      <c r="BV15" s="320"/>
      <c r="BW15" s="320"/>
      <c r="BX15" s="320"/>
      <c r="BY15" s="320"/>
      <c r="BZ15" s="320"/>
      <c r="CA15" s="320"/>
      <c r="CB15" s="320"/>
      <c r="CC15" s="320"/>
      <c r="CD15" s="320"/>
      <c r="CE15" s="320"/>
      <c r="CF15" s="320"/>
      <c r="CG15" s="320"/>
      <c r="CH15" s="320"/>
      <c r="CI15" s="320"/>
      <c r="CJ15" s="320"/>
      <c r="CK15" s="320"/>
      <c r="CL15" s="320"/>
      <c r="CM15" s="320"/>
      <c r="CN15" s="320"/>
      <c r="CO15" s="320"/>
      <c r="CP15" s="320"/>
      <c r="CQ15" s="320"/>
      <c r="CR15" s="320"/>
      <c r="CS15" s="320"/>
      <c r="CT15" s="320"/>
      <c r="CU15" s="320"/>
      <c r="CV15" s="320"/>
      <c r="CW15" s="320"/>
      <c r="CX15" s="320"/>
      <c r="CY15" s="320"/>
      <c r="CZ15" s="320"/>
      <c r="DA15" s="320"/>
      <c r="DB15" s="320"/>
      <c r="DC15" s="320"/>
      <c r="DD15" s="320"/>
      <c r="DE15" s="320"/>
      <c r="DF15" s="320"/>
      <c r="DG15" s="320"/>
      <c r="DH15" s="320"/>
      <c r="DI15" s="320"/>
      <c r="DJ15" s="320"/>
      <c r="DK15" s="320"/>
      <c r="DL15" s="320"/>
      <c r="DM15" s="320"/>
      <c r="DN15" s="320"/>
      <c r="DO15" s="320"/>
      <c r="DP15" s="320"/>
      <c r="DQ15" s="320"/>
      <c r="DR15" s="320"/>
      <c r="DS15" s="320"/>
      <c r="DT15" s="320"/>
      <c r="DU15" s="320"/>
      <c r="DV15" s="320"/>
      <c r="DW15" s="320"/>
      <c r="DX15" s="320"/>
      <c r="DY15" s="320"/>
      <c r="DZ15" s="320"/>
      <c r="EA15" s="320"/>
      <c r="EB15" s="320"/>
      <c r="EC15" s="320"/>
      <c r="ED15" s="320"/>
      <c r="EE15" s="320"/>
      <c r="EF15" s="320"/>
      <c r="EG15" s="320"/>
      <c r="EH15" s="320"/>
      <c r="EI15" s="320"/>
      <c r="EJ15" s="320"/>
      <c r="EK15" s="320"/>
      <c r="EL15" s="320"/>
      <c r="EM15" s="320"/>
      <c r="EN15" s="320"/>
      <c r="EO15" s="320"/>
      <c r="EP15" s="320"/>
      <c r="EQ15" s="320"/>
      <c r="ER15" s="320"/>
      <c r="ES15" s="320"/>
      <c r="ET15" s="320"/>
      <c r="EU15" s="320"/>
      <c r="EV15" s="320"/>
      <c r="EW15" s="320"/>
      <c r="EX15" s="320"/>
      <c r="EY15" s="320"/>
      <c r="EZ15" s="320"/>
      <c r="FA15" s="320"/>
      <c r="FB15" s="320"/>
      <c r="FC15" s="320"/>
      <c r="FD15" s="320"/>
      <c r="FE15" s="320"/>
      <c r="FF15" s="320"/>
      <c r="FG15" s="320"/>
      <c r="FH15" s="320"/>
      <c r="FI15" s="320"/>
      <c r="FJ15" s="320"/>
      <c r="FK15" s="320"/>
      <c r="FL15" s="320"/>
      <c r="FM15" s="320"/>
      <c r="FN15" s="320"/>
      <c r="FO15" s="320"/>
      <c r="FP15" s="320"/>
      <c r="FQ15" s="320"/>
      <c r="FR15" s="320"/>
      <c r="FS15" s="320"/>
      <c r="FT15" s="320"/>
      <c r="FU15" s="320"/>
      <c r="FV15" s="320"/>
      <c r="FW15" s="320"/>
      <c r="FX15" s="320"/>
      <c r="FY15" s="320"/>
      <c r="FZ15" s="320"/>
      <c r="GA15" s="320"/>
      <c r="GB15" s="320"/>
      <c r="GC15" s="320"/>
      <c r="GD15" s="320"/>
      <c r="GE15" s="320"/>
      <c r="GF15" s="320"/>
      <c r="GG15" s="320"/>
      <c r="GH15" s="320"/>
      <c r="GI15" s="320"/>
      <c r="GJ15" s="320"/>
      <c r="GK15" s="320"/>
      <c r="GL15" s="320"/>
      <c r="GM15" s="320"/>
      <c r="GN15" s="320"/>
      <c r="GO15" s="320"/>
      <c r="GP15" s="320"/>
      <c r="GQ15" s="320"/>
      <c r="GR15" s="320"/>
      <c r="GS15" s="320"/>
      <c r="GT15" s="320"/>
      <c r="GU15" s="320"/>
      <c r="GV15" s="320"/>
      <c r="GW15" s="320"/>
      <c r="GX15" s="320"/>
      <c r="GY15" s="320"/>
      <c r="GZ15" s="320"/>
      <c r="HA15" s="320"/>
      <c r="HB15" s="320"/>
      <c r="HC15" s="320"/>
      <c r="HD15" s="320"/>
      <c r="HE15" s="320"/>
      <c r="HF15" s="320"/>
      <c r="HG15" s="320"/>
      <c r="HH15" s="320"/>
      <c r="HI15" s="320"/>
      <c r="HJ15" s="320"/>
      <c r="HK15" s="320"/>
      <c r="HL15" s="320"/>
      <c r="HM15" s="320"/>
      <c r="HN15" s="320"/>
      <c r="HO15" s="320"/>
      <c r="HP15" s="320"/>
      <c r="HQ15" s="320"/>
      <c r="HR15" s="320"/>
      <c r="HS15" s="320"/>
      <c r="HT15" s="320"/>
      <c r="HU15" s="320"/>
      <c r="HV15" s="320"/>
      <c r="HW15" s="320"/>
      <c r="HX15" s="320"/>
      <c r="HY15" s="320"/>
      <c r="HZ15" s="320"/>
      <c r="IA15" s="320"/>
      <c r="IB15" s="320"/>
      <c r="IC15" s="320"/>
      <c r="ID15" s="320"/>
      <c r="IE15" s="320"/>
      <c r="IF15" s="320"/>
      <c r="IG15" s="320"/>
      <c r="IH15" s="320"/>
      <c r="II15" s="320"/>
      <c r="IJ15" s="320"/>
      <c r="IK15" s="320"/>
      <c r="IL15" s="320"/>
      <c r="IM15" s="320"/>
      <c r="IN15" s="320"/>
      <c r="IO15" s="320"/>
      <c r="IP15" s="320"/>
      <c r="IQ15" s="320"/>
      <c r="IR15" s="320"/>
      <c r="IS15" s="320"/>
      <c r="IT15" s="320"/>
      <c r="IU15" s="320"/>
      <c r="IV15" s="320"/>
      <c r="IW15" s="320"/>
      <c r="IX15" s="320"/>
      <c r="IY15" s="320"/>
      <c r="IZ15" s="320"/>
      <c r="JA15" s="320"/>
      <c r="JB15" s="320"/>
      <c r="JC15" s="320"/>
      <c r="JD15" s="320"/>
      <c r="JE15" s="320"/>
      <c r="JF15" s="320"/>
      <c r="JG15" s="320"/>
      <c r="JH15" s="320"/>
      <c r="JI15" s="320"/>
      <c r="JJ15" s="320"/>
      <c r="JK15" s="320"/>
      <c r="JL15" s="320"/>
      <c r="JM15" s="320"/>
      <c r="JN15" s="320"/>
      <c r="JO15" s="320"/>
      <c r="JP15" s="320"/>
      <c r="JQ15" s="320"/>
      <c r="JR15" s="320"/>
      <c r="JS15" s="320"/>
      <c r="JT15" s="320"/>
      <c r="JU15" s="320"/>
      <c r="JV15" s="320"/>
      <c r="JW15" s="320"/>
      <c r="JX15" s="320"/>
      <c r="JY15" s="320"/>
      <c r="JZ15" s="320"/>
      <c r="KA15" s="320"/>
      <c r="KB15" s="320"/>
      <c r="KC15" s="320"/>
      <c r="KD15" s="320"/>
      <c r="KE15" s="320"/>
      <c r="KF15" s="320"/>
      <c r="KG15" s="320"/>
      <c r="KH15" s="320"/>
      <c r="KI15" s="320"/>
      <c r="KJ15" s="320"/>
      <c r="KK15" s="320"/>
      <c r="KL15" s="320"/>
      <c r="KM15" s="320"/>
    </row>
    <row r="16" spans="1:299" s="322" customFormat="1" x14ac:dyDescent="0.25">
      <c r="A16" s="265" t="s">
        <v>600</v>
      </c>
      <c r="B16" s="326">
        <v>-6.5239448547363281</v>
      </c>
      <c r="C16" s="326">
        <v>-8.4625091552734375</v>
      </c>
      <c r="D16" s="326">
        <v>-0.98201000690460205</v>
      </c>
      <c r="E16" s="326">
        <v>-5.0742311477661133</v>
      </c>
      <c r="F16" s="326">
        <v>-3.0056719779968262</v>
      </c>
      <c r="G16" s="326">
        <v>-0.48132899403572083</v>
      </c>
      <c r="H16" s="326">
        <v>-2.7856531143188477</v>
      </c>
      <c r="I16" s="326">
        <v>-2.6625180244445801</v>
      </c>
      <c r="J16" s="326">
        <v>-3.4656980037689209</v>
      </c>
      <c r="K16" s="326">
        <v>-11.262847900390625</v>
      </c>
      <c r="L16" s="326">
        <v>-6.455416202545166</v>
      </c>
      <c r="M16" s="326">
        <v>-8.7741756439208984</v>
      </c>
      <c r="N16" s="326">
        <v>-6.2650742530822754</v>
      </c>
      <c r="O16" s="326">
        <v>-17.244428634643555</v>
      </c>
      <c r="P16" s="326">
        <v>-13.273880004882813</v>
      </c>
      <c r="Q16" s="326">
        <v>-16.315834045410156</v>
      </c>
      <c r="R16" s="326">
        <v>-15.878775596618652</v>
      </c>
      <c r="S16" s="326">
        <v>-7.7621722221374512</v>
      </c>
      <c r="T16" s="326">
        <v>-17.849000930786133</v>
      </c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/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0"/>
      <c r="CF16" s="320"/>
      <c r="CG16" s="320"/>
      <c r="CH16" s="320"/>
      <c r="CI16" s="320"/>
      <c r="CJ16" s="320"/>
      <c r="CK16" s="320"/>
      <c r="CL16" s="320"/>
      <c r="CM16" s="320"/>
      <c r="CN16" s="320"/>
      <c r="CO16" s="320"/>
      <c r="CP16" s="320"/>
      <c r="CQ16" s="320"/>
      <c r="CR16" s="320"/>
      <c r="CS16" s="320"/>
      <c r="CT16" s="320"/>
      <c r="CU16" s="320"/>
      <c r="CV16" s="320"/>
      <c r="CW16" s="320"/>
      <c r="CX16" s="320"/>
      <c r="CY16" s="320"/>
      <c r="CZ16" s="320"/>
      <c r="DA16" s="320"/>
      <c r="DB16" s="320"/>
      <c r="DC16" s="320"/>
      <c r="DD16" s="320"/>
      <c r="DE16" s="320"/>
      <c r="DF16" s="320"/>
      <c r="DG16" s="320"/>
      <c r="DH16" s="320"/>
      <c r="DI16" s="320"/>
      <c r="DJ16" s="320"/>
      <c r="DK16" s="320"/>
      <c r="DL16" s="320"/>
      <c r="DM16" s="320"/>
      <c r="DN16" s="320"/>
      <c r="DO16" s="320"/>
      <c r="DP16" s="320"/>
      <c r="DQ16" s="320"/>
      <c r="DR16" s="320"/>
      <c r="DS16" s="320"/>
      <c r="DT16" s="320"/>
      <c r="DU16" s="320"/>
      <c r="DV16" s="320"/>
      <c r="DW16" s="320"/>
      <c r="DX16" s="320"/>
      <c r="DY16" s="320"/>
      <c r="DZ16" s="320"/>
      <c r="EA16" s="320"/>
      <c r="EB16" s="320"/>
      <c r="EC16" s="320"/>
      <c r="ED16" s="320"/>
      <c r="EE16" s="320"/>
      <c r="EF16" s="320"/>
      <c r="EG16" s="320"/>
      <c r="EH16" s="320"/>
      <c r="EI16" s="320"/>
      <c r="EJ16" s="320"/>
      <c r="EK16" s="320"/>
      <c r="EL16" s="320"/>
      <c r="EM16" s="320"/>
      <c r="EN16" s="320"/>
      <c r="EO16" s="320"/>
      <c r="EP16" s="320"/>
      <c r="EQ16" s="320"/>
      <c r="ER16" s="320"/>
      <c r="ES16" s="320"/>
      <c r="ET16" s="320"/>
      <c r="EU16" s="320"/>
      <c r="EV16" s="320"/>
      <c r="EW16" s="320"/>
      <c r="EX16" s="320"/>
      <c r="EY16" s="320"/>
      <c r="EZ16" s="320"/>
      <c r="FA16" s="320"/>
      <c r="FB16" s="320"/>
      <c r="FC16" s="320"/>
      <c r="FD16" s="320"/>
      <c r="FE16" s="320"/>
      <c r="FF16" s="320"/>
      <c r="FG16" s="320"/>
      <c r="FH16" s="320"/>
      <c r="FI16" s="320"/>
      <c r="FJ16" s="320"/>
      <c r="FK16" s="320"/>
      <c r="FL16" s="320"/>
      <c r="FM16" s="320"/>
      <c r="FN16" s="320"/>
      <c r="FO16" s="320"/>
      <c r="FP16" s="320"/>
      <c r="FQ16" s="320"/>
      <c r="FR16" s="320"/>
      <c r="FS16" s="320"/>
      <c r="FT16" s="320"/>
      <c r="FU16" s="320"/>
      <c r="FV16" s="320"/>
      <c r="FW16" s="320"/>
      <c r="FX16" s="320"/>
      <c r="FY16" s="320"/>
      <c r="FZ16" s="320"/>
      <c r="GA16" s="320"/>
      <c r="GB16" s="320"/>
      <c r="GC16" s="320"/>
      <c r="GD16" s="320"/>
      <c r="GE16" s="320"/>
      <c r="GF16" s="320"/>
      <c r="GG16" s="320"/>
      <c r="GH16" s="320"/>
      <c r="GI16" s="320"/>
      <c r="GJ16" s="320"/>
      <c r="GK16" s="320"/>
      <c r="GL16" s="320"/>
      <c r="GM16" s="320"/>
      <c r="GN16" s="320"/>
      <c r="GO16" s="320"/>
      <c r="GP16" s="320"/>
      <c r="GQ16" s="320"/>
      <c r="GR16" s="320"/>
      <c r="GS16" s="320"/>
      <c r="GT16" s="320"/>
      <c r="GU16" s="320"/>
      <c r="GV16" s="320"/>
      <c r="GW16" s="320"/>
      <c r="GX16" s="320"/>
      <c r="GY16" s="320"/>
      <c r="GZ16" s="320"/>
      <c r="HA16" s="320"/>
      <c r="HB16" s="320"/>
      <c r="HC16" s="320"/>
      <c r="HD16" s="320"/>
      <c r="HE16" s="320"/>
      <c r="HF16" s="320"/>
      <c r="HG16" s="320"/>
      <c r="HH16" s="320"/>
      <c r="HI16" s="320"/>
      <c r="HJ16" s="320"/>
      <c r="HK16" s="320"/>
      <c r="HL16" s="320"/>
      <c r="HM16" s="320"/>
      <c r="HN16" s="320"/>
      <c r="HO16" s="320"/>
      <c r="HP16" s="320"/>
      <c r="HQ16" s="320"/>
      <c r="HR16" s="320"/>
      <c r="HS16" s="320"/>
      <c r="HT16" s="320"/>
      <c r="HU16" s="320"/>
      <c r="HV16" s="320"/>
      <c r="HW16" s="320"/>
      <c r="HX16" s="320"/>
      <c r="HY16" s="320"/>
      <c r="HZ16" s="320"/>
      <c r="IA16" s="320"/>
      <c r="IB16" s="320"/>
      <c r="IC16" s="320"/>
      <c r="ID16" s="320"/>
      <c r="IE16" s="320"/>
      <c r="IF16" s="320"/>
      <c r="IG16" s="320"/>
      <c r="IH16" s="320"/>
      <c r="II16" s="320"/>
      <c r="IJ16" s="320"/>
      <c r="IK16" s="320"/>
      <c r="IL16" s="320"/>
      <c r="IM16" s="320"/>
      <c r="IN16" s="320"/>
      <c r="IO16" s="320"/>
      <c r="IP16" s="320"/>
      <c r="IQ16" s="320"/>
      <c r="IR16" s="320"/>
      <c r="IS16" s="320"/>
      <c r="IT16" s="320"/>
      <c r="IU16" s="320"/>
      <c r="IV16" s="320"/>
      <c r="IW16" s="320"/>
      <c r="IX16" s="320"/>
      <c r="IY16" s="320"/>
      <c r="IZ16" s="320"/>
      <c r="JA16" s="320"/>
      <c r="JB16" s="320"/>
      <c r="JC16" s="320"/>
      <c r="JD16" s="320"/>
      <c r="JE16" s="320"/>
      <c r="JF16" s="320"/>
      <c r="JG16" s="320"/>
      <c r="JH16" s="320"/>
      <c r="JI16" s="320"/>
      <c r="JJ16" s="320"/>
      <c r="JK16" s="320"/>
      <c r="JL16" s="320"/>
      <c r="JM16" s="320"/>
      <c r="JN16" s="320"/>
      <c r="JO16" s="320"/>
      <c r="JP16" s="320"/>
      <c r="JQ16" s="320"/>
      <c r="JR16" s="320"/>
      <c r="JS16" s="320"/>
      <c r="JT16" s="320"/>
      <c r="JU16" s="320"/>
      <c r="JV16" s="320"/>
      <c r="JW16" s="320"/>
      <c r="JX16" s="320"/>
      <c r="JY16" s="320"/>
      <c r="JZ16" s="320"/>
      <c r="KA16" s="320"/>
      <c r="KB16" s="320"/>
      <c r="KC16" s="320"/>
      <c r="KD16" s="320"/>
      <c r="KE16" s="320"/>
      <c r="KF16" s="320"/>
      <c r="KG16" s="320"/>
      <c r="KH16" s="320"/>
      <c r="KI16" s="320"/>
      <c r="KJ16" s="320"/>
      <c r="KK16" s="320"/>
      <c r="KL16" s="320"/>
      <c r="KM16" s="320"/>
    </row>
    <row r="17" spans="1:299" s="322" customFormat="1" ht="19.5" customHeight="1" x14ac:dyDescent="0.3">
      <c r="A17" s="321" t="s">
        <v>601</v>
      </c>
      <c r="B17" s="326">
        <v>-5.1337871551513672</v>
      </c>
      <c r="C17" s="326">
        <v>19.752180099487305</v>
      </c>
      <c r="D17" s="326">
        <v>-14.935573577880859</v>
      </c>
      <c r="E17" s="326">
        <v>-19.701328277587891</v>
      </c>
      <c r="F17" s="326">
        <v>-19.257818222045898</v>
      </c>
      <c r="G17" s="326">
        <v>-17.589786529541016</v>
      </c>
      <c r="H17" s="326">
        <v>-22.143562316894531</v>
      </c>
      <c r="I17" s="326">
        <v>-16.780771255493164</v>
      </c>
      <c r="J17" s="326">
        <v>-5.9219799041748047</v>
      </c>
      <c r="K17" s="326">
        <v>-6.739840030670166</v>
      </c>
      <c r="L17" s="326">
        <v>-11.372686386108398</v>
      </c>
      <c r="M17" s="326">
        <v>-12.13023853302002</v>
      </c>
      <c r="N17" s="326">
        <v>-14.006246566772461</v>
      </c>
      <c r="O17" s="326">
        <v>-22.279478073120117</v>
      </c>
      <c r="P17" s="326">
        <v>-15.691564559936523</v>
      </c>
      <c r="Q17" s="326">
        <v>-1.8807439804077148</v>
      </c>
      <c r="R17" s="326">
        <v>-20.422201156616211</v>
      </c>
      <c r="S17" s="326">
        <v>-18.059856414794922</v>
      </c>
      <c r="T17" s="326">
        <v>-17.518472671508789</v>
      </c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  <c r="BB17" s="320"/>
      <c r="BC17" s="320"/>
      <c r="BD17" s="320"/>
      <c r="BE17" s="320"/>
      <c r="BF17" s="320"/>
      <c r="BG17" s="320"/>
      <c r="BH17" s="320"/>
      <c r="BI17" s="320"/>
      <c r="BJ17" s="320"/>
      <c r="BK17" s="320"/>
      <c r="BL17" s="320"/>
      <c r="BM17" s="320"/>
      <c r="BN17" s="320"/>
      <c r="BO17" s="320"/>
      <c r="BP17" s="320"/>
      <c r="BQ17" s="320"/>
      <c r="BR17" s="320"/>
      <c r="BS17" s="320"/>
      <c r="BT17" s="320"/>
      <c r="BU17" s="320"/>
      <c r="BV17" s="320"/>
      <c r="BW17" s="320"/>
      <c r="BX17" s="320"/>
      <c r="BY17" s="320"/>
      <c r="BZ17" s="320"/>
      <c r="CA17" s="320"/>
      <c r="CB17" s="320"/>
      <c r="CC17" s="320"/>
      <c r="CD17" s="320"/>
      <c r="CE17" s="320"/>
      <c r="CF17" s="320"/>
      <c r="CG17" s="320"/>
      <c r="CH17" s="320"/>
      <c r="CI17" s="320"/>
      <c r="CJ17" s="320"/>
      <c r="CK17" s="320"/>
      <c r="CL17" s="320"/>
      <c r="CM17" s="320"/>
      <c r="CN17" s="320"/>
      <c r="CO17" s="320"/>
      <c r="CP17" s="320"/>
      <c r="CQ17" s="320"/>
      <c r="CR17" s="320"/>
      <c r="CS17" s="320"/>
      <c r="CT17" s="320"/>
      <c r="CU17" s="320"/>
      <c r="CV17" s="320"/>
      <c r="CW17" s="320"/>
      <c r="CX17" s="320"/>
      <c r="CY17" s="320"/>
      <c r="CZ17" s="320"/>
      <c r="DA17" s="320"/>
      <c r="DB17" s="320"/>
      <c r="DC17" s="320"/>
      <c r="DD17" s="320"/>
      <c r="DE17" s="320"/>
      <c r="DF17" s="320"/>
      <c r="DG17" s="320"/>
      <c r="DH17" s="320"/>
      <c r="DI17" s="320"/>
      <c r="DJ17" s="320"/>
      <c r="DK17" s="320"/>
      <c r="DL17" s="320"/>
      <c r="DM17" s="320"/>
      <c r="DN17" s="320"/>
      <c r="DO17" s="320"/>
      <c r="DP17" s="320"/>
      <c r="DQ17" s="320"/>
      <c r="DR17" s="320"/>
      <c r="DS17" s="320"/>
      <c r="DT17" s="320"/>
      <c r="DU17" s="320"/>
      <c r="DV17" s="320"/>
      <c r="DW17" s="320"/>
      <c r="DX17" s="320"/>
      <c r="DY17" s="320"/>
      <c r="DZ17" s="320"/>
      <c r="EA17" s="320"/>
      <c r="EB17" s="320"/>
      <c r="EC17" s="320"/>
      <c r="ED17" s="320"/>
      <c r="EE17" s="320"/>
      <c r="EF17" s="320"/>
      <c r="EG17" s="320"/>
      <c r="EH17" s="320"/>
      <c r="EI17" s="320"/>
      <c r="EJ17" s="320"/>
      <c r="EK17" s="320"/>
      <c r="EL17" s="320"/>
      <c r="EM17" s="320"/>
      <c r="EN17" s="320"/>
      <c r="EO17" s="320"/>
      <c r="EP17" s="320"/>
      <c r="EQ17" s="320"/>
      <c r="ER17" s="320"/>
      <c r="ES17" s="320"/>
      <c r="ET17" s="320"/>
      <c r="EU17" s="320"/>
      <c r="EV17" s="320"/>
      <c r="EW17" s="320"/>
      <c r="EX17" s="320"/>
      <c r="EY17" s="320"/>
      <c r="EZ17" s="320"/>
      <c r="FA17" s="320"/>
      <c r="FB17" s="320"/>
      <c r="FC17" s="320"/>
      <c r="FD17" s="320"/>
      <c r="FE17" s="320"/>
      <c r="FF17" s="320"/>
      <c r="FG17" s="320"/>
      <c r="FH17" s="320"/>
      <c r="FI17" s="320"/>
      <c r="FJ17" s="320"/>
      <c r="FK17" s="320"/>
      <c r="FL17" s="320"/>
      <c r="FM17" s="320"/>
      <c r="FN17" s="320"/>
      <c r="FO17" s="320"/>
      <c r="FP17" s="320"/>
      <c r="FQ17" s="320"/>
      <c r="FR17" s="320"/>
      <c r="FS17" s="320"/>
      <c r="FT17" s="320"/>
      <c r="FU17" s="320"/>
      <c r="FV17" s="320"/>
      <c r="FW17" s="320"/>
      <c r="FX17" s="320"/>
      <c r="FY17" s="320"/>
      <c r="FZ17" s="320"/>
      <c r="GA17" s="320"/>
      <c r="GB17" s="320"/>
      <c r="GC17" s="320"/>
      <c r="GD17" s="320"/>
      <c r="GE17" s="320"/>
      <c r="GF17" s="320"/>
      <c r="GG17" s="320"/>
      <c r="GH17" s="320"/>
      <c r="GI17" s="320"/>
      <c r="GJ17" s="320"/>
      <c r="GK17" s="320"/>
      <c r="GL17" s="320"/>
      <c r="GM17" s="320"/>
      <c r="GN17" s="320"/>
      <c r="GO17" s="320"/>
      <c r="GP17" s="320"/>
      <c r="GQ17" s="320"/>
      <c r="GR17" s="320"/>
      <c r="GS17" s="320"/>
      <c r="GT17" s="320"/>
      <c r="GU17" s="320"/>
      <c r="GV17" s="320"/>
      <c r="GW17" s="320"/>
      <c r="GX17" s="320"/>
      <c r="GY17" s="320"/>
      <c r="GZ17" s="320"/>
      <c r="HA17" s="320"/>
      <c r="HB17" s="320"/>
      <c r="HC17" s="320"/>
      <c r="HD17" s="320"/>
      <c r="HE17" s="320"/>
      <c r="HF17" s="320"/>
      <c r="HG17" s="320"/>
      <c r="HH17" s="320"/>
      <c r="HI17" s="320"/>
      <c r="HJ17" s="320"/>
      <c r="HK17" s="320"/>
      <c r="HL17" s="320"/>
      <c r="HM17" s="320"/>
      <c r="HN17" s="320"/>
      <c r="HO17" s="320"/>
      <c r="HP17" s="320"/>
      <c r="HQ17" s="320"/>
      <c r="HR17" s="320"/>
      <c r="HS17" s="320"/>
      <c r="HT17" s="320"/>
      <c r="HU17" s="320"/>
      <c r="HV17" s="320"/>
      <c r="HW17" s="320"/>
      <c r="HX17" s="320"/>
      <c r="HY17" s="320"/>
      <c r="HZ17" s="320"/>
      <c r="IA17" s="320"/>
      <c r="IB17" s="320"/>
      <c r="IC17" s="320"/>
      <c r="ID17" s="320"/>
      <c r="IE17" s="320"/>
      <c r="IF17" s="320"/>
      <c r="IG17" s="320"/>
      <c r="IH17" s="320"/>
      <c r="II17" s="320"/>
      <c r="IJ17" s="320"/>
      <c r="IK17" s="320"/>
      <c r="IL17" s="320"/>
      <c r="IM17" s="320"/>
      <c r="IN17" s="320"/>
      <c r="IO17" s="320"/>
      <c r="IP17" s="320"/>
      <c r="IQ17" s="320"/>
      <c r="IR17" s="320"/>
      <c r="IS17" s="320"/>
      <c r="IT17" s="320"/>
      <c r="IU17" s="320"/>
      <c r="IV17" s="320"/>
      <c r="IW17" s="320"/>
      <c r="IX17" s="320"/>
      <c r="IY17" s="320"/>
      <c r="IZ17" s="320"/>
      <c r="JA17" s="320"/>
      <c r="JB17" s="320"/>
      <c r="JC17" s="320"/>
      <c r="JD17" s="320"/>
      <c r="JE17" s="320"/>
      <c r="JF17" s="320"/>
      <c r="JG17" s="320"/>
      <c r="JH17" s="320"/>
      <c r="JI17" s="320"/>
      <c r="JJ17" s="320"/>
      <c r="JK17" s="320"/>
      <c r="JL17" s="320"/>
      <c r="JM17" s="320"/>
      <c r="JN17" s="320"/>
      <c r="JO17" s="320"/>
      <c r="JP17" s="320"/>
      <c r="JQ17" s="320"/>
      <c r="JR17" s="320"/>
      <c r="JS17" s="320"/>
      <c r="JT17" s="320"/>
      <c r="JU17" s="320"/>
      <c r="JV17" s="320"/>
      <c r="JW17" s="320"/>
      <c r="JX17" s="320"/>
      <c r="JY17" s="320"/>
      <c r="JZ17" s="320"/>
      <c r="KA17" s="320"/>
      <c r="KB17" s="320"/>
      <c r="KC17" s="320"/>
      <c r="KD17" s="320"/>
      <c r="KE17" s="320"/>
      <c r="KF17" s="320"/>
      <c r="KG17" s="320"/>
      <c r="KH17" s="320"/>
      <c r="KI17" s="320"/>
      <c r="KJ17" s="320"/>
      <c r="KK17" s="320"/>
      <c r="KL17" s="320"/>
      <c r="KM17" s="320"/>
    </row>
    <row r="18" spans="1:299" s="322" customFormat="1" x14ac:dyDescent="0.25">
      <c r="A18" s="109" t="s">
        <v>602</v>
      </c>
      <c r="B18" s="326">
        <v>-6.3119778633117676</v>
      </c>
      <c r="C18" s="326">
        <v>-11.52974796295166</v>
      </c>
      <c r="D18" s="326">
        <v>-14.876083374023438</v>
      </c>
      <c r="E18" s="326">
        <v>-19.301633834838867</v>
      </c>
      <c r="F18" s="326">
        <v>-13.855918884277344</v>
      </c>
      <c r="G18" s="326">
        <v>-16.229141235351563</v>
      </c>
      <c r="H18" s="326">
        <v>-16.485790252685547</v>
      </c>
      <c r="I18" s="326">
        <v>-13.105093002319336</v>
      </c>
      <c r="J18" s="326">
        <v>-7.2995672225952148</v>
      </c>
      <c r="K18" s="326">
        <v>-7.1698780059814453</v>
      </c>
      <c r="L18" s="326">
        <v>-5.428380012512207</v>
      </c>
      <c r="M18" s="326">
        <v>-6.9648089408874512</v>
      </c>
      <c r="N18" s="326">
        <v>-6.1782817840576172</v>
      </c>
      <c r="O18" s="326">
        <v>-12.927940368652344</v>
      </c>
      <c r="P18" s="326">
        <v>-10.075290679931641</v>
      </c>
      <c r="Q18" s="326">
        <v>-6.0825028419494629</v>
      </c>
      <c r="R18" s="326">
        <v>-14.294181823730469</v>
      </c>
      <c r="S18" s="326">
        <v>-17.590925216674805</v>
      </c>
      <c r="T18" s="326">
        <v>-16.482000350952148</v>
      </c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  <c r="AI18" s="320"/>
      <c r="AJ18" s="320"/>
      <c r="AK18" s="320"/>
      <c r="AL18" s="320"/>
      <c r="AM18" s="320"/>
      <c r="AN18" s="320"/>
      <c r="AO18" s="320"/>
      <c r="AP18" s="320"/>
      <c r="AQ18" s="320"/>
      <c r="AR18" s="320"/>
      <c r="AS18" s="320"/>
      <c r="AT18" s="320"/>
      <c r="AU18" s="320"/>
      <c r="AV18" s="320"/>
      <c r="AW18" s="320"/>
      <c r="AX18" s="320"/>
      <c r="AY18" s="320"/>
      <c r="AZ18" s="320"/>
      <c r="BA18" s="320"/>
      <c r="BB18" s="320"/>
      <c r="BC18" s="320"/>
      <c r="BD18" s="320"/>
      <c r="BE18" s="320"/>
      <c r="BF18" s="320"/>
      <c r="BG18" s="320"/>
      <c r="BH18" s="320"/>
      <c r="BI18" s="320"/>
      <c r="BJ18" s="320"/>
      <c r="BK18" s="320"/>
      <c r="BL18" s="320"/>
      <c r="BM18" s="320"/>
      <c r="BN18" s="320"/>
      <c r="BO18" s="320"/>
      <c r="BP18" s="320"/>
      <c r="BQ18" s="320"/>
      <c r="BR18" s="320"/>
      <c r="BS18" s="320"/>
      <c r="BT18" s="320"/>
      <c r="BU18" s="320"/>
      <c r="BV18" s="320"/>
      <c r="BW18" s="320"/>
      <c r="BX18" s="320"/>
      <c r="BY18" s="320"/>
      <c r="BZ18" s="320"/>
      <c r="CA18" s="320"/>
      <c r="CB18" s="320"/>
      <c r="CC18" s="320"/>
      <c r="CD18" s="320"/>
      <c r="CE18" s="320"/>
      <c r="CF18" s="320"/>
      <c r="CG18" s="320"/>
      <c r="CH18" s="320"/>
      <c r="CI18" s="320"/>
      <c r="CJ18" s="320"/>
      <c r="CK18" s="320"/>
      <c r="CL18" s="320"/>
      <c r="CM18" s="320"/>
      <c r="CN18" s="320"/>
      <c r="CO18" s="320"/>
      <c r="CP18" s="320"/>
      <c r="CQ18" s="320"/>
      <c r="CR18" s="320"/>
      <c r="CS18" s="320"/>
      <c r="CT18" s="320"/>
      <c r="CU18" s="320"/>
      <c r="CV18" s="320"/>
      <c r="CW18" s="320"/>
      <c r="CX18" s="320"/>
      <c r="CY18" s="320"/>
      <c r="CZ18" s="320"/>
      <c r="DA18" s="320"/>
      <c r="DB18" s="320"/>
      <c r="DC18" s="320"/>
      <c r="DD18" s="320"/>
      <c r="DE18" s="320"/>
      <c r="DF18" s="320"/>
      <c r="DG18" s="320"/>
      <c r="DH18" s="320"/>
      <c r="DI18" s="320"/>
      <c r="DJ18" s="320"/>
      <c r="DK18" s="320"/>
      <c r="DL18" s="320"/>
      <c r="DM18" s="320"/>
      <c r="DN18" s="320"/>
      <c r="DO18" s="320"/>
      <c r="DP18" s="320"/>
      <c r="DQ18" s="320"/>
      <c r="DR18" s="320"/>
      <c r="DS18" s="320"/>
      <c r="DT18" s="320"/>
      <c r="DU18" s="320"/>
      <c r="DV18" s="320"/>
      <c r="DW18" s="320"/>
      <c r="DX18" s="320"/>
      <c r="DY18" s="320"/>
      <c r="DZ18" s="320"/>
      <c r="EA18" s="320"/>
      <c r="EB18" s="320"/>
      <c r="EC18" s="320"/>
      <c r="ED18" s="320"/>
      <c r="EE18" s="320"/>
      <c r="EF18" s="320"/>
      <c r="EG18" s="320"/>
      <c r="EH18" s="320"/>
      <c r="EI18" s="320"/>
      <c r="EJ18" s="320"/>
      <c r="EK18" s="320"/>
      <c r="EL18" s="320"/>
      <c r="EM18" s="320"/>
      <c r="EN18" s="320"/>
      <c r="EO18" s="320"/>
      <c r="EP18" s="320"/>
      <c r="EQ18" s="320"/>
      <c r="ER18" s="320"/>
      <c r="ES18" s="320"/>
      <c r="ET18" s="320"/>
      <c r="EU18" s="320"/>
      <c r="EV18" s="320"/>
      <c r="EW18" s="320"/>
      <c r="EX18" s="320"/>
      <c r="EY18" s="320"/>
      <c r="EZ18" s="320"/>
      <c r="FA18" s="320"/>
      <c r="FB18" s="320"/>
      <c r="FC18" s="320"/>
      <c r="FD18" s="320"/>
      <c r="FE18" s="320"/>
      <c r="FF18" s="320"/>
      <c r="FG18" s="320"/>
      <c r="FH18" s="320"/>
      <c r="FI18" s="320"/>
      <c r="FJ18" s="320"/>
      <c r="FK18" s="320"/>
      <c r="FL18" s="320"/>
      <c r="FM18" s="320"/>
      <c r="FN18" s="320"/>
      <c r="FO18" s="320"/>
      <c r="FP18" s="320"/>
      <c r="FQ18" s="320"/>
      <c r="FR18" s="320"/>
      <c r="FS18" s="320"/>
      <c r="FT18" s="320"/>
      <c r="FU18" s="320"/>
      <c r="FV18" s="320"/>
      <c r="FW18" s="320"/>
      <c r="FX18" s="320"/>
      <c r="FY18" s="320"/>
      <c r="FZ18" s="320"/>
      <c r="GA18" s="320"/>
      <c r="GB18" s="320"/>
      <c r="GC18" s="320"/>
      <c r="GD18" s="320"/>
      <c r="GE18" s="320"/>
      <c r="GF18" s="320"/>
      <c r="GG18" s="320"/>
      <c r="GH18" s="320"/>
      <c r="GI18" s="320"/>
      <c r="GJ18" s="320"/>
      <c r="GK18" s="320"/>
      <c r="GL18" s="320"/>
      <c r="GM18" s="320"/>
      <c r="GN18" s="320"/>
      <c r="GO18" s="320"/>
      <c r="GP18" s="320"/>
      <c r="GQ18" s="320"/>
      <c r="GR18" s="320"/>
      <c r="GS18" s="320"/>
      <c r="GT18" s="320"/>
      <c r="GU18" s="320"/>
      <c r="GV18" s="320"/>
      <c r="GW18" s="320"/>
      <c r="GX18" s="320"/>
      <c r="GY18" s="320"/>
      <c r="GZ18" s="320"/>
      <c r="HA18" s="320"/>
      <c r="HB18" s="320"/>
      <c r="HC18" s="320"/>
      <c r="HD18" s="320"/>
      <c r="HE18" s="320"/>
      <c r="HF18" s="320"/>
      <c r="HG18" s="320"/>
      <c r="HH18" s="320"/>
      <c r="HI18" s="320"/>
      <c r="HJ18" s="320"/>
      <c r="HK18" s="320"/>
      <c r="HL18" s="320"/>
      <c r="HM18" s="320"/>
      <c r="HN18" s="320"/>
      <c r="HO18" s="320"/>
      <c r="HP18" s="320"/>
      <c r="HQ18" s="320"/>
      <c r="HR18" s="320"/>
      <c r="HS18" s="320"/>
      <c r="HT18" s="320"/>
      <c r="HU18" s="320"/>
      <c r="HV18" s="320"/>
      <c r="HW18" s="320"/>
      <c r="HX18" s="320"/>
      <c r="HY18" s="320"/>
      <c r="HZ18" s="320"/>
      <c r="IA18" s="320"/>
      <c r="IB18" s="320"/>
      <c r="IC18" s="320"/>
      <c r="ID18" s="320"/>
      <c r="IE18" s="320"/>
      <c r="IF18" s="320"/>
      <c r="IG18" s="320"/>
      <c r="IH18" s="320"/>
      <c r="II18" s="320"/>
      <c r="IJ18" s="320"/>
      <c r="IK18" s="320"/>
      <c r="IL18" s="320"/>
      <c r="IM18" s="320"/>
      <c r="IN18" s="320"/>
      <c r="IO18" s="320"/>
      <c r="IP18" s="320"/>
      <c r="IQ18" s="320"/>
      <c r="IR18" s="320"/>
      <c r="IS18" s="320"/>
      <c r="IT18" s="320"/>
      <c r="IU18" s="320"/>
      <c r="IV18" s="320"/>
      <c r="IW18" s="320"/>
      <c r="IX18" s="320"/>
      <c r="IY18" s="320"/>
      <c r="IZ18" s="320"/>
      <c r="JA18" s="320"/>
      <c r="JB18" s="320"/>
      <c r="JC18" s="320"/>
      <c r="JD18" s="320"/>
      <c r="JE18" s="320"/>
      <c r="JF18" s="320"/>
      <c r="JG18" s="320"/>
      <c r="JH18" s="320"/>
      <c r="JI18" s="320"/>
      <c r="JJ18" s="320"/>
      <c r="JK18" s="320"/>
      <c r="JL18" s="320"/>
      <c r="JM18" s="320"/>
      <c r="JN18" s="320"/>
      <c r="JO18" s="320"/>
      <c r="JP18" s="320"/>
      <c r="JQ18" s="320"/>
      <c r="JR18" s="320"/>
      <c r="JS18" s="320"/>
      <c r="JT18" s="320"/>
      <c r="JU18" s="320"/>
      <c r="JV18" s="320"/>
      <c r="JW18" s="320"/>
      <c r="JX18" s="320"/>
      <c r="JY18" s="320"/>
      <c r="JZ18" s="320"/>
      <c r="KA18" s="320"/>
      <c r="KB18" s="320"/>
      <c r="KC18" s="320"/>
      <c r="KD18" s="320"/>
      <c r="KE18" s="320"/>
      <c r="KF18" s="320"/>
      <c r="KG18" s="320"/>
      <c r="KH18" s="320"/>
      <c r="KI18" s="320"/>
      <c r="KJ18" s="320"/>
      <c r="KK18" s="320"/>
      <c r="KL18" s="320"/>
      <c r="KM18" s="320"/>
    </row>
    <row r="19" spans="1:299" s="322" customFormat="1" x14ac:dyDescent="0.25">
      <c r="A19" s="109" t="s">
        <v>603</v>
      </c>
      <c r="B19" s="326">
        <v>8.5109348297119141</v>
      </c>
      <c r="C19" s="326">
        <v>26.006811141967773</v>
      </c>
      <c r="D19" s="326">
        <v>-2.2412910461425781</v>
      </c>
      <c r="E19" s="326">
        <v>-4.9553232192993164</v>
      </c>
      <c r="F19" s="326">
        <v>-7.7920432090759277</v>
      </c>
      <c r="G19" s="326">
        <v>-4.0265979766845703</v>
      </c>
      <c r="H19" s="326">
        <v>-6.278353214263916</v>
      </c>
      <c r="I19" s="326">
        <v>11.189211845397949</v>
      </c>
      <c r="J19" s="326">
        <v>5.8819351196289063</v>
      </c>
      <c r="K19" s="326">
        <v>-0.36808100342750549</v>
      </c>
      <c r="L19" s="326">
        <v>-2.1036050319671631</v>
      </c>
      <c r="M19" s="326">
        <v>-2.2757480144500732</v>
      </c>
      <c r="N19" s="326">
        <v>-5.8394198417663574</v>
      </c>
      <c r="O19" s="326">
        <v>-10.026396751403809</v>
      </c>
      <c r="P19" s="326">
        <v>-3.877999959513545E-3</v>
      </c>
      <c r="Q19" s="326">
        <v>-2.1442270278930664</v>
      </c>
      <c r="R19" s="326">
        <v>-8.3882179260253906</v>
      </c>
      <c r="S19" s="326">
        <v>-0.49959799647331238</v>
      </c>
      <c r="T19" s="326">
        <v>2.9999999329447746E-2</v>
      </c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320"/>
      <c r="BN19" s="320"/>
      <c r="BO19" s="320"/>
      <c r="BP19" s="320"/>
      <c r="BQ19" s="320"/>
      <c r="BR19" s="320"/>
      <c r="BS19" s="320"/>
      <c r="BT19" s="320"/>
      <c r="BU19" s="320"/>
      <c r="BV19" s="320"/>
      <c r="BW19" s="320"/>
      <c r="BX19" s="320"/>
      <c r="BY19" s="320"/>
      <c r="BZ19" s="320"/>
      <c r="CA19" s="320"/>
      <c r="CB19" s="320"/>
      <c r="CC19" s="320"/>
      <c r="CD19" s="320"/>
      <c r="CE19" s="320"/>
      <c r="CF19" s="320"/>
      <c r="CG19" s="320"/>
      <c r="CH19" s="320"/>
      <c r="CI19" s="320"/>
      <c r="CJ19" s="320"/>
      <c r="CK19" s="320"/>
      <c r="CL19" s="320"/>
      <c r="CM19" s="320"/>
      <c r="CN19" s="320"/>
      <c r="CO19" s="320"/>
      <c r="CP19" s="320"/>
      <c r="CQ19" s="320"/>
      <c r="CR19" s="320"/>
      <c r="CS19" s="320"/>
      <c r="CT19" s="320"/>
      <c r="CU19" s="320"/>
      <c r="CV19" s="320"/>
      <c r="CW19" s="320"/>
      <c r="CX19" s="320"/>
      <c r="CY19" s="320"/>
      <c r="CZ19" s="320"/>
      <c r="DA19" s="320"/>
      <c r="DB19" s="320"/>
      <c r="DC19" s="320"/>
      <c r="DD19" s="320"/>
      <c r="DE19" s="320"/>
      <c r="DF19" s="320"/>
      <c r="DG19" s="320"/>
      <c r="DH19" s="320"/>
      <c r="DI19" s="320"/>
      <c r="DJ19" s="320"/>
      <c r="DK19" s="320"/>
      <c r="DL19" s="320"/>
      <c r="DM19" s="320"/>
      <c r="DN19" s="320"/>
      <c r="DO19" s="320"/>
      <c r="DP19" s="320"/>
      <c r="DQ19" s="320"/>
      <c r="DR19" s="320"/>
      <c r="DS19" s="320"/>
      <c r="DT19" s="320"/>
      <c r="DU19" s="320"/>
      <c r="DV19" s="320"/>
      <c r="DW19" s="320"/>
      <c r="DX19" s="320"/>
      <c r="DY19" s="320"/>
      <c r="DZ19" s="320"/>
      <c r="EA19" s="320"/>
      <c r="EB19" s="320"/>
      <c r="EC19" s="320"/>
      <c r="ED19" s="320"/>
      <c r="EE19" s="320"/>
      <c r="EF19" s="320"/>
      <c r="EG19" s="320"/>
      <c r="EH19" s="320"/>
      <c r="EI19" s="320"/>
      <c r="EJ19" s="320"/>
      <c r="EK19" s="320"/>
      <c r="EL19" s="320"/>
      <c r="EM19" s="320"/>
      <c r="EN19" s="320"/>
      <c r="EO19" s="320"/>
      <c r="EP19" s="320"/>
      <c r="EQ19" s="320"/>
      <c r="ER19" s="320"/>
      <c r="ES19" s="320"/>
      <c r="ET19" s="320"/>
      <c r="EU19" s="320"/>
      <c r="EV19" s="320"/>
      <c r="EW19" s="320"/>
      <c r="EX19" s="320"/>
      <c r="EY19" s="320"/>
      <c r="EZ19" s="320"/>
      <c r="FA19" s="320"/>
      <c r="FB19" s="320"/>
      <c r="FC19" s="320"/>
      <c r="FD19" s="320"/>
      <c r="FE19" s="320"/>
      <c r="FF19" s="320"/>
      <c r="FG19" s="320"/>
      <c r="FH19" s="320"/>
      <c r="FI19" s="320"/>
      <c r="FJ19" s="320"/>
      <c r="FK19" s="320"/>
      <c r="FL19" s="320"/>
      <c r="FM19" s="320"/>
      <c r="FN19" s="320"/>
      <c r="FO19" s="320"/>
      <c r="FP19" s="320"/>
      <c r="FQ19" s="320"/>
      <c r="FR19" s="320"/>
      <c r="FS19" s="320"/>
      <c r="FT19" s="320"/>
      <c r="FU19" s="320"/>
      <c r="FV19" s="320"/>
      <c r="FW19" s="320"/>
      <c r="FX19" s="320"/>
      <c r="FY19" s="320"/>
      <c r="FZ19" s="320"/>
      <c r="GA19" s="320"/>
      <c r="GB19" s="320"/>
      <c r="GC19" s="320"/>
      <c r="GD19" s="320"/>
      <c r="GE19" s="320"/>
      <c r="GF19" s="320"/>
      <c r="GG19" s="320"/>
      <c r="GH19" s="320"/>
      <c r="GI19" s="320"/>
      <c r="GJ19" s="320"/>
      <c r="GK19" s="320"/>
      <c r="GL19" s="320"/>
      <c r="GM19" s="320"/>
      <c r="GN19" s="320"/>
      <c r="GO19" s="320"/>
      <c r="GP19" s="320"/>
      <c r="GQ19" s="320"/>
      <c r="GR19" s="320"/>
      <c r="GS19" s="320"/>
      <c r="GT19" s="320"/>
      <c r="GU19" s="320"/>
      <c r="GV19" s="320"/>
      <c r="GW19" s="320"/>
      <c r="GX19" s="320"/>
      <c r="GY19" s="320"/>
      <c r="GZ19" s="320"/>
      <c r="HA19" s="320"/>
      <c r="HB19" s="320"/>
      <c r="HC19" s="320"/>
      <c r="HD19" s="320"/>
      <c r="HE19" s="320"/>
      <c r="HF19" s="320"/>
      <c r="HG19" s="320"/>
      <c r="HH19" s="320"/>
      <c r="HI19" s="320"/>
      <c r="HJ19" s="320"/>
      <c r="HK19" s="320"/>
      <c r="HL19" s="320"/>
      <c r="HM19" s="320"/>
      <c r="HN19" s="320"/>
      <c r="HO19" s="320"/>
      <c r="HP19" s="320"/>
      <c r="HQ19" s="320"/>
      <c r="HR19" s="320"/>
      <c r="HS19" s="320"/>
      <c r="HT19" s="320"/>
      <c r="HU19" s="320"/>
      <c r="HV19" s="320"/>
      <c r="HW19" s="320"/>
      <c r="HX19" s="320"/>
      <c r="HY19" s="320"/>
      <c r="HZ19" s="320"/>
      <c r="IA19" s="320"/>
      <c r="IB19" s="320"/>
      <c r="IC19" s="320"/>
      <c r="ID19" s="320"/>
      <c r="IE19" s="320"/>
      <c r="IF19" s="320"/>
      <c r="IG19" s="320"/>
      <c r="IH19" s="320"/>
      <c r="II19" s="320"/>
      <c r="IJ19" s="320"/>
      <c r="IK19" s="320"/>
      <c r="IL19" s="320"/>
      <c r="IM19" s="320"/>
      <c r="IN19" s="320"/>
      <c r="IO19" s="320"/>
      <c r="IP19" s="320"/>
      <c r="IQ19" s="320"/>
      <c r="IR19" s="320"/>
      <c r="IS19" s="320"/>
      <c r="IT19" s="320"/>
      <c r="IU19" s="320"/>
      <c r="IV19" s="320"/>
      <c r="IW19" s="320"/>
      <c r="IX19" s="320"/>
      <c r="IY19" s="320"/>
      <c r="IZ19" s="320"/>
      <c r="JA19" s="320"/>
      <c r="JB19" s="320"/>
      <c r="JC19" s="320"/>
      <c r="JD19" s="320"/>
      <c r="JE19" s="320"/>
      <c r="JF19" s="320"/>
      <c r="JG19" s="320"/>
      <c r="JH19" s="320"/>
      <c r="JI19" s="320"/>
      <c r="JJ19" s="320"/>
      <c r="JK19" s="320"/>
      <c r="JL19" s="320"/>
      <c r="JM19" s="320"/>
      <c r="JN19" s="320"/>
      <c r="JO19" s="320"/>
      <c r="JP19" s="320"/>
      <c r="JQ19" s="320"/>
      <c r="JR19" s="320"/>
      <c r="JS19" s="320"/>
      <c r="JT19" s="320"/>
      <c r="JU19" s="320"/>
      <c r="JV19" s="320"/>
      <c r="JW19" s="320"/>
      <c r="JX19" s="320"/>
      <c r="JY19" s="320"/>
      <c r="JZ19" s="320"/>
      <c r="KA19" s="320"/>
      <c r="KB19" s="320"/>
      <c r="KC19" s="320"/>
      <c r="KD19" s="320"/>
      <c r="KE19" s="320"/>
      <c r="KF19" s="320"/>
      <c r="KG19" s="320"/>
      <c r="KH19" s="320"/>
      <c r="KI19" s="320"/>
      <c r="KJ19" s="320"/>
      <c r="KK19" s="320"/>
      <c r="KL19" s="320"/>
      <c r="KM19" s="320"/>
    </row>
    <row r="20" spans="1:299" s="322" customFormat="1" x14ac:dyDescent="0.25">
      <c r="A20" s="323" t="s">
        <v>604</v>
      </c>
      <c r="B20" s="329">
        <v>-7.3327441215515137</v>
      </c>
      <c r="C20" s="329">
        <v>5.2751169204711914</v>
      </c>
      <c r="D20" s="329">
        <v>2.1817998886108398</v>
      </c>
      <c r="E20" s="329">
        <v>4.5556268692016602</v>
      </c>
      <c r="F20" s="329">
        <v>2.3901429176330566</v>
      </c>
      <c r="G20" s="329">
        <v>2.6659529209136963</v>
      </c>
      <c r="H20" s="329">
        <v>0.62058097124099731</v>
      </c>
      <c r="I20" s="329">
        <v>-14.864890098571777</v>
      </c>
      <c r="J20" s="329">
        <v>-4.5043478012084961</v>
      </c>
      <c r="K20" s="329">
        <v>0.79811900854110718</v>
      </c>
      <c r="L20" s="329">
        <v>-3.8407011032104492</v>
      </c>
      <c r="M20" s="329">
        <v>-2.8896820545196533</v>
      </c>
      <c r="N20" s="329">
        <v>-1.9885449409484863</v>
      </c>
      <c r="O20" s="329">
        <v>0.67485898733139038</v>
      </c>
      <c r="P20" s="329">
        <v>-5.6123957633972168</v>
      </c>
      <c r="Q20" s="329">
        <v>6.3459858894348145</v>
      </c>
      <c r="R20" s="329">
        <v>2.2601990699768066</v>
      </c>
      <c r="S20" s="329">
        <v>3.0666999518871307E-2</v>
      </c>
      <c r="T20" s="329">
        <v>-1.0664730072021484</v>
      </c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0"/>
      <c r="BA20" s="320"/>
      <c r="BB20" s="320"/>
      <c r="BC20" s="320"/>
      <c r="BD20" s="320"/>
      <c r="BE20" s="320"/>
      <c r="BF20" s="320"/>
      <c r="BG20" s="320"/>
      <c r="BH20" s="320"/>
      <c r="BI20" s="320"/>
      <c r="BJ20" s="320"/>
      <c r="BK20" s="320"/>
      <c r="BL20" s="320"/>
      <c r="BM20" s="320"/>
      <c r="BN20" s="320"/>
      <c r="BO20" s="320"/>
      <c r="BP20" s="320"/>
      <c r="BQ20" s="320"/>
      <c r="BR20" s="320"/>
      <c r="BS20" s="320"/>
      <c r="BT20" s="320"/>
      <c r="BU20" s="320"/>
      <c r="BV20" s="320"/>
      <c r="BW20" s="320"/>
      <c r="BX20" s="320"/>
      <c r="BY20" s="320"/>
      <c r="BZ20" s="320"/>
      <c r="CA20" s="320"/>
      <c r="CB20" s="320"/>
      <c r="CC20" s="320"/>
      <c r="CD20" s="320"/>
      <c r="CE20" s="320"/>
      <c r="CF20" s="320"/>
      <c r="CG20" s="320"/>
      <c r="CH20" s="320"/>
      <c r="CI20" s="320"/>
      <c r="CJ20" s="320"/>
      <c r="CK20" s="320"/>
      <c r="CL20" s="320"/>
      <c r="CM20" s="320"/>
      <c r="CN20" s="320"/>
      <c r="CO20" s="320"/>
      <c r="CP20" s="320"/>
      <c r="CQ20" s="320"/>
      <c r="CR20" s="320"/>
      <c r="CS20" s="320"/>
      <c r="CT20" s="320"/>
      <c r="CU20" s="320"/>
      <c r="CV20" s="320"/>
      <c r="CW20" s="320"/>
      <c r="CX20" s="320"/>
      <c r="CY20" s="320"/>
      <c r="CZ20" s="320"/>
      <c r="DA20" s="320"/>
      <c r="DB20" s="320"/>
      <c r="DC20" s="320"/>
      <c r="DD20" s="320"/>
      <c r="DE20" s="320"/>
      <c r="DF20" s="320"/>
      <c r="DG20" s="320"/>
      <c r="DH20" s="320"/>
      <c r="DI20" s="320"/>
      <c r="DJ20" s="320"/>
      <c r="DK20" s="320"/>
      <c r="DL20" s="320"/>
      <c r="DM20" s="320"/>
      <c r="DN20" s="320"/>
      <c r="DO20" s="320"/>
      <c r="DP20" s="320"/>
      <c r="DQ20" s="320"/>
      <c r="DR20" s="320"/>
      <c r="DS20" s="320"/>
      <c r="DT20" s="320"/>
      <c r="DU20" s="320"/>
      <c r="DV20" s="320"/>
      <c r="DW20" s="320"/>
      <c r="DX20" s="320"/>
      <c r="DY20" s="320"/>
      <c r="DZ20" s="320"/>
      <c r="EA20" s="320"/>
      <c r="EB20" s="320"/>
      <c r="EC20" s="320"/>
      <c r="ED20" s="320"/>
      <c r="EE20" s="320"/>
      <c r="EF20" s="320"/>
      <c r="EG20" s="320"/>
      <c r="EH20" s="320"/>
      <c r="EI20" s="320"/>
      <c r="EJ20" s="320"/>
      <c r="EK20" s="320"/>
      <c r="EL20" s="320"/>
      <c r="EM20" s="320"/>
      <c r="EN20" s="320"/>
      <c r="EO20" s="320"/>
      <c r="EP20" s="320"/>
      <c r="EQ20" s="320"/>
      <c r="ER20" s="320"/>
      <c r="ES20" s="320"/>
      <c r="ET20" s="320"/>
      <c r="EU20" s="320"/>
      <c r="EV20" s="320"/>
      <c r="EW20" s="320"/>
      <c r="EX20" s="320"/>
      <c r="EY20" s="320"/>
      <c r="EZ20" s="320"/>
      <c r="FA20" s="320"/>
      <c r="FB20" s="320"/>
      <c r="FC20" s="320"/>
      <c r="FD20" s="320"/>
      <c r="FE20" s="320"/>
      <c r="FF20" s="320"/>
      <c r="FG20" s="320"/>
      <c r="FH20" s="320"/>
      <c r="FI20" s="320"/>
      <c r="FJ20" s="320"/>
      <c r="FK20" s="320"/>
      <c r="FL20" s="320"/>
      <c r="FM20" s="320"/>
      <c r="FN20" s="320"/>
      <c r="FO20" s="320"/>
      <c r="FP20" s="320"/>
      <c r="FQ20" s="320"/>
      <c r="FR20" s="320"/>
      <c r="FS20" s="320"/>
      <c r="FT20" s="320"/>
      <c r="FU20" s="320"/>
      <c r="FV20" s="320"/>
      <c r="FW20" s="320"/>
      <c r="FX20" s="320"/>
      <c r="FY20" s="320"/>
      <c r="FZ20" s="320"/>
      <c r="GA20" s="320"/>
      <c r="GB20" s="320"/>
      <c r="GC20" s="320"/>
      <c r="GD20" s="320"/>
      <c r="GE20" s="320"/>
      <c r="GF20" s="320"/>
      <c r="GG20" s="320"/>
      <c r="GH20" s="320"/>
      <c r="GI20" s="320"/>
      <c r="GJ20" s="320"/>
      <c r="GK20" s="320"/>
      <c r="GL20" s="320"/>
      <c r="GM20" s="320"/>
      <c r="GN20" s="320"/>
      <c r="GO20" s="320"/>
      <c r="GP20" s="320"/>
      <c r="GQ20" s="320"/>
      <c r="GR20" s="320"/>
      <c r="GS20" s="320"/>
      <c r="GT20" s="320"/>
      <c r="GU20" s="320"/>
      <c r="GV20" s="320"/>
      <c r="GW20" s="320"/>
      <c r="GX20" s="320"/>
      <c r="GY20" s="320"/>
      <c r="GZ20" s="320"/>
      <c r="HA20" s="320"/>
      <c r="HB20" s="320"/>
      <c r="HC20" s="320"/>
      <c r="HD20" s="320"/>
      <c r="HE20" s="320"/>
      <c r="HF20" s="320"/>
      <c r="HG20" s="320"/>
      <c r="HH20" s="320"/>
      <c r="HI20" s="320"/>
      <c r="HJ20" s="320"/>
      <c r="HK20" s="320"/>
      <c r="HL20" s="320"/>
      <c r="HM20" s="320"/>
      <c r="HN20" s="320"/>
      <c r="HO20" s="320"/>
      <c r="HP20" s="320"/>
      <c r="HQ20" s="320"/>
      <c r="HR20" s="320"/>
      <c r="HS20" s="320"/>
      <c r="HT20" s="320"/>
      <c r="HU20" s="320"/>
      <c r="HV20" s="320"/>
      <c r="HW20" s="320"/>
      <c r="HX20" s="320"/>
      <c r="HY20" s="320"/>
      <c r="HZ20" s="320"/>
      <c r="IA20" s="320"/>
      <c r="IB20" s="320"/>
      <c r="IC20" s="320"/>
      <c r="ID20" s="320"/>
      <c r="IE20" s="320"/>
      <c r="IF20" s="320"/>
      <c r="IG20" s="320"/>
      <c r="IH20" s="320"/>
      <c r="II20" s="320"/>
      <c r="IJ20" s="320"/>
      <c r="IK20" s="320"/>
      <c r="IL20" s="320"/>
      <c r="IM20" s="320"/>
      <c r="IN20" s="320"/>
      <c r="IO20" s="320"/>
      <c r="IP20" s="320"/>
      <c r="IQ20" s="320"/>
      <c r="IR20" s="320"/>
      <c r="IS20" s="320"/>
      <c r="IT20" s="320"/>
      <c r="IU20" s="320"/>
      <c r="IV20" s="320"/>
      <c r="IW20" s="320"/>
      <c r="IX20" s="320"/>
      <c r="IY20" s="320"/>
      <c r="IZ20" s="320"/>
      <c r="JA20" s="320"/>
      <c r="JB20" s="320"/>
      <c r="JC20" s="320"/>
      <c r="JD20" s="320"/>
      <c r="JE20" s="320"/>
      <c r="JF20" s="320"/>
      <c r="JG20" s="320"/>
      <c r="JH20" s="320"/>
      <c r="JI20" s="320"/>
      <c r="JJ20" s="320"/>
      <c r="JK20" s="320"/>
      <c r="JL20" s="320"/>
      <c r="JM20" s="320"/>
      <c r="JN20" s="320"/>
      <c r="JO20" s="320"/>
      <c r="JP20" s="320"/>
      <c r="JQ20" s="320"/>
      <c r="JR20" s="320"/>
      <c r="JS20" s="320"/>
      <c r="JT20" s="320"/>
      <c r="JU20" s="320"/>
      <c r="JV20" s="320"/>
      <c r="JW20" s="320"/>
      <c r="JX20" s="320"/>
      <c r="JY20" s="320"/>
      <c r="JZ20" s="320"/>
      <c r="KA20" s="320"/>
      <c r="KB20" s="320"/>
      <c r="KC20" s="320"/>
      <c r="KD20" s="320"/>
      <c r="KE20" s="320"/>
      <c r="KF20" s="320"/>
      <c r="KG20" s="320"/>
      <c r="KH20" s="320"/>
      <c r="KI20" s="320"/>
      <c r="KJ20" s="320"/>
      <c r="KK20" s="320"/>
      <c r="KL20" s="320"/>
      <c r="KM20" s="320"/>
    </row>
    <row r="21" spans="1:299" s="322" customFormat="1" ht="18" customHeight="1" x14ac:dyDescent="0.3">
      <c r="A21" s="325" t="s">
        <v>605</v>
      </c>
      <c r="B21" s="326"/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  <c r="AI21" s="320"/>
      <c r="AJ21" s="320"/>
      <c r="AK21" s="320"/>
      <c r="AL21" s="320"/>
      <c r="AM21" s="320"/>
      <c r="AN21" s="320"/>
      <c r="AO21" s="320"/>
      <c r="AP21" s="320"/>
      <c r="AQ21" s="320"/>
      <c r="AR21" s="320"/>
      <c r="AS21" s="320"/>
      <c r="AT21" s="320"/>
      <c r="AU21" s="320"/>
      <c r="AV21" s="320"/>
      <c r="AW21" s="320"/>
      <c r="AX21" s="320"/>
      <c r="AY21" s="320"/>
      <c r="AZ21" s="320"/>
      <c r="BA21" s="320"/>
      <c r="BB21" s="320"/>
      <c r="BC21" s="320"/>
      <c r="BD21" s="320"/>
      <c r="BE21" s="320"/>
      <c r="BF21" s="320"/>
      <c r="BG21" s="320"/>
      <c r="BH21" s="320"/>
      <c r="BI21" s="320"/>
      <c r="BJ21" s="320"/>
      <c r="BK21" s="320"/>
      <c r="BL21" s="320"/>
      <c r="BM21" s="320"/>
      <c r="BN21" s="320"/>
      <c r="BO21" s="320"/>
      <c r="BP21" s="320"/>
      <c r="BQ21" s="320"/>
      <c r="BR21" s="320"/>
      <c r="BS21" s="320"/>
      <c r="BT21" s="320"/>
      <c r="BU21" s="320"/>
      <c r="BV21" s="320"/>
      <c r="BW21" s="320"/>
      <c r="BX21" s="320"/>
      <c r="BY21" s="320"/>
      <c r="BZ21" s="320"/>
      <c r="CA21" s="320"/>
      <c r="CB21" s="320"/>
      <c r="CC21" s="320"/>
      <c r="CD21" s="320"/>
      <c r="CE21" s="320"/>
      <c r="CF21" s="320"/>
      <c r="CG21" s="320"/>
      <c r="CH21" s="320"/>
      <c r="CI21" s="320"/>
      <c r="CJ21" s="320"/>
      <c r="CK21" s="320"/>
      <c r="CL21" s="320"/>
      <c r="CM21" s="320"/>
      <c r="CN21" s="320"/>
      <c r="CO21" s="320"/>
      <c r="CP21" s="320"/>
      <c r="CQ21" s="320"/>
      <c r="CR21" s="320"/>
      <c r="CS21" s="320"/>
      <c r="CT21" s="320"/>
      <c r="CU21" s="320"/>
      <c r="CV21" s="320"/>
      <c r="CW21" s="320"/>
      <c r="CX21" s="320"/>
      <c r="CY21" s="320"/>
      <c r="CZ21" s="320"/>
      <c r="DA21" s="320"/>
      <c r="DB21" s="320"/>
      <c r="DC21" s="320"/>
      <c r="DD21" s="320"/>
      <c r="DE21" s="320"/>
      <c r="DF21" s="320"/>
      <c r="DG21" s="320"/>
      <c r="DH21" s="320"/>
      <c r="DI21" s="320"/>
      <c r="DJ21" s="320"/>
      <c r="DK21" s="320"/>
      <c r="DL21" s="320"/>
      <c r="DM21" s="320"/>
      <c r="DN21" s="320"/>
      <c r="DO21" s="320"/>
      <c r="DP21" s="320"/>
      <c r="DQ21" s="320"/>
      <c r="DR21" s="320"/>
      <c r="DS21" s="320"/>
      <c r="DT21" s="320"/>
      <c r="DU21" s="320"/>
      <c r="DV21" s="320"/>
      <c r="DW21" s="320"/>
      <c r="DX21" s="320"/>
      <c r="DY21" s="320"/>
      <c r="DZ21" s="320"/>
      <c r="EA21" s="320"/>
      <c r="EB21" s="320"/>
      <c r="EC21" s="320"/>
      <c r="ED21" s="320"/>
      <c r="EE21" s="320"/>
      <c r="EF21" s="320"/>
      <c r="EG21" s="320"/>
      <c r="EH21" s="320"/>
      <c r="EI21" s="320"/>
      <c r="EJ21" s="320"/>
      <c r="EK21" s="320"/>
      <c r="EL21" s="320"/>
      <c r="EM21" s="320"/>
      <c r="EN21" s="320"/>
      <c r="EO21" s="320"/>
      <c r="EP21" s="320"/>
      <c r="EQ21" s="320"/>
      <c r="ER21" s="320"/>
      <c r="ES21" s="320"/>
      <c r="ET21" s="320"/>
      <c r="EU21" s="320"/>
      <c r="EV21" s="320"/>
      <c r="EW21" s="320"/>
      <c r="EX21" s="320"/>
      <c r="EY21" s="320"/>
      <c r="EZ21" s="320"/>
      <c r="FA21" s="320"/>
      <c r="FB21" s="320"/>
      <c r="FC21" s="320"/>
      <c r="FD21" s="320"/>
      <c r="FE21" s="320"/>
      <c r="FF21" s="320"/>
      <c r="FG21" s="320"/>
      <c r="FH21" s="320"/>
      <c r="FI21" s="320"/>
      <c r="FJ21" s="320"/>
      <c r="FK21" s="320"/>
      <c r="FL21" s="320"/>
      <c r="FM21" s="320"/>
      <c r="FN21" s="320"/>
      <c r="FO21" s="320"/>
      <c r="FP21" s="320"/>
      <c r="FQ21" s="320"/>
      <c r="FR21" s="320"/>
      <c r="FS21" s="320"/>
      <c r="FT21" s="320"/>
      <c r="FU21" s="320"/>
      <c r="FV21" s="320"/>
      <c r="FW21" s="320"/>
      <c r="FX21" s="320"/>
      <c r="FY21" s="320"/>
      <c r="FZ21" s="320"/>
      <c r="GA21" s="320"/>
      <c r="GB21" s="320"/>
      <c r="GC21" s="320"/>
      <c r="GD21" s="320"/>
      <c r="GE21" s="320"/>
      <c r="GF21" s="320"/>
      <c r="GG21" s="320"/>
      <c r="GH21" s="320"/>
      <c r="GI21" s="320"/>
      <c r="GJ21" s="320"/>
      <c r="GK21" s="320"/>
      <c r="GL21" s="320"/>
      <c r="GM21" s="320"/>
      <c r="GN21" s="320"/>
      <c r="GO21" s="320"/>
      <c r="GP21" s="320"/>
      <c r="GQ21" s="320"/>
      <c r="GR21" s="320"/>
      <c r="GS21" s="320"/>
      <c r="GT21" s="320"/>
      <c r="GU21" s="320"/>
      <c r="GV21" s="320"/>
      <c r="GW21" s="320"/>
      <c r="GX21" s="320"/>
      <c r="GY21" s="320"/>
      <c r="GZ21" s="320"/>
      <c r="HA21" s="320"/>
      <c r="HB21" s="320"/>
      <c r="HC21" s="320"/>
      <c r="HD21" s="320"/>
      <c r="HE21" s="320"/>
      <c r="HF21" s="320"/>
      <c r="HG21" s="320"/>
      <c r="HH21" s="320"/>
      <c r="HI21" s="320"/>
      <c r="HJ21" s="320"/>
      <c r="HK21" s="320"/>
      <c r="HL21" s="320"/>
      <c r="HM21" s="320"/>
      <c r="HN21" s="320"/>
      <c r="HO21" s="320"/>
      <c r="HP21" s="320"/>
      <c r="HQ21" s="320"/>
      <c r="HR21" s="320"/>
      <c r="HS21" s="320"/>
      <c r="HT21" s="320"/>
      <c r="HU21" s="320"/>
      <c r="HV21" s="320"/>
      <c r="HW21" s="320"/>
      <c r="HX21" s="320"/>
      <c r="HY21" s="320"/>
      <c r="HZ21" s="320"/>
      <c r="IA21" s="320"/>
      <c r="IB21" s="320"/>
      <c r="IC21" s="320"/>
      <c r="ID21" s="320"/>
      <c r="IE21" s="320"/>
      <c r="IF21" s="320"/>
      <c r="IG21" s="320"/>
      <c r="IH21" s="320"/>
      <c r="II21" s="320"/>
      <c r="IJ21" s="320"/>
      <c r="IK21" s="320"/>
      <c r="IL21" s="320"/>
      <c r="IM21" s="320"/>
      <c r="IN21" s="320"/>
      <c r="IO21" s="320"/>
      <c r="IP21" s="320"/>
      <c r="IQ21" s="320"/>
      <c r="IR21" s="320"/>
      <c r="IS21" s="320"/>
      <c r="IT21" s="320"/>
      <c r="IU21" s="320"/>
      <c r="IV21" s="320"/>
      <c r="IW21" s="320"/>
      <c r="IX21" s="320"/>
      <c r="IY21" s="320"/>
      <c r="IZ21" s="320"/>
      <c r="JA21" s="320"/>
      <c r="JB21" s="320"/>
      <c r="JC21" s="320"/>
      <c r="JD21" s="320"/>
      <c r="JE21" s="320"/>
      <c r="JF21" s="320"/>
      <c r="JG21" s="320"/>
      <c r="JH21" s="320"/>
      <c r="JI21" s="320"/>
      <c r="JJ21" s="320"/>
      <c r="JK21" s="320"/>
      <c r="JL21" s="320"/>
      <c r="JM21" s="320"/>
      <c r="JN21" s="320"/>
      <c r="JO21" s="320"/>
      <c r="JP21" s="320"/>
      <c r="JQ21" s="320"/>
      <c r="JR21" s="320"/>
      <c r="JS21" s="320"/>
      <c r="JT21" s="320"/>
      <c r="JU21" s="320"/>
      <c r="JV21" s="320"/>
      <c r="JW21" s="320"/>
      <c r="JX21" s="320"/>
      <c r="JY21" s="320"/>
      <c r="JZ21" s="320"/>
      <c r="KA21" s="320"/>
      <c r="KB21" s="320"/>
      <c r="KC21" s="320"/>
      <c r="KD21" s="320"/>
      <c r="KE21" s="320"/>
      <c r="KF21" s="320"/>
      <c r="KG21" s="320"/>
      <c r="KH21" s="320"/>
      <c r="KI21" s="320"/>
      <c r="KJ21" s="320"/>
      <c r="KK21" s="320"/>
      <c r="KL21" s="320"/>
      <c r="KM21" s="320"/>
    </row>
    <row r="22" spans="1:299" s="339" customFormat="1" x14ac:dyDescent="0.25">
      <c r="A22" s="327" t="s">
        <v>606</v>
      </c>
      <c r="B22" s="326">
        <v>4.1882948875427246</v>
      </c>
      <c r="C22" s="326">
        <v>-19.209783554077148</v>
      </c>
      <c r="D22" s="326">
        <v>15.212998390197754</v>
      </c>
      <c r="E22" s="326">
        <v>19.701328277587891</v>
      </c>
      <c r="F22" s="326">
        <v>19.257818222045898</v>
      </c>
      <c r="G22" s="326">
        <v>18.515998840332031</v>
      </c>
      <c r="H22" s="326">
        <v>22.143562316894531</v>
      </c>
      <c r="I22" s="326">
        <v>16.780771255493164</v>
      </c>
      <c r="J22" s="326">
        <v>5.9219799041748047</v>
      </c>
      <c r="K22" s="326">
        <v>6.739840030670166</v>
      </c>
      <c r="L22" s="326">
        <v>11.372686386108398</v>
      </c>
      <c r="M22" s="326">
        <v>12.13023853302002</v>
      </c>
      <c r="N22" s="326">
        <v>14.000714302062988</v>
      </c>
      <c r="O22" s="326">
        <v>22.279478073120117</v>
      </c>
      <c r="P22" s="326">
        <v>15.691564559936523</v>
      </c>
      <c r="Q22" s="326">
        <v>1.8807439804077148</v>
      </c>
      <c r="R22" s="326">
        <v>20.422201156616211</v>
      </c>
      <c r="S22" s="326">
        <v>18.059856414794922</v>
      </c>
      <c r="T22" s="326">
        <v>18.208999633789063</v>
      </c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  <c r="BB22" s="320"/>
      <c r="BC22" s="320"/>
      <c r="BD22" s="320"/>
      <c r="BE22" s="320"/>
      <c r="BF22" s="320"/>
      <c r="BG22" s="320"/>
      <c r="BH22" s="320"/>
      <c r="BI22" s="320"/>
      <c r="BJ22" s="320"/>
      <c r="BK22" s="320"/>
      <c r="BL22" s="320"/>
      <c r="BM22" s="320"/>
      <c r="BN22" s="320"/>
      <c r="BO22" s="320"/>
      <c r="BP22" s="320"/>
      <c r="BQ22" s="320"/>
      <c r="BR22" s="320"/>
      <c r="BS22" s="320"/>
      <c r="BT22" s="320"/>
      <c r="BU22" s="320"/>
      <c r="BV22" s="320"/>
      <c r="BW22" s="320"/>
      <c r="BX22" s="320"/>
      <c r="BY22" s="320"/>
      <c r="BZ22" s="320"/>
      <c r="CA22" s="320"/>
      <c r="CB22" s="320"/>
      <c r="CC22" s="320"/>
      <c r="CD22" s="320"/>
      <c r="CE22" s="320"/>
      <c r="CF22" s="320"/>
      <c r="CG22" s="320"/>
      <c r="CH22" s="320"/>
      <c r="CI22" s="320"/>
      <c r="CJ22" s="320"/>
      <c r="CK22" s="320"/>
      <c r="CL22" s="320"/>
      <c r="CM22" s="320"/>
      <c r="CN22" s="320"/>
      <c r="CO22" s="320"/>
      <c r="CP22" s="320"/>
      <c r="CQ22" s="320"/>
      <c r="CR22" s="320"/>
      <c r="CS22" s="320"/>
      <c r="CT22" s="320"/>
      <c r="CU22" s="320"/>
      <c r="CV22" s="320"/>
      <c r="CW22" s="320"/>
      <c r="CX22" s="320"/>
      <c r="CY22" s="320"/>
      <c r="CZ22" s="320"/>
      <c r="DA22" s="320"/>
      <c r="DB22" s="320"/>
      <c r="DC22" s="320"/>
      <c r="DD22" s="320"/>
      <c r="DE22" s="320"/>
      <c r="DF22" s="320"/>
      <c r="DG22" s="320"/>
      <c r="DH22" s="320"/>
      <c r="DI22" s="320"/>
      <c r="DJ22" s="320"/>
      <c r="DK22" s="320"/>
      <c r="DL22" s="320"/>
      <c r="DM22" s="320"/>
      <c r="DN22" s="320"/>
      <c r="DO22" s="320"/>
      <c r="DP22" s="320"/>
      <c r="DQ22" s="320"/>
      <c r="DR22" s="320"/>
      <c r="DS22" s="320"/>
      <c r="DT22" s="320"/>
      <c r="DU22" s="320"/>
      <c r="DV22" s="320"/>
      <c r="DW22" s="320"/>
      <c r="DX22" s="320"/>
      <c r="DY22" s="320"/>
      <c r="DZ22" s="320"/>
      <c r="EA22" s="320"/>
      <c r="EB22" s="320"/>
      <c r="EC22" s="320"/>
      <c r="ED22" s="320"/>
      <c r="EE22" s="320"/>
      <c r="EF22" s="320"/>
      <c r="EG22" s="320"/>
      <c r="EH22" s="320"/>
      <c r="EI22" s="320"/>
      <c r="EJ22" s="320"/>
      <c r="EK22" s="320"/>
      <c r="EL22" s="320"/>
      <c r="EM22" s="320"/>
      <c r="EN22" s="320"/>
      <c r="EO22" s="320"/>
      <c r="EP22" s="320"/>
      <c r="EQ22" s="320"/>
      <c r="ER22" s="320"/>
      <c r="ES22" s="320"/>
      <c r="ET22" s="320"/>
      <c r="EU22" s="320"/>
      <c r="EV22" s="320"/>
      <c r="EW22" s="320"/>
      <c r="EX22" s="320"/>
      <c r="EY22" s="320"/>
      <c r="EZ22" s="320"/>
      <c r="FA22" s="320"/>
      <c r="FB22" s="320"/>
      <c r="FC22" s="320"/>
      <c r="FD22" s="320"/>
      <c r="FE22" s="320"/>
      <c r="FF22" s="320"/>
      <c r="FG22" s="320"/>
      <c r="FH22" s="320"/>
      <c r="FI22" s="320"/>
      <c r="FJ22" s="320"/>
      <c r="FK22" s="320"/>
      <c r="FL22" s="320"/>
      <c r="FM22" s="320"/>
      <c r="FN22" s="320"/>
      <c r="FO22" s="320"/>
      <c r="FP22" s="320"/>
      <c r="FQ22" s="320"/>
      <c r="FR22" s="320"/>
      <c r="FS22" s="320"/>
      <c r="FT22" s="320"/>
      <c r="FU22" s="320"/>
      <c r="FV22" s="320"/>
      <c r="FW22" s="320"/>
      <c r="FX22" s="320"/>
      <c r="FY22" s="320"/>
      <c r="FZ22" s="320"/>
      <c r="GA22" s="320"/>
      <c r="GB22" s="320"/>
      <c r="GC22" s="320"/>
      <c r="GD22" s="320"/>
      <c r="GE22" s="320"/>
      <c r="GF22" s="320"/>
      <c r="GG22" s="320"/>
      <c r="GH22" s="320"/>
      <c r="GI22" s="320"/>
      <c r="GJ22" s="320"/>
      <c r="GK22" s="320"/>
      <c r="GL22" s="320"/>
      <c r="GM22" s="320"/>
      <c r="GN22" s="320"/>
      <c r="GO22" s="320"/>
      <c r="GP22" s="320"/>
      <c r="GQ22" s="320"/>
      <c r="GR22" s="320"/>
      <c r="GS22" s="320"/>
      <c r="GT22" s="320"/>
      <c r="GU22" s="320"/>
      <c r="GV22" s="320"/>
      <c r="GW22" s="320"/>
      <c r="GX22" s="320"/>
      <c r="GY22" s="320"/>
      <c r="GZ22" s="320"/>
      <c r="HA22" s="320"/>
      <c r="HB22" s="320"/>
      <c r="HC22" s="320"/>
      <c r="HD22" s="320"/>
      <c r="HE22" s="320"/>
      <c r="HF22" s="320"/>
      <c r="HG22" s="320"/>
      <c r="HH22" s="320"/>
      <c r="HI22" s="320"/>
      <c r="HJ22" s="320"/>
      <c r="HK22" s="320"/>
      <c r="HL22" s="320"/>
      <c r="HM22" s="320"/>
      <c r="HN22" s="320"/>
      <c r="HO22" s="320"/>
      <c r="HP22" s="320"/>
      <c r="HQ22" s="320"/>
      <c r="HR22" s="320"/>
      <c r="HS22" s="320"/>
      <c r="HT22" s="320"/>
      <c r="HU22" s="320"/>
      <c r="HV22" s="320"/>
      <c r="HW22" s="320"/>
      <c r="HX22" s="320"/>
      <c r="HY22" s="320"/>
      <c r="HZ22" s="320"/>
      <c r="IA22" s="320"/>
      <c r="IB22" s="320"/>
      <c r="IC22" s="320"/>
      <c r="ID22" s="320"/>
      <c r="IE22" s="320"/>
      <c r="IF22" s="320"/>
      <c r="IG22" s="320"/>
      <c r="IH22" s="320"/>
      <c r="II22" s="320"/>
      <c r="IJ22" s="320"/>
      <c r="IK22" s="320"/>
      <c r="IL22" s="320"/>
      <c r="IM22" s="320"/>
      <c r="IN22" s="320"/>
      <c r="IO22" s="320"/>
      <c r="IP22" s="320"/>
      <c r="IQ22" s="320"/>
      <c r="IR22" s="320"/>
      <c r="IS22" s="320"/>
      <c r="IT22" s="320"/>
      <c r="IU22" s="320"/>
      <c r="IV22" s="320"/>
      <c r="IW22" s="320"/>
      <c r="IX22" s="320"/>
      <c r="IY22" s="320"/>
      <c r="IZ22" s="320"/>
      <c r="JA22" s="320"/>
      <c r="JB22" s="320"/>
      <c r="JC22" s="320"/>
      <c r="JD22" s="320"/>
      <c r="JE22" s="320"/>
      <c r="JF22" s="320"/>
      <c r="JG22" s="320"/>
      <c r="JH22" s="320"/>
      <c r="JI22" s="320"/>
      <c r="JJ22" s="320"/>
      <c r="JK22" s="320"/>
      <c r="JL22" s="320"/>
      <c r="JM22" s="320"/>
      <c r="JN22" s="320"/>
      <c r="JO22" s="320"/>
      <c r="JP22" s="320"/>
      <c r="JQ22" s="320"/>
      <c r="JR22" s="320"/>
      <c r="JS22" s="320"/>
      <c r="JT22" s="320"/>
      <c r="JU22" s="320"/>
      <c r="JV22" s="320"/>
      <c r="JW22" s="320"/>
      <c r="JX22" s="320"/>
      <c r="JY22" s="320"/>
      <c r="JZ22" s="320"/>
      <c r="KA22" s="320"/>
      <c r="KB22" s="320"/>
      <c r="KC22" s="320"/>
      <c r="KD22" s="320"/>
      <c r="KE22" s="320"/>
      <c r="KF22" s="320"/>
      <c r="KG22" s="320"/>
      <c r="KH22" s="320"/>
      <c r="KI22" s="320"/>
      <c r="KJ22" s="320"/>
      <c r="KK22" s="320"/>
      <c r="KL22" s="320"/>
      <c r="KM22" s="320"/>
    </row>
    <row r="23" spans="1:299" s="322" customFormat="1" x14ac:dyDescent="0.25">
      <c r="A23" s="327" t="s">
        <v>607</v>
      </c>
      <c r="B23" s="326">
        <v>4.1167798042297363</v>
      </c>
      <c r="C23" s="326">
        <v>-19.900058746337891</v>
      </c>
      <c r="D23" s="326">
        <v>15.707831382751465</v>
      </c>
      <c r="E23" s="326">
        <v>20.214860916137695</v>
      </c>
      <c r="F23" s="326">
        <v>20.17132568359375</v>
      </c>
      <c r="G23" s="326">
        <v>19.320257186889648</v>
      </c>
      <c r="H23" s="326">
        <v>22.902563095092773</v>
      </c>
      <c r="I23" s="326">
        <v>18.008932113647461</v>
      </c>
      <c r="J23" s="326">
        <v>7.134620189666748</v>
      </c>
      <c r="K23" s="326">
        <v>7.7286701202392578</v>
      </c>
      <c r="L23" s="326">
        <v>11.941278457641602</v>
      </c>
      <c r="M23" s="326">
        <v>12.684584617614746</v>
      </c>
      <c r="N23" s="326">
        <v>14.588278770446777</v>
      </c>
      <c r="O23" s="326">
        <v>22.771438598632813</v>
      </c>
      <c r="P23" s="326">
        <v>16.215747833251953</v>
      </c>
      <c r="Q23" s="326">
        <v>2.3295490741729736</v>
      </c>
      <c r="R23" s="326">
        <v>20.946287155151367</v>
      </c>
      <c r="S23" s="326">
        <v>18.508964538574219</v>
      </c>
      <c r="T23" s="326">
        <v>18.659999847412109</v>
      </c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  <c r="CF23" s="320"/>
      <c r="CG23" s="320"/>
      <c r="CH23" s="320"/>
      <c r="CI23" s="320"/>
      <c r="CJ23" s="320"/>
      <c r="CK23" s="320"/>
      <c r="CL23" s="320"/>
      <c r="CM23" s="320"/>
      <c r="CN23" s="320"/>
      <c r="CO23" s="320"/>
      <c r="CP23" s="320"/>
      <c r="CQ23" s="320"/>
      <c r="CR23" s="320"/>
      <c r="CS23" s="320"/>
      <c r="CT23" s="320"/>
      <c r="CU23" s="320"/>
      <c r="CV23" s="320"/>
      <c r="CW23" s="320"/>
      <c r="CX23" s="320"/>
      <c r="CY23" s="320"/>
      <c r="CZ23" s="320"/>
      <c r="DA23" s="320"/>
      <c r="DB23" s="320"/>
      <c r="DC23" s="320"/>
      <c r="DD23" s="320"/>
      <c r="DE23" s="320"/>
      <c r="DF23" s="320"/>
      <c r="DG23" s="320"/>
      <c r="DH23" s="320"/>
      <c r="DI23" s="320"/>
      <c r="DJ23" s="320"/>
      <c r="DK23" s="320"/>
      <c r="DL23" s="320"/>
      <c r="DM23" s="320"/>
      <c r="DN23" s="320"/>
      <c r="DO23" s="320"/>
      <c r="DP23" s="320"/>
      <c r="DQ23" s="320"/>
      <c r="DR23" s="320"/>
      <c r="DS23" s="320"/>
      <c r="DT23" s="320"/>
      <c r="DU23" s="320"/>
      <c r="DV23" s="320"/>
      <c r="DW23" s="320"/>
      <c r="DX23" s="320"/>
      <c r="DY23" s="320"/>
      <c r="DZ23" s="320"/>
      <c r="EA23" s="320"/>
      <c r="EB23" s="320"/>
      <c r="EC23" s="320"/>
      <c r="ED23" s="320"/>
      <c r="EE23" s="320"/>
      <c r="EF23" s="320"/>
      <c r="EG23" s="320"/>
      <c r="EH23" s="320"/>
      <c r="EI23" s="320"/>
      <c r="EJ23" s="320"/>
      <c r="EK23" s="320"/>
      <c r="EL23" s="320"/>
      <c r="EM23" s="320"/>
      <c r="EN23" s="320"/>
      <c r="EO23" s="320"/>
      <c r="EP23" s="320"/>
      <c r="EQ23" s="320"/>
      <c r="ER23" s="320"/>
      <c r="ES23" s="320"/>
      <c r="ET23" s="320"/>
      <c r="EU23" s="320"/>
      <c r="EV23" s="320"/>
      <c r="EW23" s="320"/>
      <c r="EX23" s="320"/>
      <c r="EY23" s="320"/>
      <c r="EZ23" s="320"/>
      <c r="FA23" s="320"/>
      <c r="FB23" s="320"/>
      <c r="FC23" s="320"/>
      <c r="FD23" s="320"/>
      <c r="FE23" s="320"/>
      <c r="FF23" s="320"/>
      <c r="FG23" s="320"/>
      <c r="FH23" s="320"/>
      <c r="FI23" s="320"/>
      <c r="FJ23" s="320"/>
      <c r="FK23" s="320"/>
      <c r="FL23" s="320"/>
      <c r="FM23" s="320"/>
      <c r="FN23" s="320"/>
      <c r="FO23" s="320"/>
      <c r="FP23" s="320"/>
      <c r="FQ23" s="320"/>
      <c r="FR23" s="320"/>
      <c r="FS23" s="320"/>
      <c r="FT23" s="320"/>
      <c r="FU23" s="320"/>
      <c r="FV23" s="320"/>
      <c r="FW23" s="320"/>
      <c r="FX23" s="320"/>
      <c r="FY23" s="320"/>
      <c r="FZ23" s="320"/>
      <c r="GA23" s="320"/>
      <c r="GB23" s="320"/>
      <c r="GC23" s="320"/>
      <c r="GD23" s="320"/>
      <c r="GE23" s="320"/>
      <c r="GF23" s="320"/>
      <c r="GG23" s="320"/>
      <c r="GH23" s="320"/>
      <c r="GI23" s="320"/>
      <c r="GJ23" s="320"/>
      <c r="GK23" s="320"/>
      <c r="GL23" s="320"/>
      <c r="GM23" s="320"/>
      <c r="GN23" s="320"/>
      <c r="GO23" s="320"/>
      <c r="GP23" s="320"/>
      <c r="GQ23" s="320"/>
      <c r="GR23" s="320"/>
      <c r="GS23" s="320"/>
      <c r="GT23" s="320"/>
      <c r="GU23" s="320"/>
      <c r="GV23" s="320"/>
      <c r="GW23" s="320"/>
      <c r="GX23" s="320"/>
      <c r="GY23" s="320"/>
      <c r="GZ23" s="320"/>
      <c r="HA23" s="320"/>
      <c r="HB23" s="320"/>
      <c r="HC23" s="320"/>
      <c r="HD23" s="320"/>
      <c r="HE23" s="320"/>
      <c r="HF23" s="320"/>
      <c r="HG23" s="320"/>
      <c r="HH23" s="320"/>
      <c r="HI23" s="320"/>
      <c r="HJ23" s="320"/>
      <c r="HK23" s="320"/>
      <c r="HL23" s="320"/>
      <c r="HM23" s="320"/>
      <c r="HN23" s="320"/>
      <c r="HO23" s="320"/>
      <c r="HP23" s="320"/>
      <c r="HQ23" s="320"/>
      <c r="HR23" s="320"/>
      <c r="HS23" s="320"/>
      <c r="HT23" s="320"/>
      <c r="HU23" s="320"/>
      <c r="HV23" s="320"/>
      <c r="HW23" s="320"/>
      <c r="HX23" s="320"/>
      <c r="HY23" s="320"/>
      <c r="HZ23" s="320"/>
      <c r="IA23" s="320"/>
      <c r="IB23" s="320"/>
      <c r="IC23" s="320"/>
      <c r="ID23" s="320"/>
      <c r="IE23" s="320"/>
      <c r="IF23" s="320"/>
      <c r="IG23" s="320"/>
      <c r="IH23" s="320"/>
      <c r="II23" s="320"/>
      <c r="IJ23" s="320"/>
      <c r="IK23" s="320"/>
      <c r="IL23" s="320"/>
      <c r="IM23" s="320"/>
      <c r="IN23" s="320"/>
      <c r="IO23" s="320"/>
      <c r="IP23" s="320"/>
      <c r="IQ23" s="320"/>
      <c r="IR23" s="320"/>
      <c r="IS23" s="320"/>
      <c r="IT23" s="320"/>
      <c r="IU23" s="320"/>
      <c r="IV23" s="320"/>
      <c r="IW23" s="320"/>
      <c r="IX23" s="320"/>
      <c r="IY23" s="320"/>
      <c r="IZ23" s="320"/>
      <c r="JA23" s="320"/>
      <c r="JB23" s="320"/>
      <c r="JC23" s="320"/>
      <c r="JD23" s="320"/>
      <c r="JE23" s="320"/>
      <c r="JF23" s="320"/>
      <c r="JG23" s="320"/>
      <c r="JH23" s="320"/>
      <c r="JI23" s="320"/>
      <c r="JJ23" s="320"/>
      <c r="JK23" s="320"/>
      <c r="JL23" s="320"/>
      <c r="JM23" s="320"/>
      <c r="JN23" s="320"/>
      <c r="JO23" s="320"/>
      <c r="JP23" s="320"/>
      <c r="JQ23" s="320"/>
      <c r="JR23" s="320"/>
      <c r="JS23" s="320"/>
      <c r="JT23" s="320"/>
      <c r="JU23" s="320"/>
      <c r="JV23" s="320"/>
      <c r="JW23" s="320"/>
      <c r="JX23" s="320"/>
      <c r="JY23" s="320"/>
      <c r="JZ23" s="320"/>
      <c r="KA23" s="320"/>
      <c r="KB23" s="320"/>
      <c r="KC23" s="320"/>
      <c r="KD23" s="320"/>
      <c r="KE23" s="320"/>
      <c r="KF23" s="320"/>
      <c r="KG23" s="320"/>
      <c r="KH23" s="320"/>
      <c r="KI23" s="320"/>
      <c r="KJ23" s="320"/>
      <c r="KK23" s="320"/>
      <c r="KL23" s="320"/>
      <c r="KM23" s="320"/>
    </row>
    <row r="24" spans="1:299" s="322" customFormat="1" x14ac:dyDescent="0.25">
      <c r="A24" s="327" t="s">
        <v>608</v>
      </c>
      <c r="B24" s="326">
        <v>-2.123682975769043</v>
      </c>
      <c r="C24" s="326">
        <v>-30.739530563354492</v>
      </c>
      <c r="D24" s="326">
        <v>0.33691498637199402</v>
      </c>
      <c r="E24" s="326">
        <v>0.3996959924697876</v>
      </c>
      <c r="F24" s="326">
        <v>5.4018998146057129</v>
      </c>
      <c r="G24" s="326">
        <v>2.2868568897247314</v>
      </c>
      <c r="H24" s="326">
        <v>5.6577720642089844</v>
      </c>
      <c r="I24" s="326">
        <v>3.675678014755249</v>
      </c>
      <c r="J24" s="326">
        <v>-1.3775869607925415</v>
      </c>
      <c r="K24" s="326">
        <v>-0.43003800511360168</v>
      </c>
      <c r="L24" s="326">
        <v>5.9443058967590332</v>
      </c>
      <c r="M24" s="326">
        <v>5.1654300689697266</v>
      </c>
      <c r="N24" s="326">
        <v>7.8224320411682129</v>
      </c>
      <c r="O24" s="326">
        <v>9.3515377044677734</v>
      </c>
      <c r="P24" s="326">
        <v>5.6162738800048828</v>
      </c>
      <c r="Q24" s="326">
        <v>-4.201758861541748</v>
      </c>
      <c r="R24" s="326">
        <v>6.128018856048584</v>
      </c>
      <c r="S24" s="326">
        <v>0.46893098950386047</v>
      </c>
      <c r="T24" s="326">
        <v>1.7269999980926514</v>
      </c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  <c r="CF24" s="320"/>
      <c r="CG24" s="320"/>
      <c r="CH24" s="320"/>
      <c r="CI24" s="320"/>
      <c r="CJ24" s="320"/>
      <c r="CK24" s="320"/>
      <c r="CL24" s="320"/>
      <c r="CM24" s="320"/>
      <c r="CN24" s="320"/>
      <c r="CO24" s="320"/>
      <c r="CP24" s="320"/>
      <c r="CQ24" s="320"/>
      <c r="CR24" s="320"/>
      <c r="CS24" s="320"/>
      <c r="CT24" s="320"/>
      <c r="CU24" s="320"/>
      <c r="CV24" s="320"/>
      <c r="CW24" s="320"/>
      <c r="CX24" s="320"/>
      <c r="CY24" s="320"/>
      <c r="CZ24" s="320"/>
      <c r="DA24" s="320"/>
      <c r="DB24" s="320"/>
      <c r="DC24" s="320"/>
      <c r="DD24" s="320"/>
      <c r="DE24" s="320"/>
      <c r="DF24" s="320"/>
      <c r="DG24" s="320"/>
      <c r="DH24" s="320"/>
      <c r="DI24" s="320"/>
      <c r="DJ24" s="320"/>
      <c r="DK24" s="320"/>
      <c r="DL24" s="320"/>
      <c r="DM24" s="320"/>
      <c r="DN24" s="320"/>
      <c r="DO24" s="320"/>
      <c r="DP24" s="320"/>
      <c r="DQ24" s="320"/>
      <c r="DR24" s="320"/>
      <c r="DS24" s="320"/>
      <c r="DT24" s="320"/>
      <c r="DU24" s="320"/>
      <c r="DV24" s="320"/>
      <c r="DW24" s="320"/>
      <c r="DX24" s="320"/>
      <c r="DY24" s="320"/>
      <c r="DZ24" s="320"/>
      <c r="EA24" s="320"/>
      <c r="EB24" s="320"/>
      <c r="EC24" s="320"/>
      <c r="ED24" s="320"/>
      <c r="EE24" s="320"/>
      <c r="EF24" s="320"/>
      <c r="EG24" s="320"/>
      <c r="EH24" s="320"/>
      <c r="EI24" s="320"/>
      <c r="EJ24" s="320"/>
      <c r="EK24" s="320"/>
      <c r="EL24" s="320"/>
      <c r="EM24" s="320"/>
      <c r="EN24" s="320"/>
      <c r="EO24" s="320"/>
      <c r="EP24" s="320"/>
      <c r="EQ24" s="320"/>
      <c r="ER24" s="320"/>
      <c r="ES24" s="320"/>
      <c r="ET24" s="320"/>
      <c r="EU24" s="320"/>
      <c r="EV24" s="320"/>
      <c r="EW24" s="320"/>
      <c r="EX24" s="320"/>
      <c r="EY24" s="320"/>
      <c r="EZ24" s="320"/>
      <c r="FA24" s="320"/>
      <c r="FB24" s="320"/>
      <c r="FC24" s="320"/>
      <c r="FD24" s="320"/>
      <c r="FE24" s="320"/>
      <c r="FF24" s="320"/>
      <c r="FG24" s="320"/>
      <c r="FH24" s="320"/>
      <c r="FI24" s="320"/>
      <c r="FJ24" s="320"/>
      <c r="FK24" s="320"/>
      <c r="FL24" s="320"/>
      <c r="FM24" s="320"/>
      <c r="FN24" s="320"/>
      <c r="FO24" s="320"/>
      <c r="FP24" s="320"/>
      <c r="FQ24" s="320"/>
      <c r="FR24" s="320"/>
      <c r="FS24" s="320"/>
      <c r="FT24" s="320"/>
      <c r="FU24" s="320"/>
      <c r="FV24" s="320"/>
      <c r="FW24" s="320"/>
      <c r="FX24" s="320"/>
      <c r="FY24" s="320"/>
      <c r="FZ24" s="320"/>
      <c r="GA24" s="320"/>
      <c r="GB24" s="320"/>
      <c r="GC24" s="320"/>
      <c r="GD24" s="320"/>
      <c r="GE24" s="320"/>
      <c r="GF24" s="320"/>
      <c r="GG24" s="320"/>
      <c r="GH24" s="320"/>
      <c r="GI24" s="320"/>
      <c r="GJ24" s="320"/>
      <c r="GK24" s="320"/>
      <c r="GL24" s="320"/>
      <c r="GM24" s="320"/>
      <c r="GN24" s="320"/>
      <c r="GO24" s="320"/>
      <c r="GP24" s="320"/>
      <c r="GQ24" s="320"/>
      <c r="GR24" s="320"/>
      <c r="GS24" s="320"/>
      <c r="GT24" s="320"/>
      <c r="GU24" s="320"/>
      <c r="GV24" s="320"/>
      <c r="GW24" s="320"/>
      <c r="GX24" s="320"/>
      <c r="GY24" s="320"/>
      <c r="GZ24" s="320"/>
      <c r="HA24" s="320"/>
      <c r="HB24" s="320"/>
      <c r="HC24" s="320"/>
      <c r="HD24" s="320"/>
      <c r="HE24" s="320"/>
      <c r="HF24" s="320"/>
      <c r="HG24" s="320"/>
      <c r="HH24" s="320"/>
      <c r="HI24" s="320"/>
      <c r="HJ24" s="320"/>
      <c r="HK24" s="320"/>
      <c r="HL24" s="320"/>
      <c r="HM24" s="320"/>
      <c r="HN24" s="320"/>
      <c r="HO24" s="320"/>
      <c r="HP24" s="320"/>
      <c r="HQ24" s="320"/>
      <c r="HR24" s="320"/>
      <c r="HS24" s="320"/>
      <c r="HT24" s="320"/>
      <c r="HU24" s="320"/>
      <c r="HV24" s="320"/>
      <c r="HW24" s="320"/>
      <c r="HX24" s="320"/>
      <c r="HY24" s="320"/>
      <c r="HZ24" s="320"/>
      <c r="IA24" s="320"/>
      <c r="IB24" s="320"/>
      <c r="IC24" s="320"/>
      <c r="ID24" s="320"/>
      <c r="IE24" s="320"/>
      <c r="IF24" s="320"/>
      <c r="IG24" s="320"/>
      <c r="IH24" s="320"/>
      <c r="II24" s="320"/>
      <c r="IJ24" s="320"/>
      <c r="IK24" s="320"/>
      <c r="IL24" s="320"/>
      <c r="IM24" s="320"/>
      <c r="IN24" s="320"/>
      <c r="IO24" s="320"/>
      <c r="IP24" s="320"/>
      <c r="IQ24" s="320"/>
      <c r="IR24" s="320"/>
      <c r="IS24" s="320"/>
      <c r="IT24" s="320"/>
      <c r="IU24" s="320"/>
      <c r="IV24" s="320"/>
      <c r="IW24" s="320"/>
      <c r="IX24" s="320"/>
      <c r="IY24" s="320"/>
      <c r="IZ24" s="320"/>
      <c r="JA24" s="320"/>
      <c r="JB24" s="320"/>
      <c r="JC24" s="320"/>
      <c r="JD24" s="320"/>
      <c r="JE24" s="320"/>
      <c r="JF24" s="320"/>
      <c r="JG24" s="320"/>
      <c r="JH24" s="320"/>
      <c r="JI24" s="320"/>
      <c r="JJ24" s="320"/>
      <c r="JK24" s="320"/>
      <c r="JL24" s="320"/>
      <c r="JM24" s="320"/>
      <c r="JN24" s="320"/>
      <c r="JO24" s="320"/>
      <c r="JP24" s="320"/>
      <c r="JQ24" s="320"/>
      <c r="JR24" s="320"/>
      <c r="JS24" s="320"/>
      <c r="JT24" s="320"/>
      <c r="JU24" s="320"/>
      <c r="JV24" s="320"/>
      <c r="JW24" s="320"/>
      <c r="JX24" s="320"/>
      <c r="JY24" s="320"/>
      <c r="JZ24" s="320"/>
      <c r="KA24" s="320"/>
      <c r="KB24" s="320"/>
      <c r="KC24" s="320"/>
      <c r="KD24" s="320"/>
      <c r="KE24" s="320"/>
      <c r="KF24" s="320"/>
      <c r="KG24" s="320"/>
      <c r="KH24" s="320"/>
      <c r="KI24" s="320"/>
      <c r="KJ24" s="320"/>
      <c r="KK24" s="320"/>
      <c r="KL24" s="320"/>
      <c r="KM24" s="320"/>
    </row>
    <row r="25" spans="1:299" s="322" customFormat="1" x14ac:dyDescent="0.25">
      <c r="A25" s="328" t="s">
        <v>609</v>
      </c>
      <c r="B25" s="329">
        <v>-2.1951980590820313</v>
      </c>
      <c r="C25" s="329">
        <v>-31.429807662963867</v>
      </c>
      <c r="D25" s="329">
        <v>0.83174800872802734</v>
      </c>
      <c r="E25" s="329">
        <v>0.91322797536849976</v>
      </c>
      <c r="F25" s="329">
        <v>6.3154067993164063</v>
      </c>
      <c r="G25" s="329">
        <v>3.0911149978637695</v>
      </c>
      <c r="H25" s="329">
        <v>6.4167728424072266</v>
      </c>
      <c r="I25" s="329">
        <v>4.903839111328125</v>
      </c>
      <c r="J25" s="329">
        <v>-0.16494700312614441</v>
      </c>
      <c r="K25" s="329">
        <v>0.55879199504852295</v>
      </c>
      <c r="L25" s="329">
        <v>6.5128979682922363</v>
      </c>
      <c r="M25" s="329">
        <v>5.7197761535644531</v>
      </c>
      <c r="N25" s="329">
        <v>8.4099969863891602</v>
      </c>
      <c r="O25" s="329">
        <v>9.8434991836547852</v>
      </c>
      <c r="P25" s="329">
        <v>6.1404571533203125</v>
      </c>
      <c r="Q25" s="329">
        <v>-3.7529540061950684</v>
      </c>
      <c r="R25" s="329">
        <v>6.6521048545837402</v>
      </c>
      <c r="S25" s="329">
        <v>0.91803997755050659</v>
      </c>
      <c r="T25" s="329">
        <v>2.1779999732971191</v>
      </c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  <c r="BB25" s="320"/>
      <c r="BC25" s="320"/>
      <c r="BD25" s="320"/>
      <c r="BE25" s="320"/>
      <c r="BF25" s="320"/>
      <c r="BG25" s="320"/>
      <c r="BH25" s="320"/>
      <c r="BI25" s="320"/>
      <c r="BJ25" s="320"/>
      <c r="BK25" s="320"/>
      <c r="BL25" s="320"/>
      <c r="BM25" s="320"/>
      <c r="BN25" s="320"/>
      <c r="BO25" s="320"/>
      <c r="BP25" s="320"/>
      <c r="BQ25" s="320"/>
      <c r="BR25" s="320"/>
      <c r="BS25" s="320"/>
      <c r="BT25" s="320"/>
      <c r="BU25" s="320"/>
      <c r="BV25" s="320"/>
      <c r="BW25" s="320"/>
      <c r="BX25" s="320"/>
      <c r="BY25" s="320"/>
      <c r="BZ25" s="320"/>
      <c r="CA25" s="320"/>
      <c r="CB25" s="320"/>
      <c r="CC25" s="320"/>
      <c r="CD25" s="320"/>
      <c r="CE25" s="320"/>
      <c r="CF25" s="320"/>
      <c r="CG25" s="320"/>
      <c r="CH25" s="320"/>
      <c r="CI25" s="320"/>
      <c r="CJ25" s="320"/>
      <c r="CK25" s="320"/>
      <c r="CL25" s="320"/>
      <c r="CM25" s="320"/>
      <c r="CN25" s="320"/>
      <c r="CO25" s="320"/>
      <c r="CP25" s="320"/>
      <c r="CQ25" s="320"/>
      <c r="CR25" s="320"/>
      <c r="CS25" s="320"/>
      <c r="CT25" s="320"/>
      <c r="CU25" s="320"/>
      <c r="CV25" s="320"/>
      <c r="CW25" s="320"/>
      <c r="CX25" s="320"/>
      <c r="CY25" s="320"/>
      <c r="CZ25" s="320"/>
      <c r="DA25" s="320"/>
      <c r="DB25" s="320"/>
      <c r="DC25" s="320"/>
      <c r="DD25" s="320"/>
      <c r="DE25" s="320"/>
      <c r="DF25" s="320"/>
      <c r="DG25" s="320"/>
      <c r="DH25" s="320"/>
      <c r="DI25" s="320"/>
      <c r="DJ25" s="320"/>
      <c r="DK25" s="320"/>
      <c r="DL25" s="320"/>
      <c r="DM25" s="320"/>
      <c r="DN25" s="320"/>
      <c r="DO25" s="320"/>
      <c r="DP25" s="320"/>
      <c r="DQ25" s="320"/>
      <c r="DR25" s="320"/>
      <c r="DS25" s="320"/>
      <c r="DT25" s="320"/>
      <c r="DU25" s="320"/>
      <c r="DV25" s="320"/>
      <c r="DW25" s="320"/>
      <c r="DX25" s="320"/>
      <c r="DY25" s="320"/>
      <c r="DZ25" s="320"/>
      <c r="EA25" s="320"/>
      <c r="EB25" s="320"/>
      <c r="EC25" s="320"/>
      <c r="ED25" s="320"/>
      <c r="EE25" s="320"/>
      <c r="EF25" s="320"/>
      <c r="EG25" s="320"/>
      <c r="EH25" s="320"/>
      <c r="EI25" s="320"/>
      <c r="EJ25" s="320"/>
      <c r="EK25" s="320"/>
      <c r="EL25" s="320"/>
      <c r="EM25" s="320"/>
      <c r="EN25" s="320"/>
      <c r="EO25" s="320"/>
      <c r="EP25" s="320"/>
      <c r="EQ25" s="320"/>
      <c r="ER25" s="320"/>
      <c r="ES25" s="320"/>
      <c r="ET25" s="320"/>
      <c r="EU25" s="320"/>
      <c r="EV25" s="320"/>
      <c r="EW25" s="320"/>
      <c r="EX25" s="320"/>
      <c r="EY25" s="320"/>
      <c r="EZ25" s="320"/>
      <c r="FA25" s="320"/>
      <c r="FB25" s="320"/>
      <c r="FC25" s="320"/>
      <c r="FD25" s="320"/>
      <c r="FE25" s="320"/>
      <c r="FF25" s="320"/>
      <c r="FG25" s="320"/>
      <c r="FH25" s="320"/>
      <c r="FI25" s="320"/>
      <c r="FJ25" s="320"/>
      <c r="FK25" s="320"/>
      <c r="FL25" s="320"/>
      <c r="FM25" s="320"/>
      <c r="FN25" s="320"/>
      <c r="FO25" s="320"/>
      <c r="FP25" s="320"/>
      <c r="FQ25" s="320"/>
      <c r="FR25" s="320"/>
      <c r="FS25" s="320"/>
      <c r="FT25" s="320"/>
      <c r="FU25" s="320"/>
      <c r="FV25" s="320"/>
      <c r="FW25" s="320"/>
      <c r="FX25" s="320"/>
      <c r="FY25" s="320"/>
      <c r="FZ25" s="320"/>
      <c r="GA25" s="320"/>
      <c r="GB25" s="320"/>
      <c r="GC25" s="320"/>
      <c r="GD25" s="320"/>
      <c r="GE25" s="320"/>
      <c r="GF25" s="320"/>
      <c r="GG25" s="320"/>
      <c r="GH25" s="320"/>
      <c r="GI25" s="320"/>
      <c r="GJ25" s="320"/>
      <c r="GK25" s="320"/>
      <c r="GL25" s="320"/>
      <c r="GM25" s="320"/>
      <c r="GN25" s="320"/>
      <c r="GO25" s="320"/>
      <c r="GP25" s="320"/>
      <c r="GQ25" s="320"/>
      <c r="GR25" s="320"/>
      <c r="GS25" s="320"/>
      <c r="GT25" s="320"/>
      <c r="GU25" s="320"/>
      <c r="GV25" s="320"/>
      <c r="GW25" s="320"/>
      <c r="GX25" s="320"/>
      <c r="GY25" s="320"/>
      <c r="GZ25" s="320"/>
      <c r="HA25" s="320"/>
      <c r="HB25" s="320"/>
      <c r="HC25" s="320"/>
      <c r="HD25" s="320"/>
      <c r="HE25" s="320"/>
      <c r="HF25" s="320"/>
      <c r="HG25" s="320"/>
      <c r="HH25" s="320"/>
      <c r="HI25" s="320"/>
      <c r="HJ25" s="320"/>
      <c r="HK25" s="320"/>
      <c r="HL25" s="320"/>
      <c r="HM25" s="320"/>
      <c r="HN25" s="320"/>
      <c r="HO25" s="320"/>
      <c r="HP25" s="320"/>
      <c r="HQ25" s="320"/>
      <c r="HR25" s="320"/>
      <c r="HS25" s="320"/>
      <c r="HT25" s="320"/>
      <c r="HU25" s="320"/>
      <c r="HV25" s="320"/>
      <c r="HW25" s="320"/>
      <c r="HX25" s="320"/>
      <c r="HY25" s="320"/>
      <c r="HZ25" s="320"/>
      <c r="IA25" s="320"/>
      <c r="IB25" s="320"/>
      <c r="IC25" s="320"/>
      <c r="ID25" s="320"/>
      <c r="IE25" s="320"/>
      <c r="IF25" s="320"/>
      <c r="IG25" s="320"/>
      <c r="IH25" s="320"/>
      <c r="II25" s="320"/>
      <c r="IJ25" s="320"/>
      <c r="IK25" s="320"/>
      <c r="IL25" s="320"/>
      <c r="IM25" s="320"/>
      <c r="IN25" s="320"/>
      <c r="IO25" s="320"/>
      <c r="IP25" s="320"/>
      <c r="IQ25" s="320"/>
      <c r="IR25" s="320"/>
      <c r="IS25" s="320"/>
      <c r="IT25" s="320"/>
      <c r="IU25" s="320"/>
      <c r="IV25" s="320"/>
      <c r="IW25" s="320"/>
      <c r="IX25" s="320"/>
      <c r="IY25" s="320"/>
      <c r="IZ25" s="320"/>
      <c r="JA25" s="320"/>
      <c r="JB25" s="320"/>
      <c r="JC25" s="320"/>
      <c r="JD25" s="320"/>
      <c r="JE25" s="320"/>
      <c r="JF25" s="320"/>
      <c r="JG25" s="320"/>
      <c r="JH25" s="320"/>
      <c r="JI25" s="320"/>
      <c r="JJ25" s="320"/>
      <c r="JK25" s="320"/>
      <c r="JL25" s="320"/>
      <c r="JM25" s="320"/>
      <c r="JN25" s="320"/>
      <c r="JO25" s="320"/>
      <c r="JP25" s="320"/>
      <c r="JQ25" s="320"/>
      <c r="JR25" s="320"/>
      <c r="JS25" s="320"/>
      <c r="JT25" s="320"/>
      <c r="JU25" s="320"/>
      <c r="JV25" s="320"/>
      <c r="JW25" s="320"/>
      <c r="JX25" s="320"/>
      <c r="JY25" s="320"/>
      <c r="JZ25" s="320"/>
      <c r="KA25" s="320"/>
      <c r="KB25" s="320"/>
      <c r="KC25" s="320"/>
      <c r="KD25" s="320"/>
      <c r="KE25" s="320"/>
      <c r="KF25" s="320"/>
      <c r="KG25" s="320"/>
      <c r="KH25" s="320"/>
      <c r="KI25" s="320"/>
      <c r="KJ25" s="320"/>
      <c r="KK25" s="320"/>
      <c r="KL25" s="320"/>
      <c r="KM25" s="320"/>
    </row>
    <row r="26" spans="1:299" s="322" customFormat="1" ht="13" x14ac:dyDescent="0.3">
      <c r="A26" s="325" t="s">
        <v>613</v>
      </c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  <c r="BL26" s="320"/>
      <c r="BM26" s="320"/>
      <c r="BN26" s="320"/>
      <c r="BO26" s="320"/>
      <c r="BP26" s="320"/>
      <c r="BQ26" s="320"/>
      <c r="BR26" s="320"/>
      <c r="BS26" s="320"/>
      <c r="BT26" s="320"/>
      <c r="BU26" s="320"/>
      <c r="BV26" s="320"/>
      <c r="BW26" s="320"/>
      <c r="BX26" s="320"/>
      <c r="BY26" s="320"/>
      <c r="BZ26" s="320"/>
      <c r="CA26" s="320"/>
      <c r="CB26" s="320"/>
      <c r="CC26" s="320"/>
      <c r="CD26" s="320"/>
      <c r="CE26" s="320"/>
      <c r="CF26" s="320"/>
      <c r="CG26" s="320"/>
      <c r="CH26" s="320"/>
      <c r="CI26" s="320"/>
      <c r="CJ26" s="320"/>
      <c r="CK26" s="320"/>
      <c r="CL26" s="320"/>
      <c r="CM26" s="320"/>
      <c r="CN26" s="320"/>
      <c r="CO26" s="320"/>
      <c r="CP26" s="320"/>
      <c r="CQ26" s="320"/>
      <c r="CR26" s="320"/>
      <c r="CS26" s="320"/>
      <c r="CT26" s="320"/>
      <c r="CU26" s="320"/>
      <c r="CV26" s="320"/>
      <c r="CW26" s="320"/>
      <c r="CX26" s="320"/>
      <c r="CY26" s="320"/>
      <c r="CZ26" s="320"/>
      <c r="DA26" s="320"/>
      <c r="DB26" s="320"/>
      <c r="DC26" s="320"/>
      <c r="DD26" s="320"/>
      <c r="DE26" s="320"/>
      <c r="DF26" s="320"/>
      <c r="DG26" s="320"/>
      <c r="DH26" s="320"/>
      <c r="DI26" s="320"/>
      <c r="DJ26" s="320"/>
      <c r="DK26" s="320"/>
      <c r="DL26" s="320"/>
      <c r="DM26" s="320"/>
      <c r="DN26" s="320"/>
      <c r="DO26" s="320"/>
      <c r="DP26" s="320"/>
      <c r="DQ26" s="320"/>
      <c r="DR26" s="320"/>
      <c r="DS26" s="320"/>
      <c r="DT26" s="320"/>
      <c r="DU26" s="320"/>
      <c r="DV26" s="320"/>
      <c r="DW26" s="320"/>
      <c r="DX26" s="320"/>
      <c r="DY26" s="320"/>
      <c r="DZ26" s="320"/>
      <c r="EA26" s="320"/>
      <c r="EB26" s="320"/>
      <c r="EC26" s="320"/>
      <c r="ED26" s="320"/>
      <c r="EE26" s="320"/>
      <c r="EF26" s="320"/>
      <c r="EG26" s="320"/>
      <c r="EH26" s="320"/>
      <c r="EI26" s="320"/>
      <c r="EJ26" s="320"/>
      <c r="EK26" s="320"/>
      <c r="EL26" s="320"/>
      <c r="EM26" s="320"/>
      <c r="EN26" s="320"/>
      <c r="EO26" s="320"/>
      <c r="EP26" s="320"/>
      <c r="EQ26" s="320"/>
      <c r="ER26" s="320"/>
      <c r="ES26" s="320"/>
      <c r="ET26" s="320"/>
      <c r="EU26" s="320"/>
      <c r="EV26" s="320"/>
      <c r="EW26" s="320"/>
      <c r="EX26" s="320"/>
      <c r="EY26" s="320"/>
      <c r="EZ26" s="320"/>
      <c r="FA26" s="320"/>
      <c r="FB26" s="320"/>
      <c r="FC26" s="320"/>
      <c r="FD26" s="320"/>
      <c r="FE26" s="320"/>
      <c r="FF26" s="320"/>
      <c r="FG26" s="320"/>
      <c r="FH26" s="320"/>
      <c r="FI26" s="320"/>
      <c r="FJ26" s="320"/>
      <c r="FK26" s="320"/>
      <c r="FL26" s="320"/>
      <c r="FM26" s="320"/>
      <c r="FN26" s="320"/>
      <c r="FO26" s="320"/>
      <c r="FP26" s="320"/>
      <c r="FQ26" s="320"/>
      <c r="FR26" s="320"/>
      <c r="FS26" s="320"/>
      <c r="FT26" s="320"/>
      <c r="FU26" s="320"/>
      <c r="FV26" s="320"/>
      <c r="FW26" s="320"/>
      <c r="FX26" s="320"/>
      <c r="FY26" s="320"/>
      <c r="FZ26" s="320"/>
      <c r="GA26" s="320"/>
      <c r="GB26" s="320"/>
      <c r="GC26" s="320"/>
      <c r="GD26" s="320"/>
      <c r="GE26" s="320"/>
      <c r="GF26" s="320"/>
      <c r="GG26" s="320"/>
      <c r="GH26" s="320"/>
      <c r="GI26" s="320"/>
      <c r="GJ26" s="320"/>
      <c r="GK26" s="320"/>
      <c r="GL26" s="320"/>
      <c r="GM26" s="320"/>
      <c r="GN26" s="320"/>
      <c r="GO26" s="320"/>
      <c r="GP26" s="320"/>
      <c r="GQ26" s="320"/>
      <c r="GR26" s="320"/>
      <c r="GS26" s="320"/>
      <c r="GT26" s="320"/>
      <c r="GU26" s="320"/>
      <c r="GV26" s="320"/>
      <c r="GW26" s="320"/>
      <c r="GX26" s="320"/>
      <c r="GY26" s="320"/>
      <c r="GZ26" s="320"/>
      <c r="HA26" s="320"/>
      <c r="HB26" s="320"/>
      <c r="HC26" s="320"/>
      <c r="HD26" s="320"/>
      <c r="HE26" s="320"/>
      <c r="HF26" s="320"/>
      <c r="HG26" s="320"/>
      <c r="HH26" s="320"/>
      <c r="HI26" s="320"/>
      <c r="HJ26" s="320"/>
      <c r="HK26" s="320"/>
      <c r="HL26" s="320"/>
      <c r="HM26" s="320"/>
      <c r="HN26" s="320"/>
      <c r="HO26" s="320"/>
      <c r="HP26" s="320"/>
      <c r="HQ26" s="320"/>
      <c r="HR26" s="320"/>
      <c r="HS26" s="320"/>
      <c r="HT26" s="320"/>
      <c r="HU26" s="320"/>
      <c r="HV26" s="320"/>
      <c r="HW26" s="320"/>
      <c r="HX26" s="320"/>
      <c r="HY26" s="320"/>
      <c r="HZ26" s="320"/>
      <c r="IA26" s="320"/>
      <c r="IB26" s="320"/>
      <c r="IC26" s="320"/>
      <c r="ID26" s="320"/>
      <c r="IE26" s="320"/>
      <c r="IF26" s="320"/>
      <c r="IG26" s="320"/>
      <c r="IH26" s="320"/>
      <c r="II26" s="320"/>
      <c r="IJ26" s="320"/>
      <c r="IK26" s="320"/>
      <c r="IL26" s="320"/>
      <c r="IM26" s="320"/>
      <c r="IN26" s="320"/>
      <c r="IO26" s="320"/>
      <c r="IP26" s="320"/>
      <c r="IQ26" s="320"/>
      <c r="IR26" s="320"/>
      <c r="IS26" s="320"/>
      <c r="IT26" s="320"/>
      <c r="IU26" s="320"/>
      <c r="IV26" s="320"/>
      <c r="IW26" s="320"/>
      <c r="IX26" s="320"/>
      <c r="IY26" s="320"/>
      <c r="IZ26" s="320"/>
      <c r="JA26" s="320"/>
      <c r="JB26" s="320"/>
      <c r="JC26" s="320"/>
      <c r="JD26" s="320"/>
      <c r="JE26" s="320"/>
      <c r="JF26" s="320"/>
      <c r="JG26" s="320"/>
      <c r="JH26" s="320"/>
      <c r="JI26" s="320"/>
      <c r="JJ26" s="320"/>
      <c r="JK26" s="320"/>
      <c r="JL26" s="320"/>
      <c r="JM26" s="320"/>
      <c r="JN26" s="320"/>
      <c r="JO26" s="320"/>
      <c r="JP26" s="320"/>
      <c r="JQ26" s="320"/>
      <c r="JR26" s="320"/>
      <c r="JS26" s="320"/>
      <c r="JT26" s="320"/>
      <c r="JU26" s="320"/>
      <c r="JV26" s="320"/>
      <c r="JW26" s="320"/>
      <c r="JX26" s="320"/>
      <c r="JY26" s="320"/>
      <c r="JZ26" s="320"/>
      <c r="KA26" s="320"/>
      <c r="KB26" s="320"/>
      <c r="KC26" s="320"/>
      <c r="KD26" s="320"/>
      <c r="KE26" s="320"/>
      <c r="KF26" s="320"/>
      <c r="KG26" s="320"/>
      <c r="KH26" s="320"/>
      <c r="KI26" s="320"/>
      <c r="KJ26" s="320"/>
      <c r="KK26" s="320"/>
      <c r="KL26" s="320"/>
      <c r="KM26" s="320"/>
    </row>
    <row r="27" spans="1:299" s="339" customFormat="1" ht="20.149999999999999" customHeight="1" x14ac:dyDescent="0.3">
      <c r="A27" s="330" t="s">
        <v>588</v>
      </c>
      <c r="B27" s="331">
        <f t="shared" ref="B27:Q27" si="0">B3/B$46</f>
        <v>0.52983213038515753</v>
      </c>
      <c r="C27" s="331">
        <f t="shared" si="0"/>
        <v>0.63114846303717131</v>
      </c>
      <c r="D27" s="331">
        <f t="shared" si="0"/>
        <v>0.61514364383119968</v>
      </c>
      <c r="E27" s="331">
        <f t="shared" si="0"/>
        <v>0.67678658960186278</v>
      </c>
      <c r="F27" s="331">
        <f t="shared" si="0"/>
        <v>0.68154706927583664</v>
      </c>
      <c r="G27" s="331">
        <f t="shared" si="0"/>
        <v>0.64718316589127056</v>
      </c>
      <c r="H27" s="331">
        <f t="shared" si="0"/>
        <v>0.6290104907221572</v>
      </c>
      <c r="I27" s="331">
        <f t="shared" si="0"/>
        <v>0.58136391408721633</v>
      </c>
      <c r="J27" s="331">
        <f t="shared" si="0"/>
        <v>0.52568313183585658</v>
      </c>
      <c r="K27" s="331">
        <f t="shared" si="0"/>
        <v>0.54937363397895034</v>
      </c>
      <c r="L27" s="331">
        <f t="shared" si="0"/>
        <v>0.52562724139675965</v>
      </c>
      <c r="M27" s="331">
        <f t="shared" si="0"/>
        <v>0.59250270118385717</v>
      </c>
      <c r="N27" s="331">
        <f t="shared" si="0"/>
        <v>0.6090819550533414</v>
      </c>
      <c r="O27" s="331">
        <f t="shared" si="0"/>
        <v>0.68325752394042116</v>
      </c>
      <c r="P27" s="331">
        <f t="shared" si="0"/>
        <v>0.6317294721411193</v>
      </c>
      <c r="Q27" s="331">
        <f t="shared" si="0"/>
        <v>0.63953841244250909</v>
      </c>
      <c r="R27" s="331">
        <f t="shared" ref="R27:T28" si="1">R3/R$46</f>
        <v>0.70644815297276875</v>
      </c>
      <c r="S27" s="331">
        <f t="shared" si="1"/>
        <v>0.70275621382262188</v>
      </c>
      <c r="T27" s="331">
        <f t="shared" si="1"/>
        <v>0.66992308056987171</v>
      </c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  <c r="BL27" s="320"/>
      <c r="BM27" s="320"/>
      <c r="BN27" s="320"/>
      <c r="BO27" s="320"/>
      <c r="BP27" s="320"/>
      <c r="BQ27" s="320"/>
      <c r="BR27" s="320"/>
      <c r="BS27" s="320"/>
      <c r="BT27" s="320"/>
      <c r="BU27" s="320"/>
      <c r="BV27" s="320"/>
      <c r="BW27" s="320"/>
      <c r="BX27" s="320"/>
      <c r="BY27" s="320"/>
      <c r="BZ27" s="320"/>
      <c r="CA27" s="320"/>
      <c r="CB27" s="320"/>
      <c r="CC27" s="320"/>
      <c r="CD27" s="320"/>
      <c r="CE27" s="320"/>
      <c r="CF27" s="320"/>
      <c r="CG27" s="320"/>
      <c r="CH27" s="320"/>
      <c r="CI27" s="320"/>
      <c r="CJ27" s="320"/>
      <c r="CK27" s="320"/>
      <c r="CL27" s="320"/>
      <c r="CM27" s="320"/>
      <c r="CN27" s="320"/>
      <c r="CO27" s="320"/>
      <c r="CP27" s="320"/>
      <c r="CQ27" s="320"/>
      <c r="CR27" s="320"/>
      <c r="CS27" s="320"/>
      <c r="CT27" s="320"/>
      <c r="CU27" s="320"/>
      <c r="CV27" s="320"/>
      <c r="CW27" s="320"/>
      <c r="CX27" s="320"/>
      <c r="CY27" s="320"/>
      <c r="CZ27" s="320"/>
      <c r="DA27" s="320"/>
      <c r="DB27" s="320"/>
      <c r="DC27" s="320"/>
      <c r="DD27" s="320"/>
      <c r="DE27" s="320"/>
      <c r="DF27" s="320"/>
      <c r="DG27" s="320"/>
      <c r="DH27" s="320"/>
      <c r="DI27" s="320"/>
      <c r="DJ27" s="320"/>
      <c r="DK27" s="320"/>
      <c r="DL27" s="320"/>
      <c r="DM27" s="320"/>
      <c r="DN27" s="320"/>
      <c r="DO27" s="320"/>
      <c r="DP27" s="320"/>
      <c r="DQ27" s="320"/>
      <c r="DR27" s="320"/>
      <c r="DS27" s="320"/>
      <c r="DT27" s="320"/>
      <c r="DU27" s="320"/>
      <c r="DV27" s="320"/>
      <c r="DW27" s="320"/>
      <c r="DX27" s="320"/>
      <c r="DY27" s="320"/>
      <c r="DZ27" s="320"/>
      <c r="EA27" s="320"/>
      <c r="EB27" s="320"/>
      <c r="EC27" s="320"/>
      <c r="ED27" s="320"/>
      <c r="EE27" s="320"/>
      <c r="EF27" s="320"/>
      <c r="EG27" s="320"/>
      <c r="EH27" s="320"/>
      <c r="EI27" s="320"/>
      <c r="EJ27" s="320"/>
      <c r="EK27" s="320"/>
      <c r="EL27" s="320"/>
      <c r="EM27" s="320"/>
      <c r="EN27" s="320"/>
      <c r="EO27" s="320"/>
      <c r="EP27" s="320"/>
      <c r="EQ27" s="320"/>
      <c r="ER27" s="320"/>
      <c r="ES27" s="320"/>
      <c r="ET27" s="320"/>
      <c r="EU27" s="320"/>
      <c r="EV27" s="320"/>
      <c r="EW27" s="320"/>
      <c r="EX27" s="320"/>
      <c r="EY27" s="320"/>
      <c r="EZ27" s="320"/>
      <c r="FA27" s="320"/>
      <c r="FB27" s="320"/>
      <c r="FC27" s="320"/>
      <c r="FD27" s="320"/>
      <c r="FE27" s="320"/>
      <c r="FF27" s="320"/>
      <c r="FG27" s="320"/>
      <c r="FH27" s="320"/>
      <c r="FI27" s="320"/>
      <c r="FJ27" s="320"/>
      <c r="FK27" s="320"/>
      <c r="FL27" s="320"/>
      <c r="FM27" s="320"/>
      <c r="FN27" s="320"/>
      <c r="FO27" s="320"/>
      <c r="FP27" s="320"/>
      <c r="FQ27" s="320"/>
      <c r="FR27" s="320"/>
      <c r="FS27" s="320"/>
      <c r="FT27" s="320"/>
      <c r="FU27" s="320"/>
      <c r="FV27" s="320"/>
      <c r="FW27" s="320"/>
      <c r="FX27" s="320"/>
      <c r="FY27" s="320"/>
      <c r="FZ27" s="320"/>
      <c r="GA27" s="320"/>
      <c r="GB27" s="320"/>
      <c r="GC27" s="320"/>
      <c r="GD27" s="320"/>
      <c r="GE27" s="320"/>
      <c r="GF27" s="320"/>
      <c r="GG27" s="320"/>
      <c r="GH27" s="320"/>
      <c r="GI27" s="320"/>
      <c r="GJ27" s="320"/>
      <c r="GK27" s="320"/>
      <c r="GL27" s="320"/>
      <c r="GM27" s="320"/>
      <c r="GN27" s="320"/>
      <c r="GO27" s="320"/>
      <c r="GP27" s="320"/>
      <c r="GQ27" s="320"/>
      <c r="GR27" s="320"/>
      <c r="GS27" s="320"/>
      <c r="GT27" s="320"/>
      <c r="GU27" s="320"/>
      <c r="GV27" s="320"/>
      <c r="GW27" s="320"/>
      <c r="GX27" s="320"/>
      <c r="GY27" s="320"/>
      <c r="GZ27" s="320"/>
      <c r="HA27" s="320"/>
      <c r="HB27" s="320"/>
      <c r="HC27" s="320"/>
      <c r="HD27" s="320"/>
      <c r="HE27" s="320"/>
      <c r="HF27" s="320"/>
      <c r="HG27" s="320"/>
      <c r="HH27" s="320"/>
      <c r="HI27" s="320"/>
      <c r="HJ27" s="320"/>
      <c r="HK27" s="320"/>
      <c r="HL27" s="320"/>
      <c r="HM27" s="320"/>
      <c r="HN27" s="320"/>
      <c r="HO27" s="320"/>
      <c r="HP27" s="320"/>
      <c r="HQ27" s="320"/>
      <c r="HR27" s="320"/>
      <c r="HS27" s="320"/>
      <c r="HT27" s="320"/>
      <c r="HU27" s="320"/>
      <c r="HV27" s="320"/>
      <c r="HW27" s="320"/>
      <c r="HX27" s="320"/>
      <c r="HY27" s="320"/>
      <c r="HZ27" s="320"/>
      <c r="IA27" s="320"/>
      <c r="IB27" s="320"/>
      <c r="IC27" s="320"/>
      <c r="ID27" s="320"/>
      <c r="IE27" s="320"/>
      <c r="IF27" s="320"/>
      <c r="IG27" s="320"/>
      <c r="IH27" s="320"/>
      <c r="II27" s="320"/>
      <c r="IJ27" s="320"/>
      <c r="IK27" s="320"/>
      <c r="IL27" s="320"/>
      <c r="IM27" s="320"/>
      <c r="IN27" s="320"/>
      <c r="IO27" s="320"/>
      <c r="IP27" s="320"/>
      <c r="IQ27" s="320"/>
      <c r="IR27" s="320"/>
      <c r="IS27" s="320"/>
      <c r="IT27" s="320"/>
      <c r="IU27" s="320"/>
      <c r="IV27" s="320"/>
      <c r="IW27" s="320"/>
      <c r="IX27" s="320"/>
      <c r="IY27" s="320"/>
      <c r="IZ27" s="320"/>
      <c r="JA27" s="320"/>
      <c r="JB27" s="320"/>
      <c r="JC27" s="320"/>
      <c r="JD27" s="320"/>
      <c r="JE27" s="320"/>
      <c r="JF27" s="320"/>
      <c r="JG27" s="320"/>
      <c r="JH27" s="320"/>
      <c r="JI27" s="320"/>
      <c r="JJ27" s="320"/>
      <c r="JK27" s="320"/>
      <c r="JL27" s="320"/>
      <c r="JM27" s="320"/>
      <c r="JN27" s="320"/>
      <c r="JO27" s="320"/>
      <c r="JP27" s="320"/>
      <c r="JQ27" s="320"/>
      <c r="JR27" s="320"/>
      <c r="JS27" s="320"/>
      <c r="JT27" s="320"/>
      <c r="JU27" s="320"/>
      <c r="JV27" s="320"/>
      <c r="JW27" s="320"/>
      <c r="JX27" s="320"/>
      <c r="JY27" s="320"/>
      <c r="JZ27" s="320"/>
      <c r="KA27" s="320"/>
      <c r="KB27" s="320"/>
      <c r="KC27" s="320"/>
      <c r="KD27" s="320"/>
      <c r="KE27" s="320"/>
      <c r="KF27" s="320"/>
      <c r="KG27" s="320"/>
      <c r="KH27" s="320"/>
      <c r="KI27" s="320"/>
      <c r="KJ27" s="320"/>
      <c r="KK27" s="320"/>
      <c r="KL27" s="320"/>
      <c r="KM27" s="320"/>
    </row>
    <row r="28" spans="1:299" s="322" customFormat="1" x14ac:dyDescent="0.25">
      <c r="A28" s="332" t="s">
        <v>614</v>
      </c>
      <c r="B28" s="331">
        <f t="shared" ref="B28:Q28" si="2">B4/B$46</f>
        <v>0.16573682984039223</v>
      </c>
      <c r="C28" s="331">
        <f t="shared" si="2"/>
        <v>0.17694532782853076</v>
      </c>
      <c r="D28" s="331">
        <f t="shared" si="2"/>
        <v>0.17709928767948138</v>
      </c>
      <c r="E28" s="331">
        <f t="shared" si="2"/>
        <v>0.18156595554738708</v>
      </c>
      <c r="F28" s="331">
        <f t="shared" si="2"/>
        <v>0.18016391428921494</v>
      </c>
      <c r="G28" s="331">
        <f t="shared" si="2"/>
        <v>0.16286267526049211</v>
      </c>
      <c r="H28" s="331">
        <f t="shared" si="2"/>
        <v>0.15906169421610075</v>
      </c>
      <c r="I28" s="331">
        <f t="shared" si="2"/>
        <v>0.14883735270319781</v>
      </c>
      <c r="J28" s="331">
        <f t="shared" si="2"/>
        <v>0.1420389539784824</v>
      </c>
      <c r="K28" s="331">
        <f t="shared" si="2"/>
        <v>0.14386708282612223</v>
      </c>
      <c r="L28" s="331">
        <f t="shared" si="2"/>
        <v>0.1334270141355331</v>
      </c>
      <c r="M28" s="331">
        <f t="shared" si="2"/>
        <v>0.14128206547166658</v>
      </c>
      <c r="N28" s="331">
        <f t="shared" si="2"/>
        <v>0.14387275392217469</v>
      </c>
      <c r="O28" s="331">
        <f t="shared" si="2"/>
        <v>0.1425956586746428</v>
      </c>
      <c r="P28" s="331">
        <f t="shared" si="2"/>
        <v>0.14646581737701997</v>
      </c>
      <c r="Q28" s="331">
        <f t="shared" si="2"/>
        <v>0.1504095004148871</v>
      </c>
      <c r="R28" s="331">
        <f t="shared" si="1"/>
        <v>0.13930194113057234</v>
      </c>
      <c r="S28" s="331">
        <f t="shared" si="1"/>
        <v>0.13748645244311802</v>
      </c>
      <c r="T28" s="331">
        <f t="shared" si="1"/>
        <v>0.13881585837031851</v>
      </c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  <c r="BL28" s="320"/>
      <c r="BM28" s="320"/>
      <c r="BN28" s="320"/>
      <c r="BO28" s="320"/>
      <c r="BP28" s="320"/>
      <c r="BQ28" s="320"/>
      <c r="BR28" s="320"/>
      <c r="BS28" s="320"/>
      <c r="BT28" s="320"/>
      <c r="BU28" s="320"/>
      <c r="BV28" s="320"/>
      <c r="BW28" s="320"/>
      <c r="BX28" s="320"/>
      <c r="BY28" s="320"/>
      <c r="BZ28" s="320"/>
      <c r="CA28" s="320"/>
      <c r="CB28" s="320"/>
      <c r="CC28" s="320"/>
      <c r="CD28" s="320"/>
      <c r="CE28" s="320"/>
      <c r="CF28" s="320"/>
      <c r="CG28" s="320"/>
      <c r="CH28" s="320"/>
      <c r="CI28" s="320"/>
      <c r="CJ28" s="320"/>
      <c r="CK28" s="320"/>
      <c r="CL28" s="320"/>
      <c r="CM28" s="320"/>
      <c r="CN28" s="320"/>
      <c r="CO28" s="320"/>
      <c r="CP28" s="320"/>
      <c r="CQ28" s="320"/>
      <c r="CR28" s="320"/>
      <c r="CS28" s="320"/>
      <c r="CT28" s="320"/>
      <c r="CU28" s="320"/>
      <c r="CV28" s="320"/>
      <c r="CW28" s="320"/>
      <c r="CX28" s="320"/>
      <c r="CY28" s="320"/>
      <c r="CZ28" s="320"/>
      <c r="DA28" s="320"/>
      <c r="DB28" s="320"/>
      <c r="DC28" s="320"/>
      <c r="DD28" s="320"/>
      <c r="DE28" s="320"/>
      <c r="DF28" s="320"/>
      <c r="DG28" s="320"/>
      <c r="DH28" s="320"/>
      <c r="DI28" s="320"/>
      <c r="DJ28" s="320"/>
      <c r="DK28" s="320"/>
      <c r="DL28" s="320"/>
      <c r="DM28" s="320"/>
      <c r="DN28" s="320"/>
      <c r="DO28" s="320"/>
      <c r="DP28" s="320"/>
      <c r="DQ28" s="320"/>
      <c r="DR28" s="320"/>
      <c r="DS28" s="320"/>
      <c r="DT28" s="320"/>
      <c r="DU28" s="320"/>
      <c r="DV28" s="320"/>
      <c r="DW28" s="320"/>
      <c r="DX28" s="320"/>
      <c r="DY28" s="320"/>
      <c r="DZ28" s="320"/>
      <c r="EA28" s="320"/>
      <c r="EB28" s="320"/>
      <c r="EC28" s="320"/>
      <c r="ED28" s="320"/>
      <c r="EE28" s="320"/>
      <c r="EF28" s="320"/>
      <c r="EG28" s="320"/>
      <c r="EH28" s="320"/>
      <c r="EI28" s="320"/>
      <c r="EJ28" s="320"/>
      <c r="EK28" s="320"/>
      <c r="EL28" s="320"/>
      <c r="EM28" s="320"/>
      <c r="EN28" s="320"/>
      <c r="EO28" s="320"/>
      <c r="EP28" s="320"/>
      <c r="EQ28" s="320"/>
      <c r="ER28" s="320"/>
      <c r="ES28" s="320"/>
      <c r="ET28" s="320"/>
      <c r="EU28" s="320"/>
      <c r="EV28" s="320"/>
      <c r="EW28" s="320"/>
      <c r="EX28" s="320"/>
      <c r="EY28" s="320"/>
      <c r="EZ28" s="320"/>
      <c r="FA28" s="320"/>
      <c r="FB28" s="320"/>
      <c r="FC28" s="320"/>
      <c r="FD28" s="320"/>
      <c r="FE28" s="320"/>
      <c r="FF28" s="320"/>
      <c r="FG28" s="320"/>
      <c r="FH28" s="320"/>
      <c r="FI28" s="320"/>
      <c r="FJ28" s="320"/>
      <c r="FK28" s="320"/>
      <c r="FL28" s="320"/>
      <c r="FM28" s="320"/>
      <c r="FN28" s="320"/>
      <c r="FO28" s="320"/>
      <c r="FP28" s="320"/>
      <c r="FQ28" s="320"/>
      <c r="FR28" s="320"/>
      <c r="FS28" s="320"/>
      <c r="FT28" s="320"/>
      <c r="FU28" s="320"/>
      <c r="FV28" s="320"/>
      <c r="FW28" s="320"/>
      <c r="FX28" s="320"/>
      <c r="FY28" s="320"/>
      <c r="FZ28" s="320"/>
      <c r="GA28" s="320"/>
      <c r="GB28" s="320"/>
      <c r="GC28" s="320"/>
      <c r="GD28" s="320"/>
      <c r="GE28" s="320"/>
      <c r="GF28" s="320"/>
      <c r="GG28" s="320"/>
      <c r="GH28" s="320"/>
      <c r="GI28" s="320"/>
      <c r="GJ28" s="320"/>
      <c r="GK28" s="320"/>
      <c r="GL28" s="320"/>
      <c r="GM28" s="320"/>
      <c r="GN28" s="320"/>
      <c r="GO28" s="320"/>
      <c r="GP28" s="320"/>
      <c r="GQ28" s="320"/>
      <c r="GR28" s="320"/>
      <c r="GS28" s="320"/>
      <c r="GT28" s="320"/>
      <c r="GU28" s="320"/>
      <c r="GV28" s="320"/>
      <c r="GW28" s="320"/>
      <c r="GX28" s="320"/>
      <c r="GY28" s="320"/>
      <c r="GZ28" s="320"/>
      <c r="HA28" s="320"/>
      <c r="HB28" s="320"/>
      <c r="HC28" s="320"/>
      <c r="HD28" s="320"/>
      <c r="HE28" s="320"/>
      <c r="HF28" s="320"/>
      <c r="HG28" s="320"/>
      <c r="HH28" s="320"/>
      <c r="HI28" s="320"/>
      <c r="HJ28" s="320"/>
      <c r="HK28" s="320"/>
      <c r="HL28" s="320"/>
      <c r="HM28" s="320"/>
      <c r="HN28" s="320"/>
      <c r="HO28" s="320"/>
      <c r="HP28" s="320"/>
      <c r="HQ28" s="320"/>
      <c r="HR28" s="320"/>
      <c r="HS28" s="320"/>
      <c r="HT28" s="320"/>
      <c r="HU28" s="320"/>
      <c r="HV28" s="320"/>
      <c r="HW28" s="320"/>
      <c r="HX28" s="320"/>
      <c r="HY28" s="320"/>
      <c r="HZ28" s="320"/>
      <c r="IA28" s="320"/>
      <c r="IB28" s="320"/>
      <c r="IC28" s="320"/>
      <c r="ID28" s="320"/>
      <c r="IE28" s="320"/>
      <c r="IF28" s="320"/>
      <c r="IG28" s="320"/>
      <c r="IH28" s="320"/>
      <c r="II28" s="320"/>
      <c r="IJ28" s="320"/>
      <c r="IK28" s="320"/>
      <c r="IL28" s="320"/>
      <c r="IM28" s="320"/>
      <c r="IN28" s="320"/>
      <c r="IO28" s="320"/>
      <c r="IP28" s="320"/>
      <c r="IQ28" s="320"/>
      <c r="IR28" s="320"/>
      <c r="IS28" s="320"/>
      <c r="IT28" s="320"/>
      <c r="IU28" s="320"/>
      <c r="IV28" s="320"/>
      <c r="IW28" s="320"/>
      <c r="IX28" s="320"/>
      <c r="IY28" s="320"/>
      <c r="IZ28" s="320"/>
      <c r="JA28" s="320"/>
      <c r="JB28" s="320"/>
      <c r="JC28" s="320"/>
      <c r="JD28" s="320"/>
      <c r="JE28" s="320"/>
      <c r="JF28" s="320"/>
      <c r="JG28" s="320"/>
      <c r="JH28" s="320"/>
      <c r="JI28" s="320"/>
      <c r="JJ28" s="320"/>
      <c r="JK28" s="320"/>
      <c r="JL28" s="320"/>
      <c r="JM28" s="320"/>
      <c r="JN28" s="320"/>
      <c r="JO28" s="320"/>
      <c r="JP28" s="320"/>
      <c r="JQ28" s="320"/>
      <c r="JR28" s="320"/>
      <c r="JS28" s="320"/>
      <c r="JT28" s="320"/>
      <c r="JU28" s="320"/>
      <c r="JV28" s="320"/>
      <c r="JW28" s="320"/>
      <c r="JX28" s="320"/>
      <c r="JY28" s="320"/>
      <c r="JZ28" s="320"/>
      <c r="KA28" s="320"/>
      <c r="KB28" s="320"/>
      <c r="KC28" s="320"/>
      <c r="KD28" s="320"/>
      <c r="KE28" s="320"/>
      <c r="KF28" s="320"/>
      <c r="KG28" s="320"/>
      <c r="KH28" s="320"/>
      <c r="KI28" s="320"/>
      <c r="KJ28" s="320"/>
      <c r="KK28" s="320"/>
      <c r="KL28" s="320"/>
      <c r="KM28" s="320"/>
    </row>
    <row r="29" spans="1:299" s="322" customFormat="1" x14ac:dyDescent="0.25">
      <c r="A29" s="332" t="s">
        <v>615</v>
      </c>
      <c r="B29" s="331">
        <f t="shared" ref="B29:Q29" si="3">B6/B$46</f>
        <v>0.33009939389705223</v>
      </c>
      <c r="C29" s="331">
        <f t="shared" si="3"/>
        <v>0.41051715641199926</v>
      </c>
      <c r="D29" s="331">
        <f t="shared" si="3"/>
        <v>0.4064951204122747</v>
      </c>
      <c r="E29" s="331">
        <f t="shared" si="3"/>
        <v>0.46389554329243238</v>
      </c>
      <c r="F29" s="331">
        <f t="shared" si="3"/>
        <v>0.46375112738624436</v>
      </c>
      <c r="G29" s="331">
        <f t="shared" si="3"/>
        <v>0.44341702149821588</v>
      </c>
      <c r="H29" s="331">
        <f t="shared" si="3"/>
        <v>0.4244937026788978</v>
      </c>
      <c r="I29" s="331">
        <f t="shared" si="3"/>
        <v>0.38054940311441776</v>
      </c>
      <c r="J29" s="331">
        <f t="shared" si="3"/>
        <v>0.32829543095511388</v>
      </c>
      <c r="K29" s="331">
        <f t="shared" si="3"/>
        <v>0.32990494349345328</v>
      </c>
      <c r="L29" s="331">
        <f t="shared" si="3"/>
        <v>0.29039541560952209</v>
      </c>
      <c r="M29" s="331">
        <f t="shared" si="3"/>
        <v>0.32064293255876353</v>
      </c>
      <c r="N29" s="331">
        <f t="shared" si="3"/>
        <v>0.29406107853661062</v>
      </c>
      <c r="O29" s="331">
        <f t="shared" si="3"/>
        <v>0.30650980243218268</v>
      </c>
      <c r="P29" s="331">
        <f t="shared" si="3"/>
        <v>0.30675264751382891</v>
      </c>
      <c r="Q29" s="331">
        <f t="shared" si="3"/>
        <v>0.31004836447135176</v>
      </c>
      <c r="R29" s="331">
        <f>R6/R$46</f>
        <v>0.36928445397593984</v>
      </c>
      <c r="S29" s="331">
        <f>S6/S$46</f>
        <v>0.3969165730940637</v>
      </c>
      <c r="T29" s="331">
        <f>T6/T$46</f>
        <v>0.35373273399137356</v>
      </c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  <c r="CF29" s="320"/>
      <c r="CG29" s="320"/>
      <c r="CH29" s="320"/>
      <c r="CI29" s="320"/>
      <c r="CJ29" s="320"/>
      <c r="CK29" s="320"/>
      <c r="CL29" s="320"/>
      <c r="CM29" s="320"/>
      <c r="CN29" s="320"/>
      <c r="CO29" s="320"/>
      <c r="CP29" s="320"/>
      <c r="CQ29" s="320"/>
      <c r="CR29" s="320"/>
      <c r="CS29" s="320"/>
      <c r="CT29" s="320"/>
      <c r="CU29" s="320"/>
      <c r="CV29" s="320"/>
      <c r="CW29" s="320"/>
      <c r="CX29" s="320"/>
      <c r="CY29" s="320"/>
      <c r="CZ29" s="320"/>
      <c r="DA29" s="320"/>
      <c r="DB29" s="320"/>
      <c r="DC29" s="320"/>
      <c r="DD29" s="320"/>
      <c r="DE29" s="320"/>
      <c r="DF29" s="320"/>
      <c r="DG29" s="320"/>
      <c r="DH29" s="320"/>
      <c r="DI29" s="320"/>
      <c r="DJ29" s="320"/>
      <c r="DK29" s="320"/>
      <c r="DL29" s="320"/>
      <c r="DM29" s="320"/>
      <c r="DN29" s="320"/>
      <c r="DO29" s="320"/>
      <c r="DP29" s="320"/>
      <c r="DQ29" s="320"/>
      <c r="DR29" s="320"/>
      <c r="DS29" s="320"/>
      <c r="DT29" s="320"/>
      <c r="DU29" s="320"/>
      <c r="DV29" s="320"/>
      <c r="DW29" s="320"/>
      <c r="DX29" s="320"/>
      <c r="DY29" s="320"/>
      <c r="DZ29" s="320"/>
      <c r="EA29" s="320"/>
      <c r="EB29" s="320"/>
      <c r="EC29" s="320"/>
      <c r="ED29" s="320"/>
      <c r="EE29" s="320"/>
      <c r="EF29" s="320"/>
      <c r="EG29" s="320"/>
      <c r="EH29" s="320"/>
      <c r="EI29" s="320"/>
      <c r="EJ29" s="320"/>
      <c r="EK29" s="320"/>
      <c r="EL29" s="320"/>
      <c r="EM29" s="320"/>
      <c r="EN29" s="320"/>
      <c r="EO29" s="320"/>
      <c r="EP29" s="320"/>
      <c r="EQ29" s="320"/>
      <c r="ER29" s="320"/>
      <c r="ES29" s="320"/>
      <c r="ET29" s="320"/>
      <c r="EU29" s="320"/>
      <c r="EV29" s="320"/>
      <c r="EW29" s="320"/>
      <c r="EX29" s="320"/>
      <c r="EY29" s="320"/>
      <c r="EZ29" s="320"/>
      <c r="FA29" s="320"/>
      <c r="FB29" s="320"/>
      <c r="FC29" s="320"/>
      <c r="FD29" s="320"/>
      <c r="FE29" s="320"/>
      <c r="FF29" s="320"/>
      <c r="FG29" s="320"/>
      <c r="FH29" s="320"/>
      <c r="FI29" s="320"/>
      <c r="FJ29" s="320"/>
      <c r="FK29" s="320"/>
      <c r="FL29" s="320"/>
      <c r="FM29" s="320"/>
      <c r="FN29" s="320"/>
      <c r="FO29" s="320"/>
      <c r="FP29" s="320"/>
      <c r="FQ29" s="320"/>
      <c r="FR29" s="320"/>
      <c r="FS29" s="320"/>
      <c r="FT29" s="320"/>
      <c r="FU29" s="320"/>
      <c r="FV29" s="320"/>
      <c r="FW29" s="320"/>
      <c r="FX29" s="320"/>
      <c r="FY29" s="320"/>
      <c r="FZ29" s="320"/>
      <c r="GA29" s="320"/>
      <c r="GB29" s="320"/>
      <c r="GC29" s="320"/>
      <c r="GD29" s="320"/>
      <c r="GE29" s="320"/>
      <c r="GF29" s="320"/>
      <c r="GG29" s="320"/>
      <c r="GH29" s="320"/>
      <c r="GI29" s="320"/>
      <c r="GJ29" s="320"/>
      <c r="GK29" s="320"/>
      <c r="GL29" s="320"/>
      <c r="GM29" s="320"/>
      <c r="GN29" s="320"/>
      <c r="GO29" s="320"/>
      <c r="GP29" s="320"/>
      <c r="GQ29" s="320"/>
      <c r="GR29" s="320"/>
      <c r="GS29" s="320"/>
      <c r="GT29" s="320"/>
      <c r="GU29" s="320"/>
      <c r="GV29" s="320"/>
      <c r="GW29" s="320"/>
      <c r="GX29" s="320"/>
      <c r="GY29" s="320"/>
      <c r="GZ29" s="320"/>
      <c r="HA29" s="320"/>
      <c r="HB29" s="320"/>
      <c r="HC29" s="320"/>
      <c r="HD29" s="320"/>
      <c r="HE29" s="320"/>
      <c r="HF29" s="320"/>
      <c r="HG29" s="320"/>
      <c r="HH29" s="320"/>
      <c r="HI29" s="320"/>
      <c r="HJ29" s="320"/>
      <c r="HK29" s="320"/>
      <c r="HL29" s="320"/>
      <c r="HM29" s="320"/>
      <c r="HN29" s="320"/>
      <c r="HO29" s="320"/>
      <c r="HP29" s="320"/>
      <c r="HQ29" s="320"/>
      <c r="HR29" s="320"/>
      <c r="HS29" s="320"/>
      <c r="HT29" s="320"/>
      <c r="HU29" s="320"/>
      <c r="HV29" s="320"/>
      <c r="HW29" s="320"/>
      <c r="HX29" s="320"/>
      <c r="HY29" s="320"/>
      <c r="HZ29" s="320"/>
      <c r="IA29" s="320"/>
      <c r="IB29" s="320"/>
      <c r="IC29" s="320"/>
      <c r="ID29" s="320"/>
      <c r="IE29" s="320"/>
      <c r="IF29" s="320"/>
      <c r="IG29" s="320"/>
      <c r="IH29" s="320"/>
      <c r="II29" s="320"/>
      <c r="IJ29" s="320"/>
      <c r="IK29" s="320"/>
      <c r="IL29" s="320"/>
      <c r="IM29" s="320"/>
      <c r="IN29" s="320"/>
      <c r="IO29" s="320"/>
      <c r="IP29" s="320"/>
      <c r="IQ29" s="320"/>
      <c r="IR29" s="320"/>
      <c r="IS29" s="320"/>
      <c r="IT29" s="320"/>
      <c r="IU29" s="320"/>
      <c r="IV29" s="320"/>
      <c r="IW29" s="320"/>
      <c r="IX29" s="320"/>
      <c r="IY29" s="320"/>
      <c r="IZ29" s="320"/>
      <c r="JA29" s="320"/>
      <c r="JB29" s="320"/>
      <c r="JC29" s="320"/>
      <c r="JD29" s="320"/>
      <c r="JE29" s="320"/>
      <c r="JF29" s="320"/>
      <c r="JG29" s="320"/>
      <c r="JH29" s="320"/>
      <c r="JI29" s="320"/>
      <c r="JJ29" s="320"/>
      <c r="JK29" s="320"/>
      <c r="JL29" s="320"/>
      <c r="JM29" s="320"/>
      <c r="JN29" s="320"/>
      <c r="JO29" s="320"/>
      <c r="JP29" s="320"/>
      <c r="JQ29" s="320"/>
      <c r="JR29" s="320"/>
      <c r="JS29" s="320"/>
      <c r="JT29" s="320"/>
      <c r="JU29" s="320"/>
      <c r="JV29" s="320"/>
      <c r="JW29" s="320"/>
      <c r="JX29" s="320"/>
      <c r="JY29" s="320"/>
      <c r="JZ29" s="320"/>
      <c r="KA29" s="320"/>
      <c r="KB29" s="320"/>
      <c r="KC29" s="320"/>
      <c r="KD29" s="320"/>
      <c r="KE29" s="320"/>
      <c r="KF29" s="320"/>
      <c r="KG29" s="320"/>
      <c r="KH29" s="320"/>
      <c r="KI29" s="320"/>
      <c r="KJ29" s="320"/>
      <c r="KK29" s="320"/>
      <c r="KL29" s="320"/>
      <c r="KM29" s="320"/>
    </row>
    <row r="30" spans="1:299" s="339" customFormat="1" ht="20.149999999999999" customHeight="1" x14ac:dyDescent="0.3">
      <c r="A30" s="330" t="s">
        <v>593</v>
      </c>
      <c r="B30" s="331">
        <f t="shared" ref="B30:Q30" si="4">B8/B$46</f>
        <v>-0.49829184155119699</v>
      </c>
      <c r="C30" s="331">
        <f t="shared" si="4"/>
        <v>-0.77053624880160487</v>
      </c>
      <c r="D30" s="331">
        <f t="shared" si="4"/>
        <v>-0.50870137093941536</v>
      </c>
      <c r="E30" s="331">
        <f t="shared" si="4"/>
        <v>-0.54553599365351868</v>
      </c>
      <c r="F30" s="331">
        <f t="shared" si="4"/>
        <v>-0.5498319852705591</v>
      </c>
      <c r="G30" s="331">
        <f t="shared" si="4"/>
        <v>-0.52446838472386348</v>
      </c>
      <c r="H30" s="331">
        <f t="shared" si="4"/>
        <v>-0.49115561332860136</v>
      </c>
      <c r="I30" s="331">
        <f t="shared" si="4"/>
        <v>-0.48382654216469217</v>
      </c>
      <c r="J30" s="331">
        <f t="shared" si="4"/>
        <v>-0.49283835340014459</v>
      </c>
      <c r="K30" s="331">
        <f t="shared" si="4"/>
        <v>-0.51310226459766139</v>
      </c>
      <c r="L30" s="331">
        <f t="shared" si="4"/>
        <v>-0.46430122726822048</v>
      </c>
      <c r="M30" s="331">
        <f t="shared" si="4"/>
        <v>-0.52629787991003774</v>
      </c>
      <c r="N30" s="331">
        <f t="shared" si="4"/>
        <v>-0.53939222080977023</v>
      </c>
      <c r="O30" s="331">
        <f t="shared" si="4"/>
        <v>-0.57862748392954333</v>
      </c>
      <c r="P30" s="331">
        <f t="shared" si="4"/>
        <v>-0.56021893990688965</v>
      </c>
      <c r="Q30" s="331">
        <f t="shared" si="4"/>
        <v>-0.63143160518953523</v>
      </c>
      <c r="R30" s="331">
        <f t="shared" ref="R30:T32" si="5">R8/R$46</f>
        <v>-0.62162116083244967</v>
      </c>
      <c r="S30" s="331">
        <f t="shared" si="5"/>
        <v>-0.63269834185598717</v>
      </c>
      <c r="T30" s="331">
        <f t="shared" si="5"/>
        <v>-0.59955679105496751</v>
      </c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20"/>
      <c r="DE30" s="320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0"/>
      <c r="DU30" s="320"/>
      <c r="DV30" s="320"/>
      <c r="DW30" s="320"/>
      <c r="DX30" s="320"/>
      <c r="DY30" s="320"/>
      <c r="DZ30" s="320"/>
      <c r="EA30" s="320"/>
      <c r="EB30" s="320"/>
      <c r="EC30" s="320"/>
      <c r="ED30" s="320"/>
      <c r="EE30" s="320"/>
      <c r="EF30" s="320"/>
      <c r="EG30" s="320"/>
      <c r="EH30" s="320"/>
      <c r="EI30" s="320"/>
      <c r="EJ30" s="320"/>
      <c r="EK30" s="320"/>
      <c r="EL30" s="320"/>
      <c r="EM30" s="320"/>
      <c r="EN30" s="320"/>
      <c r="EO30" s="320"/>
      <c r="EP30" s="320"/>
      <c r="EQ30" s="320"/>
      <c r="ER30" s="320"/>
      <c r="ES30" s="320"/>
      <c r="ET30" s="320"/>
      <c r="EU30" s="320"/>
      <c r="EV30" s="320"/>
      <c r="EW30" s="320"/>
      <c r="EX30" s="320"/>
      <c r="EY30" s="320"/>
      <c r="EZ30" s="320"/>
      <c r="FA30" s="320"/>
      <c r="FB30" s="320"/>
      <c r="FC30" s="320"/>
      <c r="FD30" s="320"/>
      <c r="FE30" s="320"/>
      <c r="FF30" s="320"/>
      <c r="FG30" s="320"/>
      <c r="FH30" s="320"/>
      <c r="FI30" s="320"/>
      <c r="FJ30" s="320"/>
      <c r="FK30" s="320"/>
      <c r="FL30" s="320"/>
      <c r="FM30" s="320"/>
      <c r="FN30" s="320"/>
      <c r="FO30" s="320"/>
      <c r="FP30" s="320"/>
      <c r="FQ30" s="320"/>
      <c r="FR30" s="320"/>
      <c r="FS30" s="320"/>
      <c r="FT30" s="320"/>
      <c r="FU30" s="320"/>
      <c r="FV30" s="320"/>
      <c r="FW30" s="320"/>
      <c r="FX30" s="320"/>
      <c r="FY30" s="320"/>
      <c r="FZ30" s="320"/>
      <c r="GA30" s="320"/>
      <c r="GB30" s="320"/>
      <c r="GC30" s="320"/>
      <c r="GD30" s="320"/>
      <c r="GE30" s="320"/>
      <c r="GF30" s="320"/>
      <c r="GG30" s="320"/>
      <c r="GH30" s="320"/>
      <c r="GI30" s="320"/>
      <c r="GJ30" s="320"/>
      <c r="GK30" s="320"/>
      <c r="GL30" s="320"/>
      <c r="GM30" s="320"/>
      <c r="GN30" s="320"/>
      <c r="GO30" s="320"/>
      <c r="GP30" s="320"/>
      <c r="GQ30" s="320"/>
      <c r="GR30" s="320"/>
      <c r="GS30" s="320"/>
      <c r="GT30" s="320"/>
      <c r="GU30" s="320"/>
      <c r="GV30" s="320"/>
      <c r="GW30" s="320"/>
      <c r="GX30" s="320"/>
      <c r="GY30" s="320"/>
      <c r="GZ30" s="320"/>
      <c r="HA30" s="320"/>
      <c r="HB30" s="320"/>
      <c r="HC30" s="320"/>
      <c r="HD30" s="320"/>
      <c r="HE30" s="320"/>
      <c r="HF30" s="320"/>
      <c r="HG30" s="320"/>
      <c r="HH30" s="320"/>
      <c r="HI30" s="320"/>
      <c r="HJ30" s="320"/>
      <c r="HK30" s="320"/>
      <c r="HL30" s="320"/>
      <c r="HM30" s="320"/>
      <c r="HN30" s="320"/>
      <c r="HO30" s="320"/>
      <c r="HP30" s="320"/>
      <c r="HQ30" s="320"/>
      <c r="HR30" s="320"/>
      <c r="HS30" s="320"/>
      <c r="HT30" s="320"/>
      <c r="HU30" s="320"/>
      <c r="HV30" s="320"/>
      <c r="HW30" s="320"/>
      <c r="HX30" s="320"/>
      <c r="HY30" s="320"/>
      <c r="HZ30" s="320"/>
      <c r="IA30" s="320"/>
      <c r="IB30" s="320"/>
      <c r="IC30" s="320"/>
      <c r="ID30" s="320"/>
      <c r="IE30" s="320"/>
      <c r="IF30" s="320"/>
      <c r="IG30" s="320"/>
      <c r="IH30" s="320"/>
      <c r="II30" s="320"/>
      <c r="IJ30" s="320"/>
      <c r="IK30" s="320"/>
      <c r="IL30" s="320"/>
      <c r="IM30" s="320"/>
      <c r="IN30" s="320"/>
      <c r="IO30" s="320"/>
      <c r="IP30" s="320"/>
      <c r="IQ30" s="320"/>
      <c r="IR30" s="320"/>
      <c r="IS30" s="320"/>
      <c r="IT30" s="320"/>
      <c r="IU30" s="320"/>
      <c r="IV30" s="320"/>
      <c r="IW30" s="320"/>
      <c r="IX30" s="320"/>
      <c r="IY30" s="320"/>
      <c r="IZ30" s="320"/>
      <c r="JA30" s="320"/>
      <c r="JB30" s="320"/>
      <c r="JC30" s="320"/>
      <c r="JD30" s="320"/>
      <c r="JE30" s="320"/>
      <c r="JF30" s="320"/>
      <c r="JG30" s="320"/>
      <c r="JH30" s="320"/>
      <c r="JI30" s="320"/>
      <c r="JJ30" s="320"/>
      <c r="JK30" s="320"/>
      <c r="JL30" s="320"/>
      <c r="JM30" s="320"/>
      <c r="JN30" s="320"/>
      <c r="JO30" s="320"/>
      <c r="JP30" s="320"/>
      <c r="JQ30" s="320"/>
      <c r="JR30" s="320"/>
      <c r="JS30" s="320"/>
      <c r="JT30" s="320"/>
      <c r="JU30" s="320"/>
      <c r="JV30" s="320"/>
      <c r="JW30" s="320"/>
      <c r="JX30" s="320"/>
      <c r="JY30" s="320"/>
      <c r="JZ30" s="320"/>
      <c r="KA30" s="320"/>
      <c r="KB30" s="320"/>
      <c r="KC30" s="320"/>
      <c r="KD30" s="320"/>
      <c r="KE30" s="320"/>
      <c r="KF30" s="320"/>
      <c r="KG30" s="320"/>
      <c r="KH30" s="320"/>
      <c r="KI30" s="320"/>
      <c r="KJ30" s="320"/>
      <c r="KK30" s="320"/>
      <c r="KL30" s="320"/>
      <c r="KM30" s="320"/>
    </row>
    <row r="31" spans="1:299" s="322" customFormat="1" x14ac:dyDescent="0.25">
      <c r="A31" s="327" t="s">
        <v>616</v>
      </c>
      <c r="B31" s="331">
        <f t="shared" ref="B31:Q31" si="6">B9/B$46</f>
        <v>-0.24002944161701606</v>
      </c>
      <c r="C31" s="331">
        <f t="shared" si="6"/>
        <v>-0.25304696003740534</v>
      </c>
      <c r="D31" s="331">
        <f t="shared" si="6"/>
        <v>-0.25370602579172524</v>
      </c>
      <c r="E31" s="331">
        <f t="shared" si="6"/>
        <v>-0.23895861470396945</v>
      </c>
      <c r="F31" s="331">
        <f t="shared" si="6"/>
        <v>-0.25067828419797417</v>
      </c>
      <c r="G31" s="331">
        <f t="shared" si="6"/>
        <v>-0.2451137660483218</v>
      </c>
      <c r="H31" s="331">
        <f t="shared" si="6"/>
        <v>-0.23420972286923475</v>
      </c>
      <c r="I31" s="331">
        <f t="shared" si="6"/>
        <v>-0.21922601812541237</v>
      </c>
      <c r="J31" s="331">
        <f t="shared" si="6"/>
        <v>-0.21399428517120916</v>
      </c>
      <c r="K31" s="331">
        <f t="shared" si="6"/>
        <v>-0.21777272218145555</v>
      </c>
      <c r="L31" s="331">
        <f t="shared" si="6"/>
        <v>-0.21708663778863801</v>
      </c>
      <c r="M31" s="331">
        <f t="shared" si="6"/>
        <v>-0.22581734650555002</v>
      </c>
      <c r="N31" s="331">
        <f t="shared" si="6"/>
        <v>-0.21093264441929424</v>
      </c>
      <c r="O31" s="331">
        <f t="shared" si="6"/>
        <v>-0.21541694330078456</v>
      </c>
      <c r="P31" s="331">
        <f t="shared" si="6"/>
        <v>-0.21953824908294645</v>
      </c>
      <c r="Q31" s="331">
        <f t="shared" si="6"/>
        <v>-0.21910524872968776</v>
      </c>
      <c r="R31" s="331">
        <f t="shared" si="5"/>
        <v>-0.21870552908070526</v>
      </c>
      <c r="S31" s="331">
        <f t="shared" si="5"/>
        <v>-0.22332223385672825</v>
      </c>
      <c r="T31" s="331">
        <f t="shared" si="5"/>
        <v>-0.22694665159191757</v>
      </c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  <c r="CF31" s="320"/>
      <c r="CG31" s="320"/>
      <c r="CH31" s="320"/>
      <c r="CI31" s="320"/>
      <c r="CJ31" s="320"/>
      <c r="CK31" s="320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20"/>
      <c r="DE31" s="320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0"/>
      <c r="DU31" s="320"/>
      <c r="DV31" s="320"/>
      <c r="DW31" s="320"/>
      <c r="DX31" s="320"/>
      <c r="DY31" s="320"/>
      <c r="DZ31" s="320"/>
      <c r="EA31" s="320"/>
      <c r="EB31" s="320"/>
      <c r="EC31" s="320"/>
      <c r="ED31" s="320"/>
      <c r="EE31" s="320"/>
      <c r="EF31" s="320"/>
      <c r="EG31" s="320"/>
      <c r="EH31" s="320"/>
      <c r="EI31" s="320"/>
      <c r="EJ31" s="320"/>
      <c r="EK31" s="320"/>
      <c r="EL31" s="320"/>
      <c r="EM31" s="320"/>
      <c r="EN31" s="320"/>
      <c r="EO31" s="320"/>
      <c r="EP31" s="320"/>
      <c r="EQ31" s="320"/>
      <c r="ER31" s="320"/>
      <c r="ES31" s="320"/>
      <c r="ET31" s="320"/>
      <c r="EU31" s="320"/>
      <c r="EV31" s="320"/>
      <c r="EW31" s="320"/>
      <c r="EX31" s="320"/>
      <c r="EY31" s="320"/>
      <c r="EZ31" s="320"/>
      <c r="FA31" s="320"/>
      <c r="FB31" s="320"/>
      <c r="FC31" s="320"/>
      <c r="FD31" s="320"/>
      <c r="FE31" s="320"/>
      <c r="FF31" s="320"/>
      <c r="FG31" s="320"/>
      <c r="FH31" s="320"/>
      <c r="FI31" s="320"/>
      <c r="FJ31" s="320"/>
      <c r="FK31" s="320"/>
      <c r="FL31" s="320"/>
      <c r="FM31" s="320"/>
      <c r="FN31" s="320"/>
      <c r="FO31" s="320"/>
      <c r="FP31" s="320"/>
      <c r="FQ31" s="320"/>
      <c r="FR31" s="320"/>
      <c r="FS31" s="320"/>
      <c r="FT31" s="320"/>
      <c r="FU31" s="320"/>
      <c r="FV31" s="320"/>
      <c r="FW31" s="320"/>
      <c r="FX31" s="320"/>
      <c r="FY31" s="320"/>
      <c r="FZ31" s="320"/>
      <c r="GA31" s="320"/>
      <c r="GB31" s="320"/>
      <c r="GC31" s="320"/>
      <c r="GD31" s="320"/>
      <c r="GE31" s="320"/>
      <c r="GF31" s="320"/>
      <c r="GG31" s="320"/>
      <c r="GH31" s="320"/>
      <c r="GI31" s="320"/>
      <c r="GJ31" s="320"/>
      <c r="GK31" s="320"/>
      <c r="GL31" s="320"/>
      <c r="GM31" s="320"/>
      <c r="GN31" s="320"/>
      <c r="GO31" s="320"/>
      <c r="GP31" s="320"/>
      <c r="GQ31" s="320"/>
      <c r="GR31" s="320"/>
      <c r="GS31" s="320"/>
      <c r="GT31" s="320"/>
      <c r="GU31" s="320"/>
      <c r="GV31" s="320"/>
      <c r="GW31" s="320"/>
      <c r="GX31" s="320"/>
      <c r="GY31" s="320"/>
      <c r="GZ31" s="320"/>
      <c r="HA31" s="320"/>
      <c r="HB31" s="320"/>
      <c r="HC31" s="320"/>
      <c r="HD31" s="320"/>
      <c r="HE31" s="320"/>
      <c r="HF31" s="320"/>
      <c r="HG31" s="320"/>
      <c r="HH31" s="320"/>
      <c r="HI31" s="320"/>
      <c r="HJ31" s="320"/>
      <c r="HK31" s="320"/>
      <c r="HL31" s="320"/>
      <c r="HM31" s="320"/>
      <c r="HN31" s="320"/>
      <c r="HO31" s="320"/>
      <c r="HP31" s="320"/>
      <c r="HQ31" s="320"/>
      <c r="HR31" s="320"/>
      <c r="HS31" s="320"/>
      <c r="HT31" s="320"/>
      <c r="HU31" s="320"/>
      <c r="HV31" s="320"/>
      <c r="HW31" s="320"/>
      <c r="HX31" s="320"/>
      <c r="HY31" s="320"/>
      <c r="HZ31" s="320"/>
      <c r="IA31" s="320"/>
      <c r="IB31" s="320"/>
      <c r="IC31" s="320"/>
      <c r="ID31" s="320"/>
      <c r="IE31" s="320"/>
      <c r="IF31" s="320"/>
      <c r="IG31" s="320"/>
      <c r="IH31" s="320"/>
      <c r="II31" s="320"/>
      <c r="IJ31" s="320"/>
      <c r="IK31" s="320"/>
      <c r="IL31" s="320"/>
      <c r="IM31" s="320"/>
      <c r="IN31" s="320"/>
      <c r="IO31" s="320"/>
      <c r="IP31" s="320"/>
      <c r="IQ31" s="320"/>
      <c r="IR31" s="320"/>
      <c r="IS31" s="320"/>
      <c r="IT31" s="320"/>
      <c r="IU31" s="320"/>
      <c r="IV31" s="320"/>
      <c r="IW31" s="320"/>
      <c r="IX31" s="320"/>
      <c r="IY31" s="320"/>
      <c r="IZ31" s="320"/>
      <c r="JA31" s="320"/>
      <c r="JB31" s="320"/>
      <c r="JC31" s="320"/>
      <c r="JD31" s="320"/>
      <c r="JE31" s="320"/>
      <c r="JF31" s="320"/>
      <c r="JG31" s="320"/>
      <c r="JH31" s="320"/>
      <c r="JI31" s="320"/>
      <c r="JJ31" s="320"/>
      <c r="JK31" s="320"/>
      <c r="JL31" s="320"/>
      <c r="JM31" s="320"/>
      <c r="JN31" s="320"/>
      <c r="JO31" s="320"/>
      <c r="JP31" s="320"/>
      <c r="JQ31" s="320"/>
      <c r="JR31" s="320"/>
      <c r="JS31" s="320"/>
      <c r="JT31" s="320"/>
      <c r="JU31" s="320"/>
      <c r="JV31" s="320"/>
      <c r="JW31" s="320"/>
      <c r="JX31" s="320"/>
      <c r="JY31" s="320"/>
      <c r="JZ31" s="320"/>
      <c r="KA31" s="320"/>
      <c r="KB31" s="320"/>
      <c r="KC31" s="320"/>
      <c r="KD31" s="320"/>
      <c r="KE31" s="320"/>
      <c r="KF31" s="320"/>
      <c r="KG31" s="320"/>
      <c r="KH31" s="320"/>
      <c r="KI31" s="320"/>
      <c r="KJ31" s="320"/>
      <c r="KK31" s="320"/>
      <c r="KL31" s="320"/>
      <c r="KM31" s="320"/>
    </row>
    <row r="32" spans="1:299" s="322" customFormat="1" x14ac:dyDescent="0.25">
      <c r="A32" s="327" t="s">
        <v>617</v>
      </c>
      <c r="B32" s="331">
        <f t="shared" ref="B32:Q32" si="7">B10/B$46</f>
        <v>-0.15220430921764377</v>
      </c>
      <c r="C32" s="331">
        <f t="shared" si="7"/>
        <v>-0.13569401899119241</v>
      </c>
      <c r="D32" s="331">
        <f t="shared" si="7"/>
        <v>-0.14741000440929816</v>
      </c>
      <c r="E32" s="331">
        <f t="shared" si="7"/>
        <v>-0.1666257974017567</v>
      </c>
      <c r="F32" s="331">
        <f t="shared" si="7"/>
        <v>-0.17099557154542869</v>
      </c>
      <c r="G32" s="331">
        <f t="shared" si="7"/>
        <v>-0.16134354874022791</v>
      </c>
      <c r="H32" s="331">
        <f t="shared" si="7"/>
        <v>-0.15114969427233702</v>
      </c>
      <c r="I32" s="331">
        <f t="shared" si="7"/>
        <v>-0.15582458005505756</v>
      </c>
      <c r="J32" s="331">
        <f t="shared" si="7"/>
        <v>-0.15582816398092225</v>
      </c>
      <c r="K32" s="331">
        <f t="shared" si="7"/>
        <v>-0.15332414057691007</v>
      </c>
      <c r="L32" s="331">
        <f t="shared" si="7"/>
        <v>-0.13657379427922112</v>
      </c>
      <c r="M32" s="331">
        <f t="shared" si="7"/>
        <v>-0.14334758419140789</v>
      </c>
      <c r="N32" s="331">
        <f t="shared" si="7"/>
        <v>-0.15908884199112744</v>
      </c>
      <c r="O32" s="331">
        <f t="shared" si="7"/>
        <v>-0.1510123285958285</v>
      </c>
      <c r="P32" s="331">
        <f t="shared" si="7"/>
        <v>-0.16704650797148679</v>
      </c>
      <c r="Q32" s="331">
        <f t="shared" si="7"/>
        <v>-0.21547644996072121</v>
      </c>
      <c r="R32" s="331">
        <f t="shared" si="5"/>
        <v>-0.18078359387869095</v>
      </c>
      <c r="S32" s="331">
        <f t="shared" si="5"/>
        <v>-0.21908765676247277</v>
      </c>
      <c r="T32" s="331">
        <f t="shared" si="5"/>
        <v>-0.17190644708510691</v>
      </c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  <c r="BW32" s="320"/>
      <c r="BX32" s="320"/>
      <c r="BY32" s="320"/>
      <c r="BZ32" s="320"/>
      <c r="CA32" s="320"/>
      <c r="CB32" s="320"/>
      <c r="CC32" s="320"/>
      <c r="CD32" s="320"/>
      <c r="CE32" s="320"/>
      <c r="CF32" s="320"/>
      <c r="CG32" s="320"/>
      <c r="CH32" s="320"/>
      <c r="CI32" s="320"/>
      <c r="CJ32" s="320"/>
      <c r="CK32" s="320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20"/>
      <c r="DE32" s="320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0"/>
      <c r="DU32" s="320"/>
      <c r="DV32" s="320"/>
      <c r="DW32" s="320"/>
      <c r="DX32" s="320"/>
      <c r="DY32" s="320"/>
      <c r="DZ32" s="320"/>
      <c r="EA32" s="320"/>
      <c r="EB32" s="320"/>
      <c r="EC32" s="320"/>
      <c r="ED32" s="320"/>
      <c r="EE32" s="320"/>
      <c r="EF32" s="320"/>
      <c r="EG32" s="320"/>
      <c r="EH32" s="320"/>
      <c r="EI32" s="320"/>
      <c r="EJ32" s="320"/>
      <c r="EK32" s="320"/>
      <c r="EL32" s="320"/>
      <c r="EM32" s="320"/>
      <c r="EN32" s="320"/>
      <c r="EO32" s="320"/>
      <c r="EP32" s="320"/>
      <c r="EQ32" s="320"/>
      <c r="ER32" s="320"/>
      <c r="ES32" s="320"/>
      <c r="ET32" s="320"/>
      <c r="EU32" s="320"/>
      <c r="EV32" s="320"/>
      <c r="EW32" s="320"/>
      <c r="EX32" s="320"/>
      <c r="EY32" s="320"/>
      <c r="EZ32" s="320"/>
      <c r="FA32" s="320"/>
      <c r="FB32" s="320"/>
      <c r="FC32" s="320"/>
      <c r="FD32" s="320"/>
      <c r="FE32" s="320"/>
      <c r="FF32" s="320"/>
      <c r="FG32" s="320"/>
      <c r="FH32" s="320"/>
      <c r="FI32" s="320"/>
      <c r="FJ32" s="320"/>
      <c r="FK32" s="320"/>
      <c r="FL32" s="320"/>
      <c r="FM32" s="320"/>
      <c r="FN32" s="320"/>
      <c r="FO32" s="320"/>
      <c r="FP32" s="320"/>
      <c r="FQ32" s="320"/>
      <c r="FR32" s="320"/>
      <c r="FS32" s="320"/>
      <c r="FT32" s="320"/>
      <c r="FU32" s="320"/>
      <c r="FV32" s="320"/>
      <c r="FW32" s="320"/>
      <c r="FX32" s="320"/>
      <c r="FY32" s="320"/>
      <c r="FZ32" s="320"/>
      <c r="GA32" s="320"/>
      <c r="GB32" s="320"/>
      <c r="GC32" s="320"/>
      <c r="GD32" s="320"/>
      <c r="GE32" s="320"/>
      <c r="GF32" s="320"/>
      <c r="GG32" s="320"/>
      <c r="GH32" s="320"/>
      <c r="GI32" s="320"/>
      <c r="GJ32" s="320"/>
      <c r="GK32" s="320"/>
      <c r="GL32" s="320"/>
      <c r="GM32" s="320"/>
      <c r="GN32" s="320"/>
      <c r="GO32" s="320"/>
      <c r="GP32" s="320"/>
      <c r="GQ32" s="320"/>
      <c r="GR32" s="320"/>
      <c r="GS32" s="320"/>
      <c r="GT32" s="320"/>
      <c r="GU32" s="320"/>
      <c r="GV32" s="320"/>
      <c r="GW32" s="320"/>
      <c r="GX32" s="320"/>
      <c r="GY32" s="320"/>
      <c r="GZ32" s="320"/>
      <c r="HA32" s="320"/>
      <c r="HB32" s="320"/>
      <c r="HC32" s="320"/>
      <c r="HD32" s="320"/>
      <c r="HE32" s="320"/>
      <c r="HF32" s="320"/>
      <c r="HG32" s="320"/>
      <c r="HH32" s="320"/>
      <c r="HI32" s="320"/>
      <c r="HJ32" s="320"/>
      <c r="HK32" s="320"/>
      <c r="HL32" s="320"/>
      <c r="HM32" s="320"/>
      <c r="HN32" s="320"/>
      <c r="HO32" s="320"/>
      <c r="HP32" s="320"/>
      <c r="HQ32" s="320"/>
      <c r="HR32" s="320"/>
      <c r="HS32" s="320"/>
      <c r="HT32" s="320"/>
      <c r="HU32" s="320"/>
      <c r="HV32" s="320"/>
      <c r="HW32" s="320"/>
      <c r="HX32" s="320"/>
      <c r="HY32" s="320"/>
      <c r="HZ32" s="320"/>
      <c r="IA32" s="320"/>
      <c r="IB32" s="320"/>
      <c r="IC32" s="320"/>
      <c r="ID32" s="320"/>
      <c r="IE32" s="320"/>
      <c r="IF32" s="320"/>
      <c r="IG32" s="320"/>
      <c r="IH32" s="320"/>
      <c r="II32" s="320"/>
      <c r="IJ32" s="320"/>
      <c r="IK32" s="320"/>
      <c r="IL32" s="320"/>
      <c r="IM32" s="320"/>
      <c r="IN32" s="320"/>
      <c r="IO32" s="320"/>
      <c r="IP32" s="320"/>
      <c r="IQ32" s="320"/>
      <c r="IR32" s="320"/>
      <c r="IS32" s="320"/>
      <c r="IT32" s="320"/>
      <c r="IU32" s="320"/>
      <c r="IV32" s="320"/>
      <c r="IW32" s="320"/>
      <c r="IX32" s="320"/>
      <c r="IY32" s="320"/>
      <c r="IZ32" s="320"/>
      <c r="JA32" s="320"/>
      <c r="JB32" s="320"/>
      <c r="JC32" s="320"/>
      <c r="JD32" s="320"/>
      <c r="JE32" s="320"/>
      <c r="JF32" s="320"/>
      <c r="JG32" s="320"/>
      <c r="JH32" s="320"/>
      <c r="JI32" s="320"/>
      <c r="JJ32" s="320"/>
      <c r="JK32" s="320"/>
      <c r="JL32" s="320"/>
      <c r="JM32" s="320"/>
      <c r="JN32" s="320"/>
      <c r="JO32" s="320"/>
      <c r="JP32" s="320"/>
      <c r="JQ32" s="320"/>
      <c r="JR32" s="320"/>
      <c r="JS32" s="320"/>
      <c r="JT32" s="320"/>
      <c r="JU32" s="320"/>
      <c r="JV32" s="320"/>
      <c r="JW32" s="320"/>
      <c r="JX32" s="320"/>
      <c r="JY32" s="320"/>
      <c r="JZ32" s="320"/>
      <c r="KA32" s="320"/>
      <c r="KB32" s="320"/>
      <c r="KC32" s="320"/>
      <c r="KD32" s="320"/>
      <c r="KE32" s="320"/>
      <c r="KF32" s="320"/>
      <c r="KG32" s="320"/>
      <c r="KH32" s="320"/>
      <c r="KI32" s="320"/>
      <c r="KJ32" s="320"/>
      <c r="KK32" s="320"/>
      <c r="KL32" s="320"/>
      <c r="KM32" s="320"/>
    </row>
    <row r="33" spans="1:299" s="322" customFormat="1" ht="13" x14ac:dyDescent="0.3">
      <c r="A33" s="333" t="s">
        <v>606</v>
      </c>
      <c r="B33" s="331">
        <f t="shared" ref="B33:Q33" si="8">B22/B46</f>
        <v>3.1540299606544996E-2</v>
      </c>
      <c r="C33" s="331">
        <f t="shared" si="8"/>
        <v>-0.13938777192455473</v>
      </c>
      <c r="D33" s="331">
        <f t="shared" si="8"/>
        <v>0.10644227956445101</v>
      </c>
      <c r="E33" s="331">
        <f t="shared" si="8"/>
        <v>0.13125057053476871</v>
      </c>
      <c r="F33" s="331">
        <f t="shared" si="8"/>
        <v>0.13171507095984533</v>
      </c>
      <c r="G33" s="331">
        <f t="shared" si="8"/>
        <v>0.12271478116740718</v>
      </c>
      <c r="H33" s="331">
        <f t="shared" si="8"/>
        <v>0.13785487739355579</v>
      </c>
      <c r="I33" s="331">
        <f t="shared" si="8"/>
        <v>9.7537383008891532E-2</v>
      </c>
      <c r="J33" s="331">
        <f t="shared" si="8"/>
        <v>3.2844767857083922E-2</v>
      </c>
      <c r="K33" s="331">
        <f t="shared" si="8"/>
        <v>3.6271382212114865E-2</v>
      </c>
      <c r="L33" s="331">
        <f t="shared" si="8"/>
        <v>6.1326003843364188E-2</v>
      </c>
      <c r="M33" s="331">
        <f t="shared" si="8"/>
        <v>6.6204805658836519E-2</v>
      </c>
      <c r="N33" s="331">
        <f t="shared" si="8"/>
        <v>6.9689720002591479E-2</v>
      </c>
      <c r="O33" s="331">
        <f t="shared" si="8"/>
        <v>0.10463006688305336</v>
      </c>
      <c r="P33" s="331">
        <f t="shared" si="8"/>
        <v>7.1510558311087449E-2</v>
      </c>
      <c r="Q33" s="331">
        <f t="shared" si="8"/>
        <v>8.1067702564617938E-3</v>
      </c>
      <c r="R33" s="331">
        <f>R22/R46</f>
        <v>8.4827015907790321E-2</v>
      </c>
      <c r="S33" s="331">
        <f>S22/S46</f>
        <v>7.0057857168647916E-2</v>
      </c>
      <c r="T33" s="331">
        <f>T22/T46</f>
        <v>7.0366289514904257E-2</v>
      </c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  <c r="IT33" s="320"/>
      <c r="IU33" s="320"/>
      <c r="IV33" s="320"/>
      <c r="IW33" s="320"/>
      <c r="IX33" s="320"/>
      <c r="IY33" s="320"/>
      <c r="IZ33" s="320"/>
      <c r="JA33" s="320"/>
      <c r="JB33" s="320"/>
      <c r="JC33" s="320"/>
      <c r="JD33" s="320"/>
      <c r="JE33" s="320"/>
      <c r="JF33" s="320"/>
      <c r="JG33" s="320"/>
      <c r="JH33" s="320"/>
      <c r="JI33" s="320"/>
      <c r="JJ33" s="320"/>
      <c r="JK33" s="320"/>
      <c r="JL33" s="320"/>
      <c r="JM33" s="320"/>
      <c r="JN33" s="320"/>
      <c r="JO33" s="320"/>
      <c r="JP33" s="320"/>
      <c r="JQ33" s="320"/>
      <c r="JR33" s="320"/>
      <c r="JS33" s="320"/>
      <c r="JT33" s="320"/>
      <c r="JU33" s="320"/>
      <c r="JV33" s="320"/>
      <c r="JW33" s="320"/>
      <c r="JX33" s="320"/>
      <c r="JY33" s="320"/>
      <c r="JZ33" s="320"/>
      <c r="KA33" s="320"/>
      <c r="KB33" s="320"/>
      <c r="KC33" s="320"/>
      <c r="KD33" s="320"/>
      <c r="KE33" s="320"/>
      <c r="KF33" s="320"/>
      <c r="KG33" s="320"/>
      <c r="KH33" s="320"/>
      <c r="KI33" s="320"/>
      <c r="KJ33" s="320"/>
      <c r="KK33" s="320"/>
      <c r="KL33" s="320"/>
      <c r="KM33" s="320"/>
    </row>
    <row r="34" spans="1:299" s="322" customFormat="1" ht="13" x14ac:dyDescent="0.3">
      <c r="A34" s="334" t="s">
        <v>618</v>
      </c>
      <c r="B34" s="331">
        <f t="shared" ref="B34:Q34" si="9">B18/B46</f>
        <v>-4.7532869166128422E-2</v>
      </c>
      <c r="C34" s="331">
        <f t="shared" si="9"/>
        <v>-8.3660801012326244E-2</v>
      </c>
      <c r="D34" s="331">
        <f t="shared" si="9"/>
        <v>-0.10408495318990836</v>
      </c>
      <c r="E34" s="331">
        <f t="shared" si="9"/>
        <v>-0.12858779963367856</v>
      </c>
      <c r="F34" s="331">
        <f t="shared" si="9"/>
        <v>-9.4768437317950996E-2</v>
      </c>
      <c r="G34" s="331">
        <f t="shared" si="9"/>
        <v>-0.10755863253204861</v>
      </c>
      <c r="H34" s="331">
        <f t="shared" si="9"/>
        <v>-0.10263238414380675</v>
      </c>
      <c r="I34" s="331">
        <f t="shared" si="9"/>
        <v>-7.6172689328324897E-2</v>
      </c>
      <c r="J34" s="331">
        <f t="shared" si="9"/>
        <v>-4.048520845440573E-2</v>
      </c>
      <c r="K34" s="331">
        <f t="shared" si="9"/>
        <v>-3.8585691112216228E-2</v>
      </c>
      <c r="L34" s="331">
        <f t="shared" si="9"/>
        <v>-2.9271962859821705E-2</v>
      </c>
      <c r="M34" s="331">
        <f t="shared" si="9"/>
        <v>-3.8012758044880877E-2</v>
      </c>
      <c r="N34" s="331">
        <f t="shared" si="9"/>
        <v>-3.0752911482855114E-2</v>
      </c>
      <c r="O34" s="331">
        <f t="shared" si="9"/>
        <v>-6.0712879403767336E-2</v>
      </c>
      <c r="P34" s="331">
        <f t="shared" si="9"/>
        <v>-4.5915731278189514E-2</v>
      </c>
      <c r="Q34" s="331">
        <f t="shared" si="9"/>
        <v>-2.6218057129323232E-2</v>
      </c>
      <c r="R34" s="331">
        <f>R18/R46</f>
        <v>-5.9373266361036001E-2</v>
      </c>
      <c r="S34" s="331">
        <f>S18/S46</f>
        <v>-6.8238777650778168E-2</v>
      </c>
      <c r="T34" s="331">
        <f>T18/T46</f>
        <v>-6.369252742076735E-2</v>
      </c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0"/>
      <c r="AV34" s="320"/>
      <c r="AW34" s="320"/>
      <c r="AX34" s="320"/>
      <c r="AY34" s="320"/>
      <c r="AZ34" s="320"/>
      <c r="BA34" s="320"/>
      <c r="BB34" s="320"/>
      <c r="BC34" s="320"/>
      <c r="BD34" s="320"/>
      <c r="BE34" s="320"/>
      <c r="BF34" s="320"/>
      <c r="BG34" s="320"/>
      <c r="BH34" s="320"/>
      <c r="BI34" s="320"/>
      <c r="BJ34" s="320"/>
      <c r="BK34" s="320"/>
      <c r="BL34" s="320"/>
      <c r="BM34" s="320"/>
      <c r="BN34" s="320"/>
      <c r="BO34" s="320"/>
      <c r="BP34" s="320"/>
      <c r="BQ34" s="320"/>
      <c r="BR34" s="320"/>
      <c r="BS34" s="320"/>
      <c r="BT34" s="320"/>
      <c r="BU34" s="320"/>
      <c r="BV34" s="320"/>
      <c r="BW34" s="320"/>
      <c r="BX34" s="320"/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0"/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0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0"/>
      <c r="DU34" s="320"/>
      <c r="DV34" s="320"/>
      <c r="DW34" s="320"/>
      <c r="DX34" s="320"/>
      <c r="DY34" s="320"/>
      <c r="DZ34" s="320"/>
      <c r="EA34" s="320"/>
      <c r="EB34" s="320"/>
      <c r="EC34" s="320"/>
      <c r="ED34" s="320"/>
      <c r="EE34" s="320"/>
      <c r="EF34" s="320"/>
      <c r="EG34" s="320"/>
      <c r="EH34" s="320"/>
      <c r="EI34" s="320"/>
      <c r="EJ34" s="320"/>
      <c r="EK34" s="320"/>
      <c r="EL34" s="320"/>
      <c r="EM34" s="320"/>
      <c r="EN34" s="320"/>
      <c r="EO34" s="320"/>
      <c r="EP34" s="320"/>
      <c r="EQ34" s="320"/>
      <c r="ER34" s="320"/>
      <c r="ES34" s="320"/>
      <c r="ET34" s="320"/>
      <c r="EU34" s="320"/>
      <c r="EV34" s="320"/>
      <c r="EW34" s="320"/>
      <c r="EX34" s="320"/>
      <c r="EY34" s="320"/>
      <c r="EZ34" s="320"/>
      <c r="FA34" s="320"/>
      <c r="FB34" s="320"/>
      <c r="FC34" s="320"/>
      <c r="FD34" s="320"/>
      <c r="FE34" s="320"/>
      <c r="FF34" s="320"/>
      <c r="FG34" s="320"/>
      <c r="FH34" s="320"/>
      <c r="FI34" s="320"/>
      <c r="FJ34" s="320"/>
      <c r="FK34" s="320"/>
      <c r="FL34" s="320"/>
      <c r="FM34" s="320"/>
      <c r="FN34" s="320"/>
      <c r="FO34" s="320"/>
      <c r="FP34" s="320"/>
      <c r="FQ34" s="320"/>
      <c r="FR34" s="320"/>
      <c r="FS34" s="320"/>
      <c r="FT34" s="320"/>
      <c r="FU34" s="320"/>
      <c r="FV34" s="320"/>
      <c r="FW34" s="320"/>
      <c r="FX34" s="320"/>
      <c r="FY34" s="320"/>
      <c r="FZ34" s="320"/>
      <c r="GA34" s="320"/>
      <c r="GB34" s="320"/>
      <c r="GC34" s="320"/>
      <c r="GD34" s="320"/>
      <c r="GE34" s="320"/>
      <c r="GF34" s="320"/>
      <c r="GG34" s="320"/>
      <c r="GH34" s="320"/>
      <c r="GI34" s="320"/>
      <c r="GJ34" s="320"/>
      <c r="GK34" s="320"/>
      <c r="GL34" s="320"/>
      <c r="GM34" s="320"/>
      <c r="GN34" s="320"/>
      <c r="GO34" s="320"/>
      <c r="GP34" s="320"/>
      <c r="GQ34" s="320"/>
      <c r="GR34" s="320"/>
      <c r="GS34" s="320"/>
      <c r="GT34" s="320"/>
      <c r="GU34" s="320"/>
      <c r="GV34" s="320"/>
      <c r="GW34" s="320"/>
      <c r="GX34" s="320"/>
      <c r="GY34" s="320"/>
      <c r="GZ34" s="320"/>
      <c r="HA34" s="320"/>
      <c r="HB34" s="320"/>
      <c r="HC34" s="320"/>
      <c r="HD34" s="320"/>
      <c r="HE34" s="320"/>
      <c r="HF34" s="320"/>
      <c r="HG34" s="320"/>
      <c r="HH34" s="320"/>
      <c r="HI34" s="320"/>
      <c r="HJ34" s="320"/>
      <c r="HK34" s="320"/>
      <c r="HL34" s="320"/>
      <c r="HM34" s="320"/>
      <c r="HN34" s="320"/>
      <c r="HO34" s="320"/>
      <c r="HP34" s="320"/>
      <c r="HQ34" s="320"/>
      <c r="HR34" s="320"/>
      <c r="HS34" s="320"/>
      <c r="HT34" s="320"/>
      <c r="HU34" s="320"/>
      <c r="HV34" s="320"/>
      <c r="HW34" s="320"/>
      <c r="HX34" s="320"/>
      <c r="HY34" s="320"/>
      <c r="HZ34" s="320"/>
      <c r="IA34" s="320"/>
      <c r="IB34" s="320"/>
      <c r="IC34" s="320"/>
      <c r="ID34" s="320"/>
      <c r="IE34" s="320"/>
      <c r="IF34" s="320"/>
      <c r="IG34" s="320"/>
      <c r="IH34" s="320"/>
      <c r="II34" s="320"/>
      <c r="IJ34" s="320"/>
      <c r="IK34" s="320"/>
      <c r="IL34" s="320"/>
      <c r="IM34" s="320"/>
      <c r="IN34" s="320"/>
      <c r="IO34" s="320"/>
      <c r="IP34" s="320"/>
      <c r="IQ34" s="320"/>
      <c r="IR34" s="320"/>
      <c r="IS34" s="320"/>
      <c r="IT34" s="320"/>
      <c r="IU34" s="320"/>
      <c r="IV34" s="320"/>
      <c r="IW34" s="320"/>
      <c r="IX34" s="320"/>
      <c r="IY34" s="320"/>
      <c r="IZ34" s="320"/>
      <c r="JA34" s="320"/>
      <c r="JB34" s="320"/>
      <c r="JC34" s="320"/>
      <c r="JD34" s="320"/>
      <c r="JE34" s="320"/>
      <c r="JF34" s="320"/>
      <c r="JG34" s="320"/>
      <c r="JH34" s="320"/>
      <c r="JI34" s="320"/>
      <c r="JJ34" s="320"/>
      <c r="JK34" s="320"/>
      <c r="JL34" s="320"/>
      <c r="JM34" s="320"/>
      <c r="JN34" s="320"/>
      <c r="JO34" s="320"/>
      <c r="JP34" s="320"/>
      <c r="JQ34" s="320"/>
      <c r="JR34" s="320"/>
      <c r="JS34" s="320"/>
      <c r="JT34" s="320"/>
      <c r="JU34" s="320"/>
      <c r="JV34" s="320"/>
      <c r="JW34" s="320"/>
      <c r="JX34" s="320"/>
      <c r="JY34" s="320"/>
      <c r="JZ34" s="320"/>
      <c r="KA34" s="320"/>
      <c r="KB34" s="320"/>
      <c r="KC34" s="320"/>
      <c r="KD34" s="320"/>
      <c r="KE34" s="320"/>
      <c r="KF34" s="320"/>
      <c r="KG34" s="320"/>
      <c r="KH34" s="320"/>
      <c r="KI34" s="320"/>
      <c r="KJ34" s="320"/>
      <c r="KK34" s="320"/>
      <c r="KL34" s="320"/>
      <c r="KM34" s="320"/>
    </row>
    <row r="35" spans="1:299" s="322" customFormat="1" ht="13" x14ac:dyDescent="0.25">
      <c r="A35" s="335" t="s">
        <v>255</v>
      </c>
      <c r="B35" s="336">
        <f t="shared" ref="B35:Q35" si="10">B24/B46</f>
        <v>-1.5992569559583423E-2</v>
      </c>
      <c r="C35" s="336">
        <f t="shared" si="10"/>
        <v>-0.22304856601694156</v>
      </c>
      <c r="D35" s="336">
        <f t="shared" si="10"/>
        <v>2.3573261660218203E-3</v>
      </c>
      <c r="E35" s="336">
        <f t="shared" si="10"/>
        <v>2.6627812253551854E-3</v>
      </c>
      <c r="F35" s="336">
        <f t="shared" si="10"/>
        <v>3.694663690325236E-2</v>
      </c>
      <c r="G35" s="336">
        <f t="shared" si="10"/>
        <v>1.5156143895001211E-2</v>
      </c>
      <c r="H35" s="336">
        <f t="shared" si="10"/>
        <v>3.5222493249749028E-2</v>
      </c>
      <c r="I35" s="336">
        <f t="shared" si="10"/>
        <v>2.1364692294770719E-2</v>
      </c>
      <c r="J35" s="336">
        <f t="shared" si="10"/>
        <v>-7.6404386138290425E-3</v>
      </c>
      <c r="K35" s="336">
        <f t="shared" si="10"/>
        <v>-2.3143090604866895E-3</v>
      </c>
      <c r="L35" s="336">
        <f t="shared" si="10"/>
        <v>3.2054038412248735E-2</v>
      </c>
      <c r="M35" s="336">
        <f t="shared" si="10"/>
        <v>2.8192050216452814E-2</v>
      </c>
      <c r="N35" s="336">
        <f t="shared" si="10"/>
        <v>3.8936806146239747E-2</v>
      </c>
      <c r="O35" s="336">
        <f t="shared" si="10"/>
        <v>4.3917187479286031E-2</v>
      </c>
      <c r="P35" s="336">
        <f t="shared" si="10"/>
        <v>2.5594827032897938E-2</v>
      </c>
      <c r="Q35" s="336">
        <f t="shared" si="10"/>
        <v>-1.8111286872861437E-2</v>
      </c>
      <c r="R35" s="336">
        <f>R24/R46</f>
        <v>2.545374756613172E-2</v>
      </c>
      <c r="S35" s="336">
        <f>S24/S46</f>
        <v>1.8190787086048517E-3</v>
      </c>
      <c r="T35" s="336">
        <f>T24/T46</f>
        <v>6.6737648581488441E-3</v>
      </c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0"/>
      <c r="AV35" s="320"/>
      <c r="AW35" s="320"/>
      <c r="AX35" s="320"/>
      <c r="AY35" s="320"/>
      <c r="AZ35" s="320"/>
      <c r="BA35" s="320"/>
      <c r="BB35" s="320"/>
      <c r="BC35" s="320"/>
      <c r="BD35" s="320"/>
      <c r="BE35" s="320"/>
      <c r="BF35" s="320"/>
      <c r="BG35" s="320"/>
      <c r="BH35" s="320"/>
      <c r="BI35" s="320"/>
      <c r="BJ35" s="320"/>
      <c r="BK35" s="320"/>
      <c r="BL35" s="320"/>
      <c r="BM35" s="320"/>
      <c r="BN35" s="320"/>
      <c r="BO35" s="320"/>
      <c r="BP35" s="320"/>
      <c r="BQ35" s="320"/>
      <c r="BR35" s="320"/>
      <c r="BS35" s="320"/>
      <c r="BT35" s="320"/>
      <c r="BU35" s="320"/>
      <c r="BV35" s="320"/>
      <c r="BW35" s="320"/>
      <c r="BX35" s="320"/>
      <c r="BY35" s="320"/>
      <c r="BZ35" s="320"/>
      <c r="CA35" s="320"/>
      <c r="CB35" s="320"/>
      <c r="CC35" s="320"/>
      <c r="CD35" s="320"/>
      <c r="CE35" s="320"/>
      <c r="CF35" s="320"/>
      <c r="CG35" s="320"/>
      <c r="CH35" s="320"/>
      <c r="CI35" s="320"/>
      <c r="CJ35" s="320"/>
      <c r="CK35" s="320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20"/>
      <c r="DE35" s="320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0"/>
      <c r="DU35" s="320"/>
      <c r="DV35" s="320"/>
      <c r="DW35" s="320"/>
      <c r="DX35" s="320"/>
      <c r="DY35" s="320"/>
      <c r="DZ35" s="320"/>
      <c r="EA35" s="320"/>
      <c r="EB35" s="320"/>
      <c r="EC35" s="320"/>
      <c r="ED35" s="320"/>
      <c r="EE35" s="320"/>
      <c r="EF35" s="320"/>
      <c r="EG35" s="320"/>
      <c r="EH35" s="320"/>
      <c r="EI35" s="320"/>
      <c r="EJ35" s="320"/>
      <c r="EK35" s="320"/>
      <c r="EL35" s="320"/>
      <c r="EM35" s="320"/>
      <c r="EN35" s="320"/>
      <c r="EO35" s="320"/>
      <c r="EP35" s="320"/>
      <c r="EQ35" s="320"/>
      <c r="ER35" s="320"/>
      <c r="ES35" s="320"/>
      <c r="ET35" s="320"/>
      <c r="EU35" s="320"/>
      <c r="EV35" s="320"/>
      <c r="EW35" s="320"/>
      <c r="EX35" s="320"/>
      <c r="EY35" s="320"/>
      <c r="EZ35" s="320"/>
      <c r="FA35" s="320"/>
      <c r="FB35" s="320"/>
      <c r="FC35" s="320"/>
      <c r="FD35" s="320"/>
      <c r="FE35" s="320"/>
      <c r="FF35" s="320"/>
      <c r="FG35" s="320"/>
      <c r="FH35" s="320"/>
      <c r="FI35" s="320"/>
      <c r="FJ35" s="320"/>
      <c r="FK35" s="320"/>
      <c r="FL35" s="320"/>
      <c r="FM35" s="320"/>
      <c r="FN35" s="320"/>
      <c r="FO35" s="320"/>
      <c r="FP35" s="320"/>
      <c r="FQ35" s="320"/>
      <c r="FR35" s="320"/>
      <c r="FS35" s="320"/>
      <c r="FT35" s="320"/>
      <c r="FU35" s="320"/>
      <c r="FV35" s="320"/>
      <c r="FW35" s="320"/>
      <c r="FX35" s="320"/>
      <c r="FY35" s="320"/>
      <c r="FZ35" s="320"/>
      <c r="GA35" s="320"/>
      <c r="GB35" s="320"/>
      <c r="GC35" s="320"/>
      <c r="GD35" s="320"/>
      <c r="GE35" s="320"/>
      <c r="GF35" s="320"/>
      <c r="GG35" s="320"/>
      <c r="GH35" s="320"/>
      <c r="GI35" s="320"/>
      <c r="GJ35" s="320"/>
      <c r="GK35" s="320"/>
      <c r="GL35" s="320"/>
      <c r="GM35" s="320"/>
      <c r="GN35" s="320"/>
      <c r="GO35" s="320"/>
      <c r="GP35" s="320"/>
      <c r="GQ35" s="320"/>
      <c r="GR35" s="320"/>
      <c r="GS35" s="320"/>
      <c r="GT35" s="320"/>
      <c r="GU35" s="320"/>
      <c r="GV35" s="320"/>
      <c r="GW35" s="320"/>
      <c r="GX35" s="320"/>
      <c r="GY35" s="320"/>
      <c r="GZ35" s="320"/>
      <c r="HA35" s="320"/>
      <c r="HB35" s="320"/>
      <c r="HC35" s="320"/>
      <c r="HD35" s="320"/>
      <c r="HE35" s="320"/>
      <c r="HF35" s="320"/>
      <c r="HG35" s="320"/>
      <c r="HH35" s="320"/>
      <c r="HI35" s="320"/>
      <c r="HJ35" s="320"/>
      <c r="HK35" s="320"/>
      <c r="HL35" s="320"/>
      <c r="HM35" s="320"/>
      <c r="HN35" s="320"/>
      <c r="HO35" s="320"/>
      <c r="HP35" s="320"/>
      <c r="HQ35" s="320"/>
      <c r="HR35" s="320"/>
      <c r="HS35" s="320"/>
      <c r="HT35" s="320"/>
      <c r="HU35" s="320"/>
      <c r="HV35" s="320"/>
      <c r="HW35" s="320"/>
      <c r="HX35" s="320"/>
      <c r="HY35" s="320"/>
      <c r="HZ35" s="320"/>
      <c r="IA35" s="320"/>
      <c r="IB35" s="320"/>
      <c r="IC35" s="320"/>
      <c r="ID35" s="320"/>
      <c r="IE35" s="320"/>
      <c r="IF35" s="320"/>
      <c r="IG35" s="320"/>
      <c r="IH35" s="320"/>
      <c r="II35" s="320"/>
      <c r="IJ35" s="320"/>
      <c r="IK35" s="320"/>
      <c r="IL35" s="320"/>
      <c r="IM35" s="320"/>
      <c r="IN35" s="320"/>
      <c r="IO35" s="320"/>
      <c r="IP35" s="320"/>
      <c r="IQ35" s="320"/>
      <c r="IR35" s="320"/>
      <c r="IS35" s="320"/>
      <c r="IT35" s="320"/>
      <c r="IU35" s="320"/>
      <c r="IV35" s="320"/>
      <c r="IW35" s="320"/>
      <c r="IX35" s="320"/>
      <c r="IY35" s="320"/>
      <c r="IZ35" s="320"/>
      <c r="JA35" s="320"/>
      <c r="JB35" s="320"/>
      <c r="JC35" s="320"/>
      <c r="JD35" s="320"/>
      <c r="JE35" s="320"/>
      <c r="JF35" s="320"/>
      <c r="JG35" s="320"/>
      <c r="JH35" s="320"/>
      <c r="JI35" s="320"/>
      <c r="JJ35" s="320"/>
      <c r="JK35" s="320"/>
      <c r="JL35" s="320"/>
      <c r="JM35" s="320"/>
      <c r="JN35" s="320"/>
      <c r="JO35" s="320"/>
      <c r="JP35" s="320"/>
      <c r="JQ35" s="320"/>
      <c r="JR35" s="320"/>
      <c r="JS35" s="320"/>
      <c r="JT35" s="320"/>
      <c r="JU35" s="320"/>
      <c r="JV35" s="320"/>
      <c r="JW35" s="320"/>
      <c r="JX35" s="320"/>
      <c r="JY35" s="320"/>
      <c r="JZ35" s="320"/>
      <c r="KA35" s="320"/>
      <c r="KB35" s="320"/>
      <c r="KC35" s="320"/>
      <c r="KD35" s="320"/>
      <c r="KE35" s="320"/>
      <c r="KF35" s="320"/>
      <c r="KG35" s="320"/>
      <c r="KH35" s="320"/>
      <c r="KI35" s="320"/>
      <c r="KJ35" s="320"/>
      <c r="KK35" s="320"/>
      <c r="KL35" s="320"/>
      <c r="KM35" s="320"/>
    </row>
    <row r="36" spans="1:299" s="322" customFormat="1" ht="13" x14ac:dyDescent="0.3">
      <c r="A36" s="337" t="s">
        <v>619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0"/>
      <c r="BG36" s="320"/>
      <c r="BH36" s="320"/>
      <c r="BI36" s="320"/>
      <c r="BJ36" s="320"/>
      <c r="BK36" s="320"/>
      <c r="BL36" s="320"/>
      <c r="BM36" s="320"/>
      <c r="BN36" s="320"/>
      <c r="BO36" s="320"/>
      <c r="BP36" s="320"/>
      <c r="BQ36" s="320"/>
      <c r="BR36" s="320"/>
      <c r="BS36" s="320"/>
      <c r="BT36" s="320"/>
      <c r="BU36" s="320"/>
      <c r="BV36" s="320"/>
      <c r="BW36" s="320"/>
      <c r="BX36" s="320"/>
      <c r="BY36" s="320"/>
      <c r="BZ36" s="320"/>
      <c r="CA36" s="320"/>
      <c r="CB36" s="320"/>
      <c r="CC36" s="320"/>
      <c r="CD36" s="320"/>
      <c r="CE36" s="320"/>
      <c r="CF36" s="320"/>
      <c r="CG36" s="320"/>
      <c r="CH36" s="320"/>
      <c r="CI36" s="320"/>
      <c r="CJ36" s="320"/>
      <c r="CK36" s="320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20"/>
      <c r="DE36" s="320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0"/>
      <c r="DU36" s="320"/>
      <c r="DV36" s="320"/>
      <c r="DW36" s="320"/>
      <c r="DX36" s="320"/>
      <c r="DY36" s="320"/>
      <c r="DZ36" s="320"/>
      <c r="EA36" s="320"/>
      <c r="EB36" s="320"/>
      <c r="EC36" s="320"/>
      <c r="ED36" s="320"/>
      <c r="EE36" s="320"/>
      <c r="EF36" s="320"/>
      <c r="EG36" s="320"/>
      <c r="EH36" s="320"/>
      <c r="EI36" s="320"/>
      <c r="EJ36" s="320"/>
      <c r="EK36" s="320"/>
      <c r="EL36" s="320"/>
      <c r="EM36" s="320"/>
      <c r="EN36" s="320"/>
      <c r="EO36" s="320"/>
      <c r="EP36" s="320"/>
      <c r="EQ36" s="320"/>
      <c r="ER36" s="320"/>
      <c r="ES36" s="320"/>
      <c r="ET36" s="320"/>
      <c r="EU36" s="320"/>
      <c r="EV36" s="320"/>
      <c r="EW36" s="320"/>
      <c r="EX36" s="320"/>
      <c r="EY36" s="320"/>
      <c r="EZ36" s="320"/>
      <c r="FA36" s="320"/>
      <c r="FB36" s="320"/>
      <c r="FC36" s="320"/>
      <c r="FD36" s="320"/>
      <c r="FE36" s="320"/>
      <c r="FF36" s="320"/>
      <c r="FG36" s="320"/>
      <c r="FH36" s="320"/>
      <c r="FI36" s="320"/>
      <c r="FJ36" s="320"/>
      <c r="FK36" s="320"/>
      <c r="FL36" s="320"/>
      <c r="FM36" s="320"/>
      <c r="FN36" s="320"/>
      <c r="FO36" s="320"/>
      <c r="FP36" s="320"/>
      <c r="FQ36" s="320"/>
      <c r="FR36" s="320"/>
      <c r="FS36" s="320"/>
      <c r="FT36" s="320"/>
      <c r="FU36" s="320"/>
      <c r="FV36" s="320"/>
      <c r="FW36" s="320"/>
      <c r="FX36" s="320"/>
      <c r="FY36" s="320"/>
      <c r="FZ36" s="320"/>
      <c r="GA36" s="320"/>
      <c r="GB36" s="320"/>
      <c r="GC36" s="320"/>
      <c r="GD36" s="320"/>
      <c r="GE36" s="320"/>
      <c r="GF36" s="320"/>
      <c r="GG36" s="320"/>
      <c r="GH36" s="320"/>
      <c r="GI36" s="320"/>
      <c r="GJ36" s="320"/>
      <c r="GK36" s="320"/>
      <c r="GL36" s="320"/>
      <c r="GM36" s="320"/>
      <c r="GN36" s="320"/>
      <c r="GO36" s="320"/>
      <c r="GP36" s="320"/>
      <c r="GQ36" s="320"/>
      <c r="GR36" s="320"/>
      <c r="GS36" s="320"/>
      <c r="GT36" s="320"/>
      <c r="GU36" s="320"/>
      <c r="GV36" s="320"/>
      <c r="GW36" s="320"/>
      <c r="GX36" s="320"/>
      <c r="GY36" s="320"/>
      <c r="GZ36" s="320"/>
      <c r="HA36" s="320"/>
      <c r="HB36" s="320"/>
      <c r="HC36" s="320"/>
      <c r="HD36" s="320"/>
      <c r="HE36" s="320"/>
      <c r="HF36" s="320"/>
      <c r="HG36" s="320"/>
      <c r="HH36" s="320"/>
      <c r="HI36" s="320"/>
      <c r="HJ36" s="320"/>
      <c r="HK36" s="320"/>
      <c r="HL36" s="320"/>
      <c r="HM36" s="320"/>
      <c r="HN36" s="320"/>
      <c r="HO36" s="320"/>
      <c r="HP36" s="320"/>
      <c r="HQ36" s="320"/>
      <c r="HR36" s="320"/>
      <c r="HS36" s="320"/>
      <c r="HT36" s="320"/>
      <c r="HU36" s="320"/>
      <c r="HV36" s="320"/>
      <c r="HW36" s="320"/>
      <c r="HX36" s="320"/>
      <c r="HY36" s="320"/>
      <c r="HZ36" s="320"/>
      <c r="IA36" s="320"/>
      <c r="IB36" s="320"/>
      <c r="IC36" s="320"/>
      <c r="ID36" s="320"/>
      <c r="IE36" s="320"/>
      <c r="IF36" s="320"/>
      <c r="IG36" s="320"/>
      <c r="IH36" s="320"/>
      <c r="II36" s="320"/>
      <c r="IJ36" s="320"/>
      <c r="IK36" s="320"/>
      <c r="IL36" s="320"/>
      <c r="IM36" s="320"/>
      <c r="IN36" s="320"/>
      <c r="IO36" s="320"/>
      <c r="IP36" s="320"/>
      <c r="IQ36" s="320"/>
      <c r="IR36" s="320"/>
      <c r="IS36" s="320"/>
      <c r="IT36" s="320"/>
      <c r="IU36" s="320"/>
      <c r="IV36" s="320"/>
      <c r="IW36" s="320"/>
      <c r="IX36" s="320"/>
      <c r="IY36" s="320"/>
      <c r="IZ36" s="320"/>
      <c r="JA36" s="320"/>
      <c r="JB36" s="320"/>
      <c r="JC36" s="320"/>
      <c r="JD36" s="320"/>
      <c r="JE36" s="320"/>
      <c r="JF36" s="320"/>
      <c r="JG36" s="320"/>
      <c r="JH36" s="320"/>
      <c r="JI36" s="320"/>
      <c r="JJ36" s="320"/>
      <c r="JK36" s="320"/>
      <c r="JL36" s="320"/>
      <c r="JM36" s="320"/>
      <c r="JN36" s="320"/>
      <c r="JO36" s="320"/>
      <c r="JP36" s="320"/>
      <c r="JQ36" s="320"/>
      <c r="JR36" s="320"/>
      <c r="JS36" s="320"/>
      <c r="JT36" s="320"/>
      <c r="JU36" s="320"/>
      <c r="JV36" s="320"/>
      <c r="JW36" s="320"/>
      <c r="JX36" s="320"/>
      <c r="JY36" s="320"/>
      <c r="JZ36" s="320"/>
      <c r="KA36" s="320"/>
      <c r="KB36" s="320"/>
      <c r="KC36" s="320"/>
      <c r="KD36" s="320"/>
      <c r="KE36" s="320"/>
      <c r="KF36" s="320"/>
      <c r="KG36" s="320"/>
      <c r="KH36" s="320"/>
      <c r="KI36" s="320"/>
      <c r="KJ36" s="320"/>
      <c r="KK36" s="320"/>
      <c r="KL36" s="320"/>
      <c r="KM36" s="320"/>
    </row>
    <row r="37" spans="1:299" s="339" customFormat="1" ht="13" x14ac:dyDescent="0.25">
      <c r="A37" s="340" t="s">
        <v>620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  <c r="AY37" s="320"/>
      <c r="AZ37" s="320"/>
      <c r="BA37" s="320"/>
      <c r="BB37" s="320"/>
      <c r="BC37" s="320"/>
      <c r="BD37" s="320"/>
      <c r="BE37" s="320"/>
      <c r="BF37" s="320"/>
      <c r="BG37" s="320"/>
      <c r="BH37" s="320"/>
      <c r="BI37" s="320"/>
      <c r="BJ37" s="320"/>
      <c r="BK37" s="320"/>
      <c r="BL37" s="320"/>
      <c r="BM37" s="320"/>
      <c r="BN37" s="320"/>
      <c r="BO37" s="320"/>
      <c r="BP37" s="320"/>
      <c r="BQ37" s="320"/>
      <c r="BR37" s="320"/>
      <c r="BS37" s="320"/>
      <c r="BT37" s="320"/>
      <c r="BU37" s="320"/>
      <c r="BV37" s="320"/>
      <c r="BW37" s="320"/>
      <c r="BX37" s="320"/>
      <c r="BY37" s="320"/>
      <c r="BZ37" s="320"/>
      <c r="CA37" s="320"/>
      <c r="CB37" s="320"/>
      <c r="CC37" s="320"/>
      <c r="CD37" s="320"/>
      <c r="CE37" s="320"/>
      <c r="CF37" s="320"/>
      <c r="CG37" s="320"/>
      <c r="CH37" s="320"/>
      <c r="CI37" s="320"/>
      <c r="CJ37" s="320"/>
      <c r="CK37" s="320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20"/>
      <c r="DE37" s="320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0"/>
      <c r="DU37" s="320"/>
      <c r="DV37" s="320"/>
      <c r="DW37" s="320"/>
      <c r="DX37" s="320"/>
      <c r="DY37" s="320"/>
      <c r="DZ37" s="320"/>
      <c r="EA37" s="320"/>
      <c r="EB37" s="320"/>
      <c r="EC37" s="320"/>
      <c r="ED37" s="320"/>
      <c r="EE37" s="320"/>
      <c r="EF37" s="320"/>
      <c r="EG37" s="320"/>
      <c r="EH37" s="320"/>
      <c r="EI37" s="320"/>
      <c r="EJ37" s="320"/>
      <c r="EK37" s="320"/>
      <c r="EL37" s="320"/>
      <c r="EM37" s="320"/>
      <c r="EN37" s="320"/>
      <c r="EO37" s="320"/>
      <c r="EP37" s="320"/>
      <c r="EQ37" s="320"/>
      <c r="ER37" s="320"/>
      <c r="ES37" s="320"/>
      <c r="ET37" s="320"/>
      <c r="EU37" s="320"/>
      <c r="EV37" s="320"/>
      <c r="EW37" s="320"/>
      <c r="EX37" s="320"/>
      <c r="EY37" s="320"/>
      <c r="EZ37" s="320"/>
      <c r="FA37" s="320"/>
      <c r="FB37" s="320"/>
      <c r="FC37" s="320"/>
      <c r="FD37" s="320"/>
      <c r="FE37" s="320"/>
      <c r="FF37" s="320"/>
      <c r="FG37" s="320"/>
      <c r="FH37" s="320"/>
      <c r="FI37" s="320"/>
      <c r="FJ37" s="320"/>
      <c r="FK37" s="320"/>
      <c r="FL37" s="320"/>
      <c r="FM37" s="320"/>
      <c r="FN37" s="320"/>
      <c r="FO37" s="320"/>
      <c r="FP37" s="320"/>
      <c r="FQ37" s="320"/>
      <c r="FR37" s="320"/>
      <c r="FS37" s="320"/>
      <c r="FT37" s="320"/>
      <c r="FU37" s="320"/>
      <c r="FV37" s="320"/>
      <c r="FW37" s="320"/>
      <c r="FX37" s="320"/>
      <c r="FY37" s="320"/>
      <c r="FZ37" s="320"/>
      <c r="GA37" s="320"/>
      <c r="GB37" s="320"/>
      <c r="GC37" s="320"/>
      <c r="GD37" s="320"/>
      <c r="GE37" s="320"/>
      <c r="GF37" s="320"/>
      <c r="GG37" s="320"/>
      <c r="GH37" s="320"/>
      <c r="GI37" s="320"/>
      <c r="GJ37" s="320"/>
      <c r="GK37" s="320"/>
      <c r="GL37" s="320"/>
      <c r="GM37" s="320"/>
      <c r="GN37" s="320"/>
      <c r="GO37" s="320"/>
      <c r="GP37" s="320"/>
      <c r="GQ37" s="320"/>
      <c r="GR37" s="320"/>
      <c r="GS37" s="320"/>
      <c r="GT37" s="320"/>
      <c r="GU37" s="320"/>
      <c r="GV37" s="320"/>
      <c r="GW37" s="320"/>
      <c r="GX37" s="320"/>
      <c r="GY37" s="320"/>
      <c r="GZ37" s="320"/>
      <c r="HA37" s="320"/>
      <c r="HB37" s="320"/>
      <c r="HC37" s="320"/>
      <c r="HD37" s="320"/>
      <c r="HE37" s="320"/>
      <c r="HF37" s="320"/>
      <c r="HG37" s="320"/>
      <c r="HH37" s="320"/>
      <c r="HI37" s="320"/>
      <c r="HJ37" s="320"/>
      <c r="HK37" s="320"/>
      <c r="HL37" s="320"/>
      <c r="HM37" s="320"/>
      <c r="HN37" s="320"/>
      <c r="HO37" s="320"/>
      <c r="HP37" s="320"/>
      <c r="HQ37" s="320"/>
      <c r="HR37" s="320"/>
      <c r="HS37" s="320"/>
      <c r="HT37" s="320"/>
      <c r="HU37" s="320"/>
      <c r="HV37" s="320"/>
      <c r="HW37" s="320"/>
      <c r="HX37" s="320"/>
      <c r="HY37" s="320"/>
      <c r="HZ37" s="320"/>
      <c r="IA37" s="320"/>
      <c r="IB37" s="320"/>
      <c r="IC37" s="320"/>
      <c r="ID37" s="320"/>
      <c r="IE37" s="320"/>
      <c r="IF37" s="320"/>
      <c r="IG37" s="320"/>
      <c r="IH37" s="320"/>
      <c r="II37" s="320"/>
      <c r="IJ37" s="320"/>
      <c r="IK37" s="320"/>
      <c r="IL37" s="320"/>
      <c r="IM37" s="320"/>
      <c r="IN37" s="320"/>
      <c r="IO37" s="320"/>
      <c r="IP37" s="320"/>
      <c r="IQ37" s="320"/>
      <c r="IR37" s="320"/>
      <c r="IS37" s="320"/>
      <c r="IT37" s="320"/>
      <c r="IU37" s="320"/>
      <c r="IV37" s="320"/>
      <c r="IW37" s="320"/>
      <c r="IX37" s="320"/>
      <c r="IY37" s="320"/>
      <c r="IZ37" s="320"/>
      <c r="JA37" s="320"/>
      <c r="JB37" s="320"/>
      <c r="JC37" s="320"/>
      <c r="JD37" s="320"/>
      <c r="JE37" s="320"/>
      <c r="JF37" s="320"/>
      <c r="JG37" s="320"/>
      <c r="JH37" s="320"/>
      <c r="JI37" s="320"/>
      <c r="JJ37" s="320"/>
      <c r="JK37" s="320"/>
      <c r="JL37" s="320"/>
      <c r="JM37" s="320"/>
      <c r="JN37" s="320"/>
      <c r="JO37" s="320"/>
      <c r="JP37" s="320"/>
      <c r="JQ37" s="320"/>
      <c r="JR37" s="320"/>
      <c r="JS37" s="320"/>
      <c r="JT37" s="320"/>
      <c r="JU37" s="320"/>
      <c r="JV37" s="320"/>
      <c r="JW37" s="320"/>
      <c r="JX37" s="320"/>
      <c r="JY37" s="320"/>
      <c r="JZ37" s="320"/>
      <c r="KA37" s="320"/>
      <c r="KB37" s="320"/>
      <c r="KC37" s="320"/>
      <c r="KD37" s="320"/>
      <c r="KE37" s="320"/>
      <c r="KF37" s="320"/>
      <c r="KG37" s="320"/>
      <c r="KH37" s="320"/>
      <c r="KI37" s="320"/>
      <c r="KJ37" s="320"/>
      <c r="KK37" s="320"/>
      <c r="KL37" s="320"/>
      <c r="KM37" s="320"/>
    </row>
    <row r="38" spans="1:299" s="339" customFormat="1" x14ac:dyDescent="0.25">
      <c r="A38" s="332" t="s">
        <v>621</v>
      </c>
      <c r="B38" s="326">
        <v>32.257846832275391</v>
      </c>
      <c r="C38" s="326">
        <v>45.217906951904297</v>
      </c>
      <c r="D38" s="326">
        <v>63.137157440185547</v>
      </c>
      <c r="E38" s="326">
        <v>83.86688232421875</v>
      </c>
      <c r="F38" s="326">
        <v>75.327995300292969</v>
      </c>
      <c r="G38" s="326">
        <v>90.451766967773438</v>
      </c>
      <c r="H38" s="326">
        <v>112.79454040527344</v>
      </c>
      <c r="I38" s="326">
        <v>125.25859069824219</v>
      </c>
      <c r="J38" s="326">
        <v>165.56838989257813</v>
      </c>
      <c r="K38" s="326">
        <v>206.15646362304688</v>
      </c>
      <c r="L38" s="326">
        <v>240.12118530273438</v>
      </c>
      <c r="M38" s="326">
        <v>247.14205932617188</v>
      </c>
      <c r="N38" s="326">
        <v>294.5455322265625</v>
      </c>
      <c r="O38" s="326">
        <v>356.93341064453125</v>
      </c>
      <c r="P38" s="326">
        <v>402.43643188476563</v>
      </c>
      <c r="Q38" s="326">
        <v>434.66683959960938</v>
      </c>
      <c r="R38" s="326">
        <v>514.42926025390625</v>
      </c>
      <c r="S38" s="326">
        <v>668.9346923828125</v>
      </c>
      <c r="T38" s="326">
        <v>567.5574951171875</v>
      </c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  <c r="BA38" s="320"/>
      <c r="BB38" s="320"/>
      <c r="BC38" s="320"/>
      <c r="BD38" s="320"/>
      <c r="BE38" s="320"/>
      <c r="BF38" s="320"/>
      <c r="BG38" s="320"/>
      <c r="BH38" s="320"/>
      <c r="BI38" s="320"/>
      <c r="BJ38" s="320"/>
      <c r="BK38" s="320"/>
      <c r="BL38" s="320"/>
      <c r="BM38" s="320"/>
      <c r="BN38" s="320"/>
      <c r="BO38" s="320"/>
      <c r="BP38" s="320"/>
      <c r="BQ38" s="320"/>
      <c r="BR38" s="320"/>
      <c r="BS38" s="320"/>
      <c r="BT38" s="320"/>
      <c r="BU38" s="320"/>
      <c r="BV38" s="320"/>
      <c r="BW38" s="320"/>
      <c r="BX38" s="320"/>
      <c r="BY38" s="320"/>
      <c r="BZ38" s="320"/>
      <c r="CA38" s="320"/>
      <c r="CB38" s="320"/>
      <c r="CC38" s="320"/>
      <c r="CD38" s="320"/>
      <c r="CE38" s="320"/>
      <c r="CF38" s="320"/>
      <c r="CG38" s="320"/>
      <c r="CH38" s="320"/>
      <c r="CI38" s="320"/>
      <c r="CJ38" s="320"/>
      <c r="CK38" s="320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20"/>
      <c r="DE38" s="320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0"/>
      <c r="DU38" s="320"/>
      <c r="DV38" s="320"/>
      <c r="DW38" s="320"/>
      <c r="DX38" s="320"/>
      <c r="DY38" s="320"/>
      <c r="DZ38" s="320"/>
      <c r="EA38" s="320"/>
      <c r="EB38" s="320"/>
      <c r="EC38" s="320"/>
      <c r="ED38" s="320"/>
      <c r="EE38" s="320"/>
      <c r="EF38" s="320"/>
      <c r="EG38" s="320"/>
      <c r="EH38" s="320"/>
      <c r="EI38" s="320"/>
      <c r="EJ38" s="320"/>
      <c r="EK38" s="320"/>
      <c r="EL38" s="320"/>
      <c r="EM38" s="320"/>
      <c r="EN38" s="320"/>
      <c r="EO38" s="320"/>
      <c r="EP38" s="320"/>
      <c r="EQ38" s="320"/>
      <c r="ER38" s="320"/>
      <c r="ES38" s="320"/>
      <c r="ET38" s="320"/>
      <c r="EU38" s="320"/>
      <c r="EV38" s="320"/>
      <c r="EW38" s="320"/>
      <c r="EX38" s="320"/>
      <c r="EY38" s="320"/>
      <c r="EZ38" s="320"/>
      <c r="FA38" s="320"/>
      <c r="FB38" s="320"/>
      <c r="FC38" s="320"/>
      <c r="FD38" s="320"/>
      <c r="FE38" s="320"/>
      <c r="FF38" s="320"/>
      <c r="FG38" s="320"/>
      <c r="FH38" s="320"/>
      <c r="FI38" s="320"/>
      <c r="FJ38" s="320"/>
      <c r="FK38" s="320"/>
      <c r="FL38" s="320"/>
      <c r="FM38" s="320"/>
      <c r="FN38" s="320"/>
      <c r="FO38" s="320"/>
      <c r="FP38" s="320"/>
      <c r="FQ38" s="320"/>
      <c r="FR38" s="320"/>
      <c r="FS38" s="320"/>
      <c r="FT38" s="320"/>
      <c r="FU38" s="320"/>
      <c r="FV38" s="320"/>
      <c r="FW38" s="320"/>
      <c r="FX38" s="320"/>
      <c r="FY38" s="320"/>
      <c r="FZ38" s="320"/>
      <c r="GA38" s="320"/>
      <c r="GB38" s="320"/>
      <c r="GC38" s="320"/>
      <c r="GD38" s="320"/>
      <c r="GE38" s="320"/>
      <c r="GF38" s="320"/>
      <c r="GG38" s="320"/>
      <c r="GH38" s="320"/>
      <c r="GI38" s="320"/>
      <c r="GJ38" s="320"/>
      <c r="GK38" s="320"/>
      <c r="GL38" s="320"/>
      <c r="GM38" s="320"/>
      <c r="GN38" s="320"/>
      <c r="GO38" s="320"/>
      <c r="GP38" s="320"/>
      <c r="GQ38" s="320"/>
      <c r="GR38" s="320"/>
      <c r="GS38" s="320"/>
      <c r="GT38" s="320"/>
      <c r="GU38" s="320"/>
      <c r="GV38" s="320"/>
      <c r="GW38" s="320"/>
      <c r="GX38" s="320"/>
      <c r="GY38" s="320"/>
      <c r="GZ38" s="320"/>
      <c r="HA38" s="320"/>
      <c r="HB38" s="320"/>
      <c r="HC38" s="320"/>
      <c r="HD38" s="320"/>
      <c r="HE38" s="320"/>
      <c r="HF38" s="320"/>
      <c r="HG38" s="320"/>
      <c r="HH38" s="320"/>
      <c r="HI38" s="320"/>
      <c r="HJ38" s="320"/>
      <c r="HK38" s="320"/>
      <c r="HL38" s="320"/>
      <c r="HM38" s="320"/>
      <c r="HN38" s="320"/>
      <c r="HO38" s="320"/>
      <c r="HP38" s="320"/>
      <c r="HQ38" s="320"/>
      <c r="HR38" s="320"/>
      <c r="HS38" s="320"/>
      <c r="HT38" s="320"/>
      <c r="HU38" s="320"/>
      <c r="HV38" s="320"/>
      <c r="HW38" s="320"/>
      <c r="HX38" s="320"/>
      <c r="HY38" s="320"/>
      <c r="HZ38" s="320"/>
      <c r="IA38" s="320"/>
      <c r="IB38" s="320"/>
      <c r="IC38" s="320"/>
      <c r="ID38" s="320"/>
      <c r="IE38" s="320"/>
      <c r="IF38" s="320"/>
      <c r="IG38" s="320"/>
      <c r="IH38" s="320"/>
      <c r="II38" s="320"/>
      <c r="IJ38" s="320"/>
      <c r="IK38" s="320"/>
      <c r="IL38" s="320"/>
      <c r="IM38" s="320"/>
      <c r="IN38" s="320"/>
      <c r="IO38" s="320"/>
      <c r="IP38" s="320"/>
      <c r="IQ38" s="320"/>
      <c r="IR38" s="320"/>
      <c r="IS38" s="320"/>
      <c r="IT38" s="320"/>
      <c r="IU38" s="320"/>
      <c r="IV38" s="320"/>
      <c r="IW38" s="320"/>
      <c r="IX38" s="320"/>
      <c r="IY38" s="320"/>
      <c r="IZ38" s="320"/>
      <c r="JA38" s="320"/>
      <c r="JB38" s="320"/>
      <c r="JC38" s="320"/>
      <c r="JD38" s="320"/>
      <c r="JE38" s="320"/>
      <c r="JF38" s="320"/>
      <c r="JG38" s="320"/>
      <c r="JH38" s="320"/>
      <c r="JI38" s="320"/>
      <c r="JJ38" s="320"/>
      <c r="JK38" s="320"/>
      <c r="JL38" s="320"/>
      <c r="JM38" s="320"/>
      <c r="JN38" s="320"/>
      <c r="JO38" s="320"/>
      <c r="JP38" s="320"/>
      <c r="JQ38" s="320"/>
      <c r="JR38" s="320"/>
      <c r="JS38" s="320"/>
      <c r="JT38" s="320"/>
      <c r="JU38" s="320"/>
      <c r="JV38" s="320"/>
      <c r="JW38" s="320"/>
      <c r="JX38" s="320"/>
      <c r="JY38" s="320"/>
      <c r="JZ38" s="320"/>
      <c r="KA38" s="320"/>
      <c r="KB38" s="320"/>
      <c r="KC38" s="320"/>
      <c r="KD38" s="320"/>
      <c r="KE38" s="320"/>
      <c r="KF38" s="320"/>
      <c r="KG38" s="320"/>
      <c r="KH38" s="320"/>
      <c r="KI38" s="320"/>
      <c r="KJ38" s="320"/>
      <c r="KK38" s="320"/>
      <c r="KL38" s="320"/>
      <c r="KM38" s="320"/>
    </row>
    <row r="39" spans="1:299" s="339" customFormat="1" ht="12.75" customHeight="1" x14ac:dyDescent="0.25">
      <c r="A39" s="332" t="s">
        <v>622</v>
      </c>
      <c r="B39" s="326">
        <v>0</v>
      </c>
      <c r="C39" s="326">
        <v>3.7860000133514404</v>
      </c>
      <c r="D39" s="326">
        <v>3.0267000198364258</v>
      </c>
      <c r="E39" s="326">
        <v>4.9583020210266113</v>
      </c>
      <c r="F39" s="326">
        <v>4.1031632423400879</v>
      </c>
      <c r="G39" s="326">
        <v>6.1812014579772949</v>
      </c>
      <c r="H39" s="326">
        <v>6.8519115447998047</v>
      </c>
      <c r="I39" s="326">
        <v>7.4663238525390625</v>
      </c>
      <c r="J39" s="326">
        <v>9.3851852416992188</v>
      </c>
      <c r="K39" s="326">
        <v>11.369468688964844</v>
      </c>
      <c r="L39" s="326">
        <v>12.127193450927734</v>
      </c>
      <c r="M39" s="326">
        <v>11.982219696044922</v>
      </c>
      <c r="N39" s="326">
        <v>13.204614639282227</v>
      </c>
      <c r="O39" s="326">
        <v>15.190426826477051</v>
      </c>
      <c r="P39" s="326">
        <v>15.953888893127441</v>
      </c>
      <c r="Q39" s="326">
        <v>15.692436218261719</v>
      </c>
      <c r="R39" s="326">
        <v>12.874578475952148</v>
      </c>
      <c r="S39" s="326">
        <v>12.79020881652832</v>
      </c>
      <c r="T39" s="326">
        <v>10.57994556427002</v>
      </c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  <c r="BL39" s="320"/>
      <c r="BM39" s="320"/>
      <c r="BN39" s="320"/>
      <c r="BO39" s="320"/>
      <c r="BP39" s="320"/>
      <c r="BQ39" s="320"/>
      <c r="BR39" s="320"/>
      <c r="BS39" s="320"/>
      <c r="BT39" s="320"/>
      <c r="BU39" s="320"/>
      <c r="BV39" s="320"/>
      <c r="BW39" s="320"/>
      <c r="BX39" s="320"/>
      <c r="BY39" s="320"/>
      <c r="BZ39" s="320"/>
      <c r="CA39" s="320"/>
      <c r="CB39" s="320"/>
      <c r="CC39" s="320"/>
      <c r="CD39" s="320"/>
      <c r="CE39" s="320"/>
      <c r="CF39" s="320"/>
      <c r="CG39" s="320"/>
      <c r="CH39" s="320"/>
      <c r="CI39" s="320"/>
      <c r="CJ39" s="320"/>
      <c r="CK39" s="320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20"/>
      <c r="DE39" s="320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0"/>
      <c r="DU39" s="320"/>
      <c r="DV39" s="320"/>
      <c r="DW39" s="320"/>
      <c r="DX39" s="320"/>
      <c r="DY39" s="320"/>
      <c r="DZ39" s="320"/>
      <c r="EA39" s="320"/>
      <c r="EB39" s="320"/>
      <c r="EC39" s="320"/>
      <c r="ED39" s="320"/>
      <c r="EE39" s="320"/>
      <c r="EF39" s="320"/>
      <c r="EG39" s="320"/>
      <c r="EH39" s="320"/>
      <c r="EI39" s="320"/>
      <c r="EJ39" s="320"/>
      <c r="EK39" s="320"/>
      <c r="EL39" s="320"/>
      <c r="EM39" s="320"/>
      <c r="EN39" s="320"/>
      <c r="EO39" s="320"/>
      <c r="EP39" s="320"/>
      <c r="EQ39" s="320"/>
      <c r="ER39" s="320"/>
      <c r="ES39" s="320"/>
      <c r="ET39" s="320"/>
      <c r="EU39" s="320"/>
      <c r="EV39" s="320"/>
      <c r="EW39" s="320"/>
      <c r="EX39" s="320"/>
      <c r="EY39" s="320"/>
      <c r="EZ39" s="320"/>
      <c r="FA39" s="320"/>
      <c r="FB39" s="320"/>
      <c r="FC39" s="320"/>
      <c r="FD39" s="320"/>
      <c r="FE39" s="320"/>
      <c r="FF39" s="320"/>
      <c r="FG39" s="320"/>
      <c r="FH39" s="320"/>
      <c r="FI39" s="320"/>
      <c r="FJ39" s="320"/>
      <c r="FK39" s="320"/>
      <c r="FL39" s="320"/>
      <c r="FM39" s="320"/>
      <c r="FN39" s="320"/>
      <c r="FO39" s="320"/>
      <c r="FP39" s="320"/>
      <c r="FQ39" s="320"/>
      <c r="FR39" s="320"/>
      <c r="FS39" s="320"/>
      <c r="FT39" s="320"/>
      <c r="FU39" s="320"/>
      <c r="FV39" s="320"/>
      <c r="FW39" s="320"/>
      <c r="FX39" s="320"/>
      <c r="FY39" s="320"/>
      <c r="FZ39" s="320"/>
      <c r="GA39" s="320"/>
      <c r="GB39" s="320"/>
      <c r="GC39" s="320"/>
      <c r="GD39" s="320"/>
      <c r="GE39" s="320"/>
      <c r="GF39" s="320"/>
      <c r="GG39" s="320"/>
      <c r="GH39" s="320"/>
      <c r="GI39" s="320"/>
      <c r="GJ39" s="320"/>
      <c r="GK39" s="320"/>
      <c r="GL39" s="320"/>
      <c r="GM39" s="320"/>
      <c r="GN39" s="320"/>
      <c r="GO39" s="320"/>
      <c r="GP39" s="320"/>
      <c r="GQ39" s="320"/>
      <c r="GR39" s="320"/>
      <c r="GS39" s="320"/>
      <c r="GT39" s="320"/>
      <c r="GU39" s="320"/>
      <c r="GV39" s="320"/>
      <c r="GW39" s="320"/>
      <c r="GX39" s="320"/>
      <c r="GY39" s="320"/>
      <c r="GZ39" s="320"/>
      <c r="HA39" s="320"/>
      <c r="HB39" s="320"/>
      <c r="HC39" s="320"/>
      <c r="HD39" s="320"/>
      <c r="HE39" s="320"/>
      <c r="HF39" s="320"/>
      <c r="HG39" s="320"/>
      <c r="HH39" s="320"/>
      <c r="HI39" s="320"/>
      <c r="HJ39" s="320"/>
      <c r="HK39" s="320"/>
      <c r="HL39" s="320"/>
      <c r="HM39" s="320"/>
      <c r="HN39" s="320"/>
      <c r="HO39" s="320"/>
      <c r="HP39" s="320"/>
      <c r="HQ39" s="320"/>
      <c r="HR39" s="320"/>
      <c r="HS39" s="320"/>
      <c r="HT39" s="320"/>
      <c r="HU39" s="320"/>
      <c r="HV39" s="320"/>
      <c r="HW39" s="320"/>
      <c r="HX39" s="320"/>
      <c r="HY39" s="320"/>
      <c r="HZ39" s="320"/>
      <c r="IA39" s="320"/>
      <c r="IB39" s="320"/>
      <c r="IC39" s="320"/>
      <c r="ID39" s="320"/>
      <c r="IE39" s="320"/>
      <c r="IF39" s="320"/>
      <c r="IG39" s="320"/>
      <c r="IH39" s="320"/>
      <c r="II39" s="320"/>
      <c r="IJ39" s="320"/>
      <c r="IK39" s="320"/>
      <c r="IL39" s="320"/>
      <c r="IM39" s="320"/>
      <c r="IN39" s="320"/>
      <c r="IO39" s="320"/>
      <c r="IP39" s="320"/>
      <c r="IQ39" s="320"/>
      <c r="IR39" s="320"/>
      <c r="IS39" s="320"/>
      <c r="IT39" s="320"/>
      <c r="IU39" s="320"/>
      <c r="IV39" s="320"/>
      <c r="IW39" s="320"/>
      <c r="IX39" s="320"/>
      <c r="IY39" s="320"/>
      <c r="IZ39" s="320"/>
      <c r="JA39" s="320"/>
      <c r="JB39" s="320"/>
      <c r="JC39" s="320"/>
      <c r="JD39" s="320"/>
      <c r="JE39" s="320"/>
      <c r="JF39" s="320"/>
      <c r="JG39" s="320"/>
      <c r="JH39" s="320"/>
      <c r="JI39" s="320"/>
      <c r="JJ39" s="320"/>
      <c r="JK39" s="320"/>
      <c r="JL39" s="320"/>
      <c r="JM39" s="320"/>
      <c r="JN39" s="320"/>
      <c r="JO39" s="320"/>
      <c r="JP39" s="320"/>
      <c r="JQ39" s="320"/>
      <c r="JR39" s="320"/>
      <c r="JS39" s="320"/>
      <c r="JT39" s="320"/>
      <c r="JU39" s="320"/>
      <c r="JV39" s="320"/>
      <c r="JW39" s="320"/>
      <c r="JX39" s="320"/>
      <c r="JY39" s="320"/>
      <c r="JZ39" s="320"/>
      <c r="KA39" s="320"/>
      <c r="KB39" s="320"/>
      <c r="KC39" s="320"/>
      <c r="KD39" s="320"/>
      <c r="KE39" s="320"/>
      <c r="KF39" s="320"/>
      <c r="KG39" s="320"/>
      <c r="KH39" s="320"/>
      <c r="KI39" s="320"/>
      <c r="KJ39" s="320"/>
      <c r="KK39" s="320"/>
      <c r="KL39" s="320"/>
      <c r="KM39" s="320"/>
    </row>
    <row r="40" spans="1:299" s="322" customFormat="1" ht="12.75" customHeight="1" x14ac:dyDescent="0.3">
      <c r="A40" s="330" t="s">
        <v>256</v>
      </c>
      <c r="B40" s="326">
        <v>44.679553985595703</v>
      </c>
      <c r="C40" s="326">
        <v>6.9011898040771484</v>
      </c>
      <c r="D40" s="326">
        <v>6.3316540718078613</v>
      </c>
      <c r="E40" s="326">
        <v>5.9267621040344238</v>
      </c>
      <c r="F40" s="326">
        <v>10.233760833740234</v>
      </c>
      <c r="G40" s="326">
        <v>9.8293170928955078</v>
      </c>
      <c r="H40" s="326">
        <v>13.03947925567627</v>
      </c>
      <c r="I40" s="326">
        <v>24.492870330810547</v>
      </c>
      <c r="J40" s="326">
        <v>20.80879020690918</v>
      </c>
      <c r="K40" s="326">
        <v>22.923759460449219</v>
      </c>
      <c r="L40" s="326">
        <v>26.380348205566406</v>
      </c>
      <c r="M40" s="326">
        <v>28.830144882202148</v>
      </c>
      <c r="N40" s="326">
        <v>33.72662353515625</v>
      </c>
      <c r="O40" s="326">
        <v>40.486984252929688</v>
      </c>
      <c r="P40" s="326">
        <v>43.366302490234375</v>
      </c>
      <c r="Q40" s="326">
        <v>40.826869964599609</v>
      </c>
      <c r="R40" s="326">
        <v>48.29632568359375</v>
      </c>
      <c r="S40" s="326">
        <v>51.419059753417969</v>
      </c>
      <c r="T40" s="326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  <c r="BM40" s="320"/>
      <c r="BN40" s="320"/>
      <c r="BO40" s="320"/>
      <c r="BP40" s="320"/>
      <c r="BQ40" s="320"/>
      <c r="BR40" s="320"/>
      <c r="BS40" s="320"/>
      <c r="BT40" s="320"/>
      <c r="BU40" s="320"/>
      <c r="BV40" s="320"/>
      <c r="BW40" s="320"/>
      <c r="BX40" s="320"/>
      <c r="BY40" s="320"/>
      <c r="BZ40" s="320"/>
      <c r="CA40" s="320"/>
      <c r="CB40" s="320"/>
      <c r="CC40" s="320"/>
      <c r="CD40" s="320"/>
      <c r="CE40" s="320"/>
      <c r="CF40" s="320"/>
      <c r="CG40" s="320"/>
      <c r="CH40" s="320"/>
      <c r="CI40" s="320"/>
      <c r="CJ40" s="320"/>
      <c r="CK40" s="320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20"/>
      <c r="DE40" s="320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0"/>
      <c r="DU40" s="320"/>
      <c r="DV40" s="320"/>
      <c r="DW40" s="320"/>
      <c r="DX40" s="320"/>
      <c r="DY40" s="320"/>
      <c r="DZ40" s="320"/>
      <c r="EA40" s="320"/>
      <c r="EB40" s="320"/>
      <c r="EC40" s="320"/>
      <c r="ED40" s="320"/>
      <c r="EE40" s="320"/>
      <c r="EF40" s="320"/>
      <c r="EG40" s="320"/>
      <c r="EH40" s="320"/>
      <c r="EI40" s="320"/>
      <c r="EJ40" s="320"/>
      <c r="EK40" s="320"/>
      <c r="EL40" s="320"/>
      <c r="EM40" s="320"/>
      <c r="EN40" s="320"/>
      <c r="EO40" s="320"/>
      <c r="EP40" s="320"/>
      <c r="EQ40" s="320"/>
      <c r="ER40" s="320"/>
      <c r="ES40" s="320"/>
      <c r="ET40" s="320"/>
      <c r="EU40" s="320"/>
      <c r="EV40" s="320"/>
      <c r="EW40" s="320"/>
      <c r="EX40" s="320"/>
      <c r="EY40" s="320"/>
      <c r="EZ40" s="320"/>
      <c r="FA40" s="320"/>
      <c r="FB40" s="320"/>
      <c r="FC40" s="320"/>
      <c r="FD40" s="320"/>
      <c r="FE40" s="320"/>
      <c r="FF40" s="320"/>
      <c r="FG40" s="320"/>
      <c r="FH40" s="320"/>
      <c r="FI40" s="320"/>
      <c r="FJ40" s="320"/>
      <c r="FK40" s="320"/>
      <c r="FL40" s="320"/>
      <c r="FM40" s="320"/>
      <c r="FN40" s="320"/>
      <c r="FO40" s="320"/>
      <c r="FP40" s="320"/>
      <c r="FQ40" s="320"/>
      <c r="FR40" s="320"/>
      <c r="FS40" s="320"/>
      <c r="FT40" s="320"/>
      <c r="FU40" s="320"/>
      <c r="FV40" s="320"/>
      <c r="FW40" s="320"/>
      <c r="FX40" s="320"/>
      <c r="FY40" s="320"/>
      <c r="FZ40" s="320"/>
      <c r="GA40" s="320"/>
      <c r="GB40" s="320"/>
      <c r="GC40" s="320"/>
      <c r="GD40" s="320"/>
      <c r="GE40" s="320"/>
      <c r="GF40" s="320"/>
      <c r="GG40" s="320"/>
      <c r="GH40" s="320"/>
      <c r="GI40" s="320"/>
      <c r="GJ40" s="320"/>
      <c r="GK40" s="320"/>
      <c r="GL40" s="320"/>
      <c r="GM40" s="320"/>
      <c r="GN40" s="320"/>
      <c r="GO40" s="320"/>
      <c r="GP40" s="320"/>
      <c r="GQ40" s="320"/>
      <c r="GR40" s="320"/>
      <c r="GS40" s="320"/>
      <c r="GT40" s="320"/>
      <c r="GU40" s="320"/>
      <c r="GV40" s="320"/>
      <c r="GW40" s="320"/>
      <c r="GX40" s="320"/>
      <c r="GY40" s="320"/>
      <c r="GZ40" s="320"/>
      <c r="HA40" s="320"/>
      <c r="HB40" s="320"/>
      <c r="HC40" s="320"/>
      <c r="HD40" s="320"/>
      <c r="HE40" s="320"/>
      <c r="HF40" s="320"/>
      <c r="HG40" s="320"/>
      <c r="HH40" s="320"/>
      <c r="HI40" s="320"/>
      <c r="HJ40" s="320"/>
      <c r="HK40" s="320"/>
      <c r="HL40" s="320"/>
      <c r="HM40" s="320"/>
      <c r="HN40" s="320"/>
      <c r="HO40" s="320"/>
      <c r="HP40" s="320"/>
      <c r="HQ40" s="320"/>
      <c r="HR40" s="320"/>
      <c r="HS40" s="320"/>
      <c r="HT40" s="320"/>
      <c r="HU40" s="320"/>
      <c r="HV40" s="320"/>
      <c r="HW40" s="320"/>
      <c r="HX40" s="320"/>
      <c r="HY40" s="320"/>
      <c r="HZ40" s="320"/>
      <c r="IA40" s="320"/>
      <c r="IB40" s="320"/>
      <c r="IC40" s="320"/>
      <c r="ID40" s="320"/>
      <c r="IE40" s="320"/>
      <c r="IF40" s="320"/>
      <c r="IG40" s="320"/>
      <c r="IH40" s="320"/>
      <c r="II40" s="320"/>
      <c r="IJ40" s="320"/>
      <c r="IK40" s="320"/>
      <c r="IL40" s="320"/>
      <c r="IM40" s="320"/>
      <c r="IN40" s="320"/>
      <c r="IO40" s="320"/>
      <c r="IP40" s="320"/>
      <c r="IQ40" s="320"/>
      <c r="IR40" s="320"/>
      <c r="IS40" s="320"/>
      <c r="IT40" s="320"/>
      <c r="IU40" s="320"/>
      <c r="IV40" s="320"/>
      <c r="IW40" s="320"/>
      <c r="IX40" s="320"/>
      <c r="IY40" s="320"/>
      <c r="IZ40" s="320"/>
      <c r="JA40" s="320"/>
      <c r="JB40" s="320"/>
      <c r="JC40" s="320"/>
      <c r="JD40" s="320"/>
      <c r="JE40" s="320"/>
      <c r="JF40" s="320"/>
      <c r="JG40" s="320"/>
      <c r="JH40" s="320"/>
      <c r="JI40" s="320"/>
      <c r="JJ40" s="320"/>
      <c r="JK40" s="320"/>
      <c r="JL40" s="320"/>
      <c r="JM40" s="320"/>
      <c r="JN40" s="320"/>
      <c r="JO40" s="320"/>
      <c r="JP40" s="320"/>
      <c r="JQ40" s="320"/>
      <c r="JR40" s="320"/>
      <c r="JS40" s="320"/>
      <c r="JT40" s="320"/>
      <c r="JU40" s="320"/>
      <c r="JV40" s="320"/>
      <c r="JW40" s="320"/>
      <c r="JX40" s="320"/>
      <c r="JY40" s="320"/>
      <c r="JZ40" s="320"/>
      <c r="KA40" s="320"/>
      <c r="KB40" s="320"/>
      <c r="KC40" s="320"/>
      <c r="KD40" s="320"/>
      <c r="KE40" s="320"/>
      <c r="KF40" s="320"/>
      <c r="KG40" s="320"/>
      <c r="KH40" s="320"/>
      <c r="KI40" s="320"/>
      <c r="KJ40" s="320"/>
      <c r="KK40" s="320"/>
      <c r="KL40" s="320"/>
      <c r="KM40" s="320"/>
    </row>
    <row r="41" spans="1:299" s="322" customFormat="1" ht="12.75" customHeight="1" x14ac:dyDescent="0.25">
      <c r="A41" s="332" t="s">
        <v>623</v>
      </c>
      <c r="B41" s="326">
        <v>-3.4501299858093262</v>
      </c>
      <c r="C41" s="326">
        <v>-5.9101958274841309</v>
      </c>
      <c r="D41" s="326">
        <v>-10.506190299987793</v>
      </c>
      <c r="E41" s="326">
        <v>-26.39293098449707</v>
      </c>
      <c r="F41" s="326">
        <v>-16.607780456542969</v>
      </c>
      <c r="G41" s="326">
        <v>-21.516471862792969</v>
      </c>
      <c r="H41" s="326">
        <v>-10.163446426391602</v>
      </c>
      <c r="I41" s="326">
        <v>0.94204998016357422</v>
      </c>
      <c r="J41" s="326">
        <v>-1.8079570531845093</v>
      </c>
      <c r="K41" s="326">
        <v>-0.99972397089004517</v>
      </c>
      <c r="L41" s="326">
        <v>-1.1422109603881836</v>
      </c>
      <c r="M41" s="326">
        <v>3.0571410655975342</v>
      </c>
      <c r="N41" s="326">
        <v>7.1203618049621582</v>
      </c>
      <c r="O41" s="326">
        <v>11.986698150634766</v>
      </c>
      <c r="P41" s="326">
        <v>10.736551284790039</v>
      </c>
      <c r="Q41" s="326">
        <v>9.0740871429443359</v>
      </c>
      <c r="R41" s="326">
        <v>10.154316902160645</v>
      </c>
      <c r="S41" s="326">
        <v>10.242095947265625</v>
      </c>
      <c r="T41" s="326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  <c r="CF41" s="320"/>
      <c r="CG41" s="320"/>
      <c r="CH41" s="320"/>
      <c r="CI41" s="320"/>
      <c r="CJ41" s="320"/>
      <c r="CK41" s="320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20"/>
      <c r="DE41" s="320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0"/>
      <c r="DU41" s="320"/>
      <c r="DV41" s="320"/>
      <c r="DW41" s="320"/>
      <c r="DX41" s="320"/>
      <c r="DY41" s="320"/>
      <c r="DZ41" s="320"/>
      <c r="EA41" s="320"/>
      <c r="EB41" s="320"/>
      <c r="EC41" s="320"/>
      <c r="ED41" s="320"/>
      <c r="EE41" s="320"/>
      <c r="EF41" s="320"/>
      <c r="EG41" s="320"/>
      <c r="EH41" s="320"/>
      <c r="EI41" s="320"/>
      <c r="EJ41" s="320"/>
      <c r="EK41" s="320"/>
      <c r="EL41" s="320"/>
      <c r="EM41" s="320"/>
      <c r="EN41" s="320"/>
      <c r="EO41" s="320"/>
      <c r="EP41" s="320"/>
      <c r="EQ41" s="320"/>
      <c r="ER41" s="320"/>
      <c r="ES41" s="320"/>
      <c r="ET41" s="320"/>
      <c r="EU41" s="320"/>
      <c r="EV41" s="320"/>
      <c r="EW41" s="320"/>
      <c r="EX41" s="320"/>
      <c r="EY41" s="320"/>
      <c r="EZ41" s="320"/>
      <c r="FA41" s="320"/>
      <c r="FB41" s="320"/>
      <c r="FC41" s="320"/>
      <c r="FD41" s="320"/>
      <c r="FE41" s="320"/>
      <c r="FF41" s="320"/>
      <c r="FG41" s="320"/>
      <c r="FH41" s="320"/>
      <c r="FI41" s="320"/>
      <c r="FJ41" s="320"/>
      <c r="FK41" s="320"/>
      <c r="FL41" s="320"/>
      <c r="FM41" s="320"/>
      <c r="FN41" s="320"/>
      <c r="FO41" s="320"/>
      <c r="FP41" s="320"/>
      <c r="FQ41" s="320"/>
      <c r="FR41" s="320"/>
      <c r="FS41" s="320"/>
      <c r="FT41" s="320"/>
      <c r="FU41" s="320"/>
      <c r="FV41" s="320"/>
      <c r="FW41" s="320"/>
      <c r="FX41" s="320"/>
      <c r="FY41" s="320"/>
      <c r="FZ41" s="320"/>
      <c r="GA41" s="320"/>
      <c r="GB41" s="320"/>
      <c r="GC41" s="320"/>
      <c r="GD41" s="320"/>
      <c r="GE41" s="320"/>
      <c r="GF41" s="320"/>
      <c r="GG41" s="320"/>
      <c r="GH41" s="320"/>
      <c r="GI41" s="320"/>
      <c r="GJ41" s="320"/>
      <c r="GK41" s="320"/>
      <c r="GL41" s="320"/>
      <c r="GM41" s="320"/>
      <c r="GN41" s="320"/>
      <c r="GO41" s="320"/>
      <c r="GP41" s="320"/>
      <c r="GQ41" s="320"/>
      <c r="GR41" s="320"/>
      <c r="GS41" s="320"/>
      <c r="GT41" s="320"/>
      <c r="GU41" s="320"/>
      <c r="GV41" s="320"/>
      <c r="GW41" s="320"/>
      <c r="GX41" s="320"/>
      <c r="GY41" s="320"/>
      <c r="GZ41" s="320"/>
      <c r="HA41" s="320"/>
      <c r="HB41" s="320"/>
      <c r="HC41" s="320"/>
      <c r="HD41" s="320"/>
      <c r="HE41" s="320"/>
      <c r="HF41" s="320"/>
      <c r="HG41" s="320"/>
      <c r="HH41" s="320"/>
      <c r="HI41" s="320"/>
      <c r="HJ41" s="320"/>
      <c r="HK41" s="320"/>
      <c r="HL41" s="320"/>
      <c r="HM41" s="320"/>
      <c r="HN41" s="320"/>
      <c r="HO41" s="320"/>
      <c r="HP41" s="320"/>
      <c r="HQ41" s="320"/>
      <c r="HR41" s="320"/>
      <c r="HS41" s="320"/>
      <c r="HT41" s="320"/>
      <c r="HU41" s="320"/>
      <c r="HV41" s="320"/>
      <c r="HW41" s="320"/>
      <c r="HX41" s="320"/>
      <c r="HY41" s="320"/>
      <c r="HZ41" s="320"/>
      <c r="IA41" s="320"/>
      <c r="IB41" s="320"/>
      <c r="IC41" s="320"/>
      <c r="ID41" s="320"/>
      <c r="IE41" s="320"/>
      <c r="IF41" s="320"/>
      <c r="IG41" s="320"/>
      <c r="IH41" s="320"/>
      <c r="II41" s="320"/>
      <c r="IJ41" s="320"/>
      <c r="IK41" s="320"/>
      <c r="IL41" s="320"/>
      <c r="IM41" s="320"/>
      <c r="IN41" s="320"/>
      <c r="IO41" s="320"/>
      <c r="IP41" s="320"/>
      <c r="IQ41" s="320"/>
      <c r="IR41" s="320"/>
      <c r="IS41" s="320"/>
      <c r="IT41" s="320"/>
      <c r="IU41" s="320"/>
      <c r="IV41" s="320"/>
      <c r="IW41" s="320"/>
      <c r="IX41" s="320"/>
      <c r="IY41" s="320"/>
      <c r="IZ41" s="320"/>
      <c r="JA41" s="320"/>
      <c r="JB41" s="320"/>
      <c r="JC41" s="320"/>
      <c r="JD41" s="320"/>
      <c r="JE41" s="320"/>
      <c r="JF41" s="320"/>
      <c r="JG41" s="320"/>
      <c r="JH41" s="320"/>
      <c r="JI41" s="320"/>
      <c r="JJ41" s="320"/>
      <c r="JK41" s="320"/>
      <c r="JL41" s="320"/>
      <c r="JM41" s="320"/>
      <c r="JN41" s="320"/>
      <c r="JO41" s="320"/>
      <c r="JP41" s="320"/>
      <c r="JQ41" s="320"/>
      <c r="JR41" s="320"/>
      <c r="JS41" s="320"/>
      <c r="JT41" s="320"/>
      <c r="JU41" s="320"/>
      <c r="JV41" s="320"/>
      <c r="JW41" s="320"/>
      <c r="JX41" s="320"/>
      <c r="JY41" s="320"/>
      <c r="JZ41" s="320"/>
      <c r="KA41" s="320"/>
      <c r="KB41" s="320"/>
      <c r="KC41" s="320"/>
      <c r="KD41" s="320"/>
      <c r="KE41" s="320"/>
      <c r="KF41" s="320"/>
      <c r="KG41" s="320"/>
      <c r="KH41" s="320"/>
      <c r="KI41" s="320"/>
      <c r="KJ41" s="320"/>
      <c r="KK41" s="320"/>
      <c r="KL41" s="320"/>
      <c r="KM41" s="320"/>
    </row>
    <row r="42" spans="1:299" s="322" customFormat="1" ht="12.75" customHeight="1" x14ac:dyDescent="0.3">
      <c r="A42" s="330" t="s">
        <v>624</v>
      </c>
      <c r="B42" s="326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  <c r="CF42" s="320"/>
      <c r="CG42" s="320"/>
      <c r="CH42" s="320"/>
      <c r="CI42" s="320"/>
      <c r="CJ42" s="320"/>
      <c r="CK42" s="320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20"/>
      <c r="DE42" s="320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0"/>
      <c r="DU42" s="320"/>
      <c r="DV42" s="320"/>
      <c r="DW42" s="320"/>
      <c r="DX42" s="320"/>
      <c r="DY42" s="320"/>
      <c r="DZ42" s="320"/>
      <c r="EA42" s="320"/>
      <c r="EB42" s="320"/>
      <c r="EC42" s="320"/>
      <c r="ED42" s="320"/>
      <c r="EE42" s="320"/>
      <c r="EF42" s="320"/>
      <c r="EG42" s="320"/>
      <c r="EH42" s="320"/>
      <c r="EI42" s="320"/>
      <c r="EJ42" s="320"/>
      <c r="EK42" s="320"/>
      <c r="EL42" s="320"/>
      <c r="EM42" s="320"/>
      <c r="EN42" s="320"/>
      <c r="EO42" s="320"/>
      <c r="EP42" s="320"/>
      <c r="EQ42" s="320"/>
      <c r="ER42" s="320"/>
      <c r="ES42" s="320"/>
      <c r="ET42" s="320"/>
      <c r="EU42" s="320"/>
      <c r="EV42" s="320"/>
      <c r="EW42" s="320"/>
      <c r="EX42" s="320"/>
      <c r="EY42" s="320"/>
      <c r="EZ42" s="320"/>
      <c r="FA42" s="320"/>
      <c r="FB42" s="320"/>
      <c r="FC42" s="320"/>
      <c r="FD42" s="320"/>
      <c r="FE42" s="320"/>
      <c r="FF42" s="320"/>
      <c r="FG42" s="320"/>
      <c r="FH42" s="320"/>
      <c r="FI42" s="320"/>
      <c r="FJ42" s="320"/>
      <c r="FK42" s="320"/>
      <c r="FL42" s="320"/>
      <c r="FM42" s="320"/>
      <c r="FN42" s="320"/>
      <c r="FO42" s="320"/>
      <c r="FP42" s="320"/>
      <c r="FQ42" s="320"/>
      <c r="FR42" s="320"/>
      <c r="FS42" s="320"/>
      <c r="FT42" s="320"/>
      <c r="FU42" s="320"/>
      <c r="FV42" s="320"/>
      <c r="FW42" s="320"/>
      <c r="FX42" s="320"/>
      <c r="FY42" s="320"/>
      <c r="FZ42" s="320"/>
      <c r="GA42" s="320"/>
      <c r="GB42" s="320"/>
      <c r="GC42" s="320"/>
      <c r="GD42" s="320"/>
      <c r="GE42" s="320"/>
      <c r="GF42" s="320"/>
      <c r="GG42" s="320"/>
      <c r="GH42" s="320"/>
      <c r="GI42" s="320"/>
      <c r="GJ42" s="320"/>
      <c r="GK42" s="320"/>
      <c r="GL42" s="320"/>
      <c r="GM42" s="320"/>
      <c r="GN42" s="320"/>
      <c r="GO42" s="320"/>
      <c r="GP42" s="320"/>
      <c r="GQ42" s="320"/>
      <c r="GR42" s="320"/>
      <c r="GS42" s="320"/>
      <c r="GT42" s="320"/>
      <c r="GU42" s="320"/>
      <c r="GV42" s="320"/>
      <c r="GW42" s="320"/>
      <c r="GX42" s="320"/>
      <c r="GY42" s="320"/>
      <c r="GZ42" s="320"/>
      <c r="HA42" s="320"/>
      <c r="HB42" s="320"/>
      <c r="HC42" s="320"/>
      <c r="HD42" s="320"/>
      <c r="HE42" s="320"/>
      <c r="HF42" s="320"/>
      <c r="HG42" s="320"/>
      <c r="HH42" s="320"/>
      <c r="HI42" s="320"/>
      <c r="HJ42" s="320"/>
      <c r="HK42" s="320"/>
      <c r="HL42" s="320"/>
      <c r="HM42" s="320"/>
      <c r="HN42" s="320"/>
      <c r="HO42" s="320"/>
      <c r="HP42" s="320"/>
      <c r="HQ42" s="320"/>
      <c r="HR42" s="320"/>
      <c r="HS42" s="320"/>
      <c r="HT42" s="320"/>
      <c r="HU42" s="320"/>
      <c r="HV42" s="320"/>
      <c r="HW42" s="320"/>
      <c r="HX42" s="320"/>
      <c r="HY42" s="320"/>
      <c r="HZ42" s="320"/>
      <c r="IA42" s="320"/>
      <c r="IB42" s="320"/>
      <c r="IC42" s="320"/>
      <c r="ID42" s="320"/>
      <c r="IE42" s="320"/>
      <c r="IF42" s="320"/>
      <c r="IG42" s="320"/>
      <c r="IH42" s="320"/>
      <c r="II42" s="320"/>
      <c r="IJ42" s="320"/>
      <c r="IK42" s="320"/>
      <c r="IL42" s="320"/>
      <c r="IM42" s="320"/>
      <c r="IN42" s="320"/>
      <c r="IO42" s="320"/>
      <c r="IP42" s="320"/>
      <c r="IQ42" s="320"/>
      <c r="IR42" s="320"/>
      <c r="IS42" s="320"/>
      <c r="IT42" s="320"/>
      <c r="IU42" s="320"/>
      <c r="IV42" s="320"/>
      <c r="IW42" s="320"/>
      <c r="IX42" s="320"/>
      <c r="IY42" s="320"/>
      <c r="IZ42" s="320"/>
      <c r="JA42" s="320"/>
      <c r="JB42" s="320"/>
      <c r="JC42" s="320"/>
      <c r="JD42" s="320"/>
      <c r="JE42" s="320"/>
      <c r="JF42" s="320"/>
      <c r="JG42" s="320"/>
      <c r="JH42" s="320"/>
      <c r="JI42" s="320"/>
      <c r="JJ42" s="320"/>
      <c r="JK42" s="320"/>
      <c r="JL42" s="320"/>
      <c r="JM42" s="320"/>
      <c r="JN42" s="320"/>
      <c r="JO42" s="320"/>
      <c r="JP42" s="320"/>
      <c r="JQ42" s="320"/>
      <c r="JR42" s="320"/>
      <c r="JS42" s="320"/>
      <c r="JT42" s="320"/>
      <c r="JU42" s="320"/>
      <c r="JV42" s="320"/>
      <c r="JW42" s="320"/>
      <c r="JX42" s="320"/>
      <c r="JY42" s="320"/>
      <c r="JZ42" s="320"/>
      <c r="KA42" s="320"/>
      <c r="KB42" s="320"/>
      <c r="KC42" s="320"/>
      <c r="KD42" s="320"/>
      <c r="KE42" s="320"/>
      <c r="KF42" s="320"/>
      <c r="KG42" s="320"/>
      <c r="KH42" s="320"/>
      <c r="KI42" s="320"/>
      <c r="KJ42" s="320"/>
      <c r="KK42" s="320"/>
      <c r="KL42" s="320"/>
      <c r="KM42" s="320"/>
    </row>
    <row r="43" spans="1:299" s="322" customFormat="1" ht="12.75" customHeight="1" x14ac:dyDescent="0.25">
      <c r="A43" s="332" t="s">
        <v>111</v>
      </c>
      <c r="B43" s="326">
        <f>ExtD_Hist!L13</f>
        <v>60.910198211669922</v>
      </c>
      <c r="C43" s="326">
        <f>ExtD_Hist!M13</f>
        <v>62.628532409667969</v>
      </c>
      <c r="D43" s="326">
        <f>ExtD_Hist!N13</f>
        <v>63.230384826660156</v>
      </c>
      <c r="E43" s="326">
        <f>ExtD_Hist!O13</f>
        <v>63.044769287109375</v>
      </c>
      <c r="F43" s="326">
        <f>ExtD_Hist!P13</f>
        <v>61.698829650878906</v>
      </c>
      <c r="G43" s="326">
        <f>ExtD_Hist!Q13</f>
        <v>60.603927612304688</v>
      </c>
      <c r="H43" s="326">
        <f>ExtD_Hist!R13</f>
        <v>58.838840484619141</v>
      </c>
      <c r="I43" s="326">
        <f>ExtD_Hist!S13</f>
        <v>56.688655853271484</v>
      </c>
      <c r="J43" s="326">
        <f>ExtD_Hist!T13</f>
        <v>64.46636962890625</v>
      </c>
      <c r="K43" s="326">
        <f>ExtD_Hist!U13</f>
        <v>62.159873962402344</v>
      </c>
      <c r="L43" s="326">
        <f>ExtD_Hist!V13</f>
        <v>64.704879760742188</v>
      </c>
      <c r="M43" s="326">
        <f>ExtD_Hist!W13</f>
        <v>62.216682434082031</v>
      </c>
      <c r="N43" s="326">
        <f>ExtD_Hist!X13</f>
        <v>58.962528228759766</v>
      </c>
      <c r="O43" s="326">
        <f>ExtD_Hist!Y13</f>
        <v>56.570045471191406</v>
      </c>
      <c r="P43" s="326">
        <f>ExtD_Hist!Z13</f>
        <v>54.064674377441406</v>
      </c>
      <c r="Q43" s="326">
        <f>ExtD_Hist!AA13</f>
        <v>51.4464111328125</v>
      </c>
      <c r="R43" s="326">
        <f>ExtD_Hist!AB13</f>
        <v>48.204407000000003</v>
      </c>
      <c r="S43" s="326">
        <f>ExtD_Hist!AC13</f>
        <v>45.863227844238281</v>
      </c>
      <c r="T43" s="326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  <c r="CF43" s="320"/>
      <c r="CG43" s="320"/>
      <c r="CH43" s="320"/>
      <c r="CI43" s="320"/>
      <c r="CJ43" s="320"/>
      <c r="CK43" s="320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20"/>
      <c r="DE43" s="320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0"/>
      <c r="DU43" s="320"/>
      <c r="DV43" s="320"/>
      <c r="DW43" s="320"/>
      <c r="DX43" s="320"/>
      <c r="DY43" s="320"/>
      <c r="DZ43" s="320"/>
      <c r="EA43" s="320"/>
      <c r="EB43" s="320"/>
      <c r="EC43" s="320"/>
      <c r="ED43" s="320"/>
      <c r="EE43" s="320"/>
      <c r="EF43" s="320"/>
      <c r="EG43" s="320"/>
      <c r="EH43" s="320"/>
      <c r="EI43" s="320"/>
      <c r="EJ43" s="320"/>
      <c r="EK43" s="320"/>
      <c r="EL43" s="320"/>
      <c r="EM43" s="320"/>
      <c r="EN43" s="320"/>
      <c r="EO43" s="320"/>
      <c r="EP43" s="320"/>
      <c r="EQ43" s="320"/>
      <c r="ER43" s="320"/>
      <c r="ES43" s="320"/>
      <c r="ET43" s="320"/>
      <c r="EU43" s="320"/>
      <c r="EV43" s="320"/>
      <c r="EW43" s="320"/>
      <c r="EX43" s="320"/>
      <c r="EY43" s="320"/>
      <c r="EZ43" s="320"/>
      <c r="FA43" s="320"/>
      <c r="FB43" s="320"/>
      <c r="FC43" s="320"/>
      <c r="FD43" s="320"/>
      <c r="FE43" s="320"/>
      <c r="FF43" s="320"/>
      <c r="FG43" s="320"/>
      <c r="FH43" s="320"/>
      <c r="FI43" s="320"/>
      <c r="FJ43" s="320"/>
      <c r="FK43" s="320"/>
      <c r="FL43" s="320"/>
      <c r="FM43" s="320"/>
      <c r="FN43" s="320"/>
      <c r="FO43" s="320"/>
      <c r="FP43" s="320"/>
      <c r="FQ43" s="320"/>
      <c r="FR43" s="320"/>
      <c r="FS43" s="320"/>
      <c r="FT43" s="320"/>
      <c r="FU43" s="320"/>
      <c r="FV43" s="320"/>
      <c r="FW43" s="320"/>
      <c r="FX43" s="320"/>
      <c r="FY43" s="320"/>
      <c r="FZ43" s="320"/>
      <c r="GA43" s="320"/>
      <c r="GB43" s="320"/>
      <c r="GC43" s="320"/>
      <c r="GD43" s="320"/>
      <c r="GE43" s="320"/>
      <c r="GF43" s="320"/>
      <c r="GG43" s="320"/>
      <c r="GH43" s="320"/>
      <c r="GI43" s="320"/>
      <c r="GJ43" s="320"/>
      <c r="GK43" s="320"/>
      <c r="GL43" s="320"/>
      <c r="GM43" s="320"/>
      <c r="GN43" s="320"/>
      <c r="GO43" s="320"/>
      <c r="GP43" s="320"/>
      <c r="GQ43" s="320"/>
      <c r="GR43" s="320"/>
      <c r="GS43" s="320"/>
      <c r="GT43" s="320"/>
      <c r="GU43" s="320"/>
      <c r="GV43" s="320"/>
      <c r="GW43" s="320"/>
      <c r="GX43" s="320"/>
      <c r="GY43" s="320"/>
      <c r="GZ43" s="320"/>
      <c r="HA43" s="320"/>
      <c r="HB43" s="320"/>
      <c r="HC43" s="320"/>
      <c r="HD43" s="320"/>
      <c r="HE43" s="320"/>
      <c r="HF43" s="320"/>
      <c r="HG43" s="320"/>
      <c r="HH43" s="320"/>
      <c r="HI43" s="320"/>
      <c r="HJ43" s="320"/>
      <c r="HK43" s="320"/>
      <c r="HL43" s="320"/>
      <c r="HM43" s="320"/>
      <c r="HN43" s="320"/>
      <c r="HO43" s="320"/>
      <c r="HP43" s="320"/>
      <c r="HQ43" s="320"/>
      <c r="HR43" s="320"/>
      <c r="HS43" s="320"/>
      <c r="HT43" s="320"/>
      <c r="HU43" s="320"/>
      <c r="HV43" s="320"/>
      <c r="HW43" s="320"/>
      <c r="HX43" s="320"/>
      <c r="HY43" s="320"/>
      <c r="HZ43" s="320"/>
      <c r="IA43" s="320"/>
      <c r="IB43" s="320"/>
      <c r="IC43" s="320"/>
      <c r="ID43" s="320"/>
      <c r="IE43" s="320"/>
      <c r="IF43" s="320"/>
      <c r="IG43" s="320"/>
      <c r="IH43" s="320"/>
      <c r="II43" s="320"/>
      <c r="IJ43" s="320"/>
      <c r="IK43" s="320"/>
      <c r="IL43" s="320"/>
      <c r="IM43" s="320"/>
      <c r="IN43" s="320"/>
      <c r="IO43" s="320"/>
      <c r="IP43" s="320"/>
      <c r="IQ43" s="320"/>
      <c r="IR43" s="320"/>
      <c r="IS43" s="320"/>
      <c r="IT43" s="320"/>
      <c r="IU43" s="320"/>
      <c r="IV43" s="320"/>
      <c r="IW43" s="320"/>
      <c r="IX43" s="320"/>
      <c r="IY43" s="320"/>
      <c r="IZ43" s="320"/>
      <c r="JA43" s="320"/>
      <c r="JB43" s="320"/>
      <c r="JC43" s="320"/>
      <c r="JD43" s="320"/>
      <c r="JE43" s="320"/>
      <c r="JF43" s="320"/>
      <c r="JG43" s="320"/>
      <c r="JH43" s="320"/>
      <c r="JI43" s="320"/>
      <c r="JJ43" s="320"/>
      <c r="JK43" s="320"/>
      <c r="JL43" s="320"/>
      <c r="JM43" s="320"/>
      <c r="JN43" s="320"/>
      <c r="JO43" s="320"/>
      <c r="JP43" s="320"/>
      <c r="JQ43" s="320"/>
      <c r="JR43" s="320"/>
      <c r="JS43" s="320"/>
      <c r="JT43" s="320"/>
      <c r="JU43" s="320"/>
      <c r="JV43" s="320"/>
      <c r="JW43" s="320"/>
      <c r="JX43" s="320"/>
      <c r="JY43" s="320"/>
      <c r="JZ43" s="320"/>
      <c r="KA43" s="320"/>
      <c r="KB43" s="320"/>
      <c r="KC43" s="320"/>
      <c r="KD43" s="320"/>
      <c r="KE43" s="320"/>
      <c r="KF43" s="320"/>
      <c r="KG43" s="320"/>
      <c r="KH43" s="320"/>
      <c r="KI43" s="320"/>
      <c r="KJ43" s="320"/>
      <c r="KK43" s="320"/>
      <c r="KL43" s="320"/>
      <c r="KM43" s="320"/>
    </row>
    <row r="44" spans="1:299" s="322" customFormat="1" ht="12.75" customHeight="1" x14ac:dyDescent="0.25">
      <c r="A44" s="332" t="s">
        <v>4</v>
      </c>
      <c r="B44" s="326">
        <f>ExtD_Hist!L5-GFSsum!B43</f>
        <v>33.104854583740234</v>
      </c>
      <c r="C44" s="326">
        <f>ExtD_Hist!M5-GFSsum!C43</f>
        <v>29.67578125</v>
      </c>
      <c r="D44" s="326">
        <f>ExtD_Hist!N5-GFSsum!D43</f>
        <v>28.303604125976563</v>
      </c>
      <c r="E44" s="326">
        <f>ExtD_Hist!O5-GFSsum!E43</f>
        <v>38.551216125488281</v>
      </c>
      <c r="F44" s="326">
        <f>ExtD_Hist!P5-GFSsum!F43</f>
        <v>36.421310424804688</v>
      </c>
      <c r="G44" s="326">
        <f>ExtD_Hist!Q5-GFSsum!G43</f>
        <v>33.278312683105469</v>
      </c>
      <c r="H44" s="326">
        <f>ExtD_Hist!R5-GFSsum!H43</f>
        <v>46.636852264404297</v>
      </c>
      <c r="I44" s="326">
        <f>ExtD_Hist!S5-GFSsum!I43</f>
        <v>46.073474884033203</v>
      </c>
      <c r="J44" s="326">
        <f>ExtD_Hist!T5-GFSsum!J43</f>
        <v>35.860000610351563</v>
      </c>
      <c r="K44" s="326">
        <f>ExtD_Hist!U5-GFSsum!K43</f>
        <v>33.85986328125</v>
      </c>
      <c r="L44" s="326">
        <f>ExtD_Hist!V5-GFSsum!L43</f>
        <v>32.893287658691406</v>
      </c>
      <c r="M44" s="326">
        <f>ExtD_Hist!W5-GFSsum!M43</f>
        <v>32.429664611816406</v>
      </c>
      <c r="N44" s="326">
        <f>ExtD_Hist!X5-GFSsum!N43</f>
        <v>29.479061126708984</v>
      </c>
      <c r="O44" s="326">
        <f>ExtD_Hist!Y5-GFSsum!O43</f>
        <v>26.924301147460938</v>
      </c>
      <c r="P44" s="326">
        <f>ExtD_Hist!Z5-GFSsum!P43</f>
        <v>23.828109741210938</v>
      </c>
      <c r="Q44" s="326">
        <f>ExtD_Hist!AA5-GFSsum!Q43</f>
        <v>21.09014892578125</v>
      </c>
      <c r="R44" s="326">
        <f>ExtD_Hist!AB5-GFSsum!R43</f>
        <v>19.300483441894528</v>
      </c>
      <c r="S44" s="326">
        <f>ExtD_Hist!AC5-GFSsum!S43</f>
        <v>20.366096496582031</v>
      </c>
      <c r="T44" s="326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  <c r="BL44" s="320"/>
      <c r="BM44" s="320"/>
      <c r="BN44" s="320"/>
      <c r="BO44" s="320"/>
      <c r="BP44" s="320"/>
      <c r="BQ44" s="320"/>
      <c r="BR44" s="320"/>
      <c r="BS44" s="320"/>
      <c r="BT44" s="320"/>
      <c r="BU44" s="320"/>
      <c r="BV44" s="320"/>
      <c r="BW44" s="320"/>
      <c r="BX44" s="320"/>
      <c r="BY44" s="320"/>
      <c r="BZ44" s="320"/>
      <c r="CA44" s="320"/>
      <c r="CB44" s="320"/>
      <c r="CC44" s="320"/>
      <c r="CD44" s="320"/>
      <c r="CE44" s="320"/>
      <c r="CF44" s="320"/>
      <c r="CG44" s="320"/>
      <c r="CH44" s="320"/>
      <c r="CI44" s="320"/>
      <c r="CJ44" s="320"/>
      <c r="CK44" s="320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20"/>
      <c r="DE44" s="320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0"/>
      <c r="DU44" s="320"/>
      <c r="DV44" s="320"/>
      <c r="DW44" s="320"/>
      <c r="DX44" s="320"/>
      <c r="DY44" s="320"/>
      <c r="DZ44" s="320"/>
      <c r="EA44" s="320"/>
      <c r="EB44" s="320"/>
      <c r="EC44" s="320"/>
      <c r="ED44" s="320"/>
      <c r="EE44" s="320"/>
      <c r="EF44" s="320"/>
      <c r="EG44" s="320"/>
      <c r="EH44" s="320"/>
      <c r="EI44" s="320"/>
      <c r="EJ44" s="320"/>
      <c r="EK44" s="320"/>
      <c r="EL44" s="320"/>
      <c r="EM44" s="320"/>
      <c r="EN44" s="320"/>
      <c r="EO44" s="320"/>
      <c r="EP44" s="320"/>
      <c r="EQ44" s="320"/>
      <c r="ER44" s="320"/>
      <c r="ES44" s="320"/>
      <c r="ET44" s="320"/>
      <c r="EU44" s="320"/>
      <c r="EV44" s="320"/>
      <c r="EW44" s="320"/>
      <c r="EX44" s="320"/>
      <c r="EY44" s="320"/>
      <c r="EZ44" s="320"/>
      <c r="FA44" s="320"/>
      <c r="FB44" s="320"/>
      <c r="FC44" s="320"/>
      <c r="FD44" s="320"/>
      <c r="FE44" s="320"/>
      <c r="FF44" s="320"/>
      <c r="FG44" s="320"/>
      <c r="FH44" s="320"/>
      <c r="FI44" s="320"/>
      <c r="FJ44" s="320"/>
      <c r="FK44" s="320"/>
      <c r="FL44" s="320"/>
      <c r="FM44" s="320"/>
      <c r="FN44" s="320"/>
      <c r="FO44" s="320"/>
      <c r="FP44" s="320"/>
      <c r="FQ44" s="320"/>
      <c r="FR44" s="320"/>
      <c r="FS44" s="320"/>
      <c r="FT44" s="320"/>
      <c r="FU44" s="320"/>
      <c r="FV44" s="320"/>
      <c r="FW44" s="320"/>
      <c r="FX44" s="320"/>
      <c r="FY44" s="320"/>
      <c r="FZ44" s="320"/>
      <c r="GA44" s="320"/>
      <c r="GB44" s="320"/>
      <c r="GC44" s="320"/>
      <c r="GD44" s="320"/>
      <c r="GE44" s="320"/>
      <c r="GF44" s="320"/>
      <c r="GG44" s="320"/>
      <c r="GH44" s="320"/>
      <c r="GI44" s="320"/>
      <c r="GJ44" s="320"/>
      <c r="GK44" s="320"/>
      <c r="GL44" s="320"/>
      <c r="GM44" s="320"/>
      <c r="GN44" s="320"/>
      <c r="GO44" s="320"/>
      <c r="GP44" s="320"/>
      <c r="GQ44" s="320"/>
      <c r="GR44" s="320"/>
      <c r="GS44" s="320"/>
      <c r="GT44" s="320"/>
      <c r="GU44" s="320"/>
      <c r="GV44" s="320"/>
      <c r="GW44" s="320"/>
      <c r="GX44" s="320"/>
      <c r="GY44" s="320"/>
      <c r="GZ44" s="320"/>
      <c r="HA44" s="320"/>
      <c r="HB44" s="320"/>
      <c r="HC44" s="320"/>
      <c r="HD44" s="320"/>
      <c r="HE44" s="320"/>
      <c r="HF44" s="320"/>
      <c r="HG44" s="320"/>
      <c r="HH44" s="320"/>
      <c r="HI44" s="320"/>
      <c r="HJ44" s="320"/>
      <c r="HK44" s="320"/>
      <c r="HL44" s="320"/>
      <c r="HM44" s="320"/>
      <c r="HN44" s="320"/>
      <c r="HO44" s="320"/>
      <c r="HP44" s="320"/>
      <c r="HQ44" s="320"/>
      <c r="HR44" s="320"/>
      <c r="HS44" s="320"/>
      <c r="HT44" s="320"/>
      <c r="HU44" s="320"/>
      <c r="HV44" s="320"/>
      <c r="HW44" s="320"/>
      <c r="HX44" s="320"/>
      <c r="HY44" s="320"/>
      <c r="HZ44" s="320"/>
      <c r="IA44" s="320"/>
      <c r="IB44" s="320"/>
      <c r="IC44" s="320"/>
      <c r="ID44" s="320"/>
      <c r="IE44" s="320"/>
      <c r="IF44" s="320"/>
      <c r="IG44" s="320"/>
      <c r="IH44" s="320"/>
      <c r="II44" s="320"/>
      <c r="IJ44" s="320"/>
      <c r="IK44" s="320"/>
      <c r="IL44" s="320"/>
      <c r="IM44" s="320"/>
      <c r="IN44" s="320"/>
      <c r="IO44" s="320"/>
      <c r="IP44" s="320"/>
      <c r="IQ44" s="320"/>
      <c r="IR44" s="320"/>
      <c r="IS44" s="320"/>
      <c r="IT44" s="320"/>
      <c r="IU44" s="320"/>
      <c r="IV44" s="320"/>
      <c r="IW44" s="320"/>
      <c r="IX44" s="320"/>
      <c r="IY44" s="320"/>
      <c r="IZ44" s="320"/>
      <c r="JA44" s="320"/>
      <c r="JB44" s="320"/>
      <c r="JC44" s="320"/>
      <c r="JD44" s="320"/>
      <c r="JE44" s="320"/>
      <c r="JF44" s="320"/>
      <c r="JG44" s="320"/>
      <c r="JH44" s="320"/>
      <c r="JI44" s="320"/>
      <c r="JJ44" s="320"/>
      <c r="JK44" s="320"/>
      <c r="JL44" s="320"/>
      <c r="JM44" s="320"/>
      <c r="JN44" s="320"/>
      <c r="JO44" s="320"/>
      <c r="JP44" s="320"/>
      <c r="JQ44" s="320"/>
      <c r="JR44" s="320"/>
      <c r="JS44" s="320"/>
      <c r="JT44" s="320"/>
      <c r="JU44" s="320"/>
      <c r="JV44" s="320"/>
      <c r="JW44" s="320"/>
      <c r="JX44" s="320"/>
      <c r="JY44" s="320"/>
      <c r="JZ44" s="320"/>
      <c r="KA44" s="320"/>
      <c r="KB44" s="320"/>
      <c r="KC44" s="320"/>
      <c r="KD44" s="320"/>
      <c r="KE44" s="320"/>
      <c r="KF44" s="320"/>
      <c r="KG44" s="320"/>
      <c r="KH44" s="320"/>
      <c r="KI44" s="320"/>
      <c r="KJ44" s="320"/>
      <c r="KK44" s="320"/>
      <c r="KL44" s="320"/>
      <c r="KM44" s="320"/>
    </row>
    <row r="45" spans="1:299" s="322" customFormat="1" ht="12.75" customHeight="1" x14ac:dyDescent="0.3">
      <c r="A45" s="330" t="s">
        <v>30</v>
      </c>
      <c r="B45" s="326">
        <f>SUM(B43:B44)</f>
        <v>94.015052795410156</v>
      </c>
      <c r="C45" s="326">
        <f t="shared" ref="C45:R45" si="11">SUM(C43:C44)</f>
        <v>92.304313659667969</v>
      </c>
      <c r="D45" s="326">
        <f t="shared" si="11"/>
        <v>91.533988952636719</v>
      </c>
      <c r="E45" s="326">
        <f t="shared" si="11"/>
        <v>101.59598541259766</v>
      </c>
      <c r="F45" s="326">
        <f t="shared" si="11"/>
        <v>98.120140075683594</v>
      </c>
      <c r="G45" s="326">
        <f t="shared" si="11"/>
        <v>93.882240295410156</v>
      </c>
      <c r="H45" s="326">
        <f t="shared" si="11"/>
        <v>105.47569274902344</v>
      </c>
      <c r="I45" s="326">
        <f t="shared" si="11"/>
        <v>102.76213073730469</v>
      </c>
      <c r="J45" s="326">
        <f t="shared" si="11"/>
        <v>100.32637023925781</v>
      </c>
      <c r="K45" s="326">
        <f t="shared" si="11"/>
        <v>96.019737243652344</v>
      </c>
      <c r="L45" s="326">
        <f t="shared" si="11"/>
        <v>97.598167419433594</v>
      </c>
      <c r="M45" s="326">
        <f t="shared" si="11"/>
        <v>94.646347045898438</v>
      </c>
      <c r="N45" s="326">
        <f t="shared" si="11"/>
        <v>88.44158935546875</v>
      </c>
      <c r="O45" s="326">
        <f t="shared" si="11"/>
        <v>83.494346618652344</v>
      </c>
      <c r="P45" s="326">
        <f t="shared" si="11"/>
        <v>77.892784118652344</v>
      </c>
      <c r="Q45" s="326">
        <f t="shared" si="11"/>
        <v>72.53656005859375</v>
      </c>
      <c r="R45" s="326">
        <f t="shared" si="11"/>
        <v>67.504890441894531</v>
      </c>
      <c r="S45" s="326">
        <f>SUM(S43:S44)</f>
        <v>66.229324340820313</v>
      </c>
      <c r="T45" s="326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20"/>
      <c r="AF45" s="320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0"/>
      <c r="BE45" s="320"/>
      <c r="BF45" s="320"/>
      <c r="BG45" s="320"/>
      <c r="BH45" s="320"/>
      <c r="BI45" s="320"/>
      <c r="BJ45" s="320"/>
      <c r="BK45" s="320"/>
      <c r="BL45" s="320"/>
      <c r="BM45" s="320"/>
      <c r="BN45" s="320"/>
      <c r="BO45" s="320"/>
      <c r="BP45" s="320"/>
      <c r="BQ45" s="320"/>
      <c r="BR45" s="320"/>
      <c r="BS45" s="320"/>
      <c r="BT45" s="320"/>
      <c r="BU45" s="320"/>
      <c r="BV45" s="320"/>
      <c r="BW45" s="320"/>
      <c r="BX45" s="320"/>
      <c r="BY45" s="320"/>
      <c r="BZ45" s="320"/>
      <c r="CA45" s="320"/>
      <c r="CB45" s="320"/>
      <c r="CC45" s="320"/>
      <c r="CD45" s="320"/>
      <c r="CE45" s="320"/>
      <c r="CF45" s="320"/>
      <c r="CG45" s="320"/>
      <c r="CH45" s="320"/>
      <c r="CI45" s="320"/>
      <c r="CJ45" s="320"/>
      <c r="CK45" s="320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20"/>
      <c r="DE45" s="320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0"/>
      <c r="DU45" s="320"/>
      <c r="DV45" s="320"/>
      <c r="DW45" s="320"/>
      <c r="DX45" s="320"/>
      <c r="DY45" s="320"/>
      <c r="DZ45" s="320"/>
      <c r="EA45" s="320"/>
      <c r="EB45" s="320"/>
      <c r="EC45" s="320"/>
      <c r="ED45" s="320"/>
      <c r="EE45" s="320"/>
      <c r="EF45" s="320"/>
      <c r="EG45" s="320"/>
      <c r="EH45" s="320"/>
      <c r="EI45" s="320"/>
      <c r="EJ45" s="320"/>
      <c r="EK45" s="320"/>
      <c r="EL45" s="320"/>
      <c r="EM45" s="320"/>
      <c r="EN45" s="320"/>
      <c r="EO45" s="320"/>
      <c r="EP45" s="320"/>
      <c r="EQ45" s="320"/>
      <c r="ER45" s="320"/>
      <c r="ES45" s="320"/>
      <c r="ET45" s="320"/>
      <c r="EU45" s="320"/>
      <c r="EV45" s="320"/>
      <c r="EW45" s="320"/>
      <c r="EX45" s="320"/>
      <c r="EY45" s="320"/>
      <c r="EZ45" s="320"/>
      <c r="FA45" s="320"/>
      <c r="FB45" s="320"/>
      <c r="FC45" s="320"/>
      <c r="FD45" s="320"/>
      <c r="FE45" s="320"/>
      <c r="FF45" s="320"/>
      <c r="FG45" s="320"/>
      <c r="FH45" s="320"/>
      <c r="FI45" s="320"/>
      <c r="FJ45" s="320"/>
      <c r="FK45" s="320"/>
      <c r="FL45" s="320"/>
      <c r="FM45" s="320"/>
      <c r="FN45" s="320"/>
      <c r="FO45" s="320"/>
      <c r="FP45" s="320"/>
      <c r="FQ45" s="320"/>
      <c r="FR45" s="320"/>
      <c r="FS45" s="320"/>
      <c r="FT45" s="320"/>
      <c r="FU45" s="320"/>
      <c r="FV45" s="320"/>
      <c r="FW45" s="320"/>
      <c r="FX45" s="320"/>
      <c r="FY45" s="320"/>
      <c r="FZ45" s="320"/>
      <c r="GA45" s="320"/>
      <c r="GB45" s="320"/>
      <c r="GC45" s="320"/>
      <c r="GD45" s="320"/>
      <c r="GE45" s="320"/>
      <c r="GF45" s="320"/>
      <c r="GG45" s="320"/>
      <c r="GH45" s="320"/>
      <c r="GI45" s="320"/>
      <c r="GJ45" s="320"/>
      <c r="GK45" s="320"/>
      <c r="GL45" s="320"/>
      <c r="GM45" s="320"/>
      <c r="GN45" s="320"/>
      <c r="GO45" s="320"/>
      <c r="GP45" s="320"/>
      <c r="GQ45" s="320"/>
      <c r="GR45" s="320"/>
      <c r="GS45" s="320"/>
      <c r="GT45" s="320"/>
      <c r="GU45" s="320"/>
      <c r="GV45" s="320"/>
      <c r="GW45" s="320"/>
      <c r="GX45" s="320"/>
      <c r="GY45" s="320"/>
      <c r="GZ45" s="320"/>
      <c r="HA45" s="320"/>
      <c r="HB45" s="320"/>
      <c r="HC45" s="320"/>
      <c r="HD45" s="320"/>
      <c r="HE45" s="320"/>
      <c r="HF45" s="320"/>
      <c r="HG45" s="320"/>
      <c r="HH45" s="320"/>
      <c r="HI45" s="320"/>
      <c r="HJ45" s="320"/>
      <c r="HK45" s="320"/>
      <c r="HL45" s="320"/>
      <c r="HM45" s="320"/>
      <c r="HN45" s="320"/>
      <c r="HO45" s="320"/>
      <c r="HP45" s="320"/>
      <c r="HQ45" s="320"/>
      <c r="HR45" s="320"/>
      <c r="HS45" s="320"/>
      <c r="HT45" s="320"/>
      <c r="HU45" s="320"/>
      <c r="HV45" s="320"/>
      <c r="HW45" s="320"/>
      <c r="HX45" s="320"/>
      <c r="HY45" s="320"/>
      <c r="HZ45" s="320"/>
      <c r="IA45" s="320"/>
      <c r="IB45" s="320"/>
      <c r="IC45" s="320"/>
      <c r="ID45" s="320"/>
      <c r="IE45" s="320"/>
      <c r="IF45" s="320"/>
      <c r="IG45" s="320"/>
      <c r="IH45" s="320"/>
      <c r="II45" s="320"/>
      <c r="IJ45" s="320"/>
      <c r="IK45" s="320"/>
      <c r="IL45" s="320"/>
      <c r="IM45" s="320"/>
      <c r="IN45" s="320"/>
      <c r="IO45" s="320"/>
      <c r="IP45" s="320"/>
      <c r="IQ45" s="320"/>
      <c r="IR45" s="320"/>
      <c r="IS45" s="320"/>
      <c r="IT45" s="320"/>
      <c r="IU45" s="320"/>
      <c r="IV45" s="320"/>
      <c r="IW45" s="320"/>
      <c r="IX45" s="320"/>
      <c r="IY45" s="320"/>
      <c r="IZ45" s="320"/>
      <c r="JA45" s="320"/>
      <c r="JB45" s="320"/>
      <c r="JC45" s="320"/>
      <c r="JD45" s="320"/>
      <c r="JE45" s="320"/>
      <c r="JF45" s="320"/>
      <c r="JG45" s="320"/>
      <c r="JH45" s="320"/>
      <c r="JI45" s="320"/>
      <c r="JJ45" s="320"/>
      <c r="JK45" s="320"/>
      <c r="JL45" s="320"/>
      <c r="JM45" s="320"/>
      <c r="JN45" s="320"/>
      <c r="JO45" s="320"/>
      <c r="JP45" s="320"/>
      <c r="JQ45" s="320"/>
      <c r="JR45" s="320"/>
      <c r="JS45" s="320"/>
      <c r="JT45" s="320"/>
      <c r="JU45" s="320"/>
      <c r="JV45" s="320"/>
      <c r="JW45" s="320"/>
      <c r="JX45" s="320"/>
      <c r="JY45" s="320"/>
      <c r="JZ45" s="320"/>
      <c r="KA45" s="320"/>
      <c r="KB45" s="320"/>
      <c r="KC45" s="320"/>
      <c r="KD45" s="320"/>
      <c r="KE45" s="320"/>
      <c r="KF45" s="320"/>
      <c r="KG45" s="320"/>
      <c r="KH45" s="320"/>
      <c r="KI45" s="320"/>
      <c r="KJ45" s="320"/>
      <c r="KK45" s="320"/>
      <c r="KL45" s="320"/>
      <c r="KM45" s="320"/>
    </row>
    <row r="46" spans="1:299" s="322" customFormat="1" ht="12.75" customHeight="1" x14ac:dyDescent="0.25">
      <c r="A46" s="335" t="s">
        <v>258</v>
      </c>
      <c r="B46" s="329">
        <f>NAInd!J85</f>
        <v>132.79185485839844</v>
      </c>
      <c r="C46" s="329">
        <f>NAInd!K85</f>
        <v>137.81541442871094</v>
      </c>
      <c r="D46" s="329">
        <f>NAInd!L85</f>
        <v>142.92251586914063</v>
      </c>
      <c r="E46" s="329">
        <f>NAInd!M85</f>
        <v>150.10470581054688</v>
      </c>
      <c r="F46" s="329">
        <f>NAInd!N85</f>
        <v>146.20816040039063</v>
      </c>
      <c r="G46" s="329">
        <f>NAInd!O85</f>
        <v>150.88645935058594</v>
      </c>
      <c r="H46" s="329">
        <f>NAInd!P85</f>
        <v>160.6295166015625</v>
      </c>
      <c r="I46" s="329">
        <f>NAInd!Q85</f>
        <v>172.04450988769531</v>
      </c>
      <c r="J46" s="329">
        <f>NAInd!R85</f>
        <v>180.30207824707031</v>
      </c>
      <c r="K46" s="329">
        <f>NAInd!S85</f>
        <v>185.8170166015625</v>
      </c>
      <c r="L46" s="329">
        <f>NAInd!T85</f>
        <v>185.44639587402344</v>
      </c>
      <c r="M46" s="329">
        <f>NAInd!U85</f>
        <v>183.22293090820313</v>
      </c>
      <c r="N46" s="329">
        <f>NAInd!V85</f>
        <v>200.90071105957031</v>
      </c>
      <c r="O46" s="329">
        <f>NAInd!W85</f>
        <v>212.93571472167969</v>
      </c>
      <c r="P46" s="329">
        <f>NAInd!X85</f>
        <v>219.43003845214844</v>
      </c>
      <c r="Q46" s="329">
        <f>NAInd!Y85</f>
        <v>231.9967041015625</v>
      </c>
      <c r="R46" s="329">
        <f>NAInd!Z85</f>
        <v>240.75114440917969</v>
      </c>
      <c r="S46" s="329">
        <f>NAInd!AA85</f>
        <v>257.78488159179688</v>
      </c>
      <c r="T46" s="329">
        <f>NAInd!AB85</f>
        <v>258.77447509765625</v>
      </c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0"/>
      <c r="AV46" s="320"/>
      <c r="AW46" s="320"/>
      <c r="AX46" s="320"/>
      <c r="AY46" s="320"/>
      <c r="AZ46" s="320"/>
      <c r="BA46" s="320"/>
      <c r="BB46" s="320"/>
      <c r="BC46" s="320"/>
      <c r="BD46" s="320"/>
      <c r="BE46" s="320"/>
      <c r="BF46" s="320"/>
      <c r="BG46" s="320"/>
      <c r="BH46" s="320"/>
      <c r="BI46" s="320"/>
      <c r="BJ46" s="320"/>
      <c r="BK46" s="320"/>
      <c r="BL46" s="320"/>
      <c r="BM46" s="320"/>
      <c r="BN46" s="320"/>
      <c r="BO46" s="320"/>
      <c r="BP46" s="320"/>
      <c r="BQ46" s="320"/>
      <c r="BR46" s="320"/>
      <c r="BS46" s="320"/>
      <c r="BT46" s="320"/>
      <c r="BU46" s="320"/>
      <c r="BV46" s="320"/>
      <c r="BW46" s="320"/>
      <c r="BX46" s="320"/>
      <c r="BY46" s="320"/>
      <c r="BZ46" s="320"/>
      <c r="CA46" s="320"/>
      <c r="CB46" s="320"/>
      <c r="CC46" s="320"/>
      <c r="CD46" s="320"/>
      <c r="CE46" s="320"/>
      <c r="CF46" s="320"/>
      <c r="CG46" s="320"/>
      <c r="CH46" s="320"/>
      <c r="CI46" s="320"/>
      <c r="CJ46" s="320"/>
      <c r="CK46" s="320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20"/>
      <c r="DE46" s="320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0"/>
      <c r="DU46" s="320"/>
      <c r="DV46" s="320"/>
      <c r="DW46" s="320"/>
      <c r="DX46" s="320"/>
      <c r="DY46" s="320"/>
      <c r="DZ46" s="320"/>
      <c r="EA46" s="320"/>
      <c r="EB46" s="320"/>
      <c r="EC46" s="320"/>
      <c r="ED46" s="320"/>
      <c r="EE46" s="320"/>
      <c r="EF46" s="320"/>
      <c r="EG46" s="320"/>
      <c r="EH46" s="320"/>
      <c r="EI46" s="320"/>
      <c r="EJ46" s="320"/>
      <c r="EK46" s="320"/>
      <c r="EL46" s="320"/>
      <c r="EM46" s="320"/>
      <c r="EN46" s="320"/>
      <c r="EO46" s="320"/>
      <c r="EP46" s="320"/>
      <c r="EQ46" s="320"/>
      <c r="ER46" s="320"/>
      <c r="ES46" s="320"/>
      <c r="ET46" s="320"/>
      <c r="EU46" s="320"/>
      <c r="EV46" s="320"/>
      <c r="EW46" s="320"/>
      <c r="EX46" s="320"/>
      <c r="EY46" s="320"/>
      <c r="EZ46" s="320"/>
      <c r="FA46" s="320"/>
      <c r="FB46" s="320"/>
      <c r="FC46" s="320"/>
      <c r="FD46" s="320"/>
      <c r="FE46" s="320"/>
      <c r="FF46" s="320"/>
      <c r="FG46" s="320"/>
      <c r="FH46" s="320"/>
      <c r="FI46" s="320"/>
      <c r="FJ46" s="320"/>
      <c r="FK46" s="320"/>
      <c r="FL46" s="320"/>
      <c r="FM46" s="320"/>
      <c r="FN46" s="320"/>
      <c r="FO46" s="320"/>
      <c r="FP46" s="320"/>
      <c r="FQ46" s="320"/>
      <c r="FR46" s="320"/>
      <c r="FS46" s="320"/>
      <c r="FT46" s="320"/>
      <c r="FU46" s="320"/>
      <c r="FV46" s="320"/>
      <c r="FW46" s="320"/>
      <c r="FX46" s="320"/>
      <c r="FY46" s="320"/>
      <c r="FZ46" s="320"/>
      <c r="GA46" s="320"/>
      <c r="GB46" s="320"/>
      <c r="GC46" s="320"/>
      <c r="GD46" s="320"/>
      <c r="GE46" s="320"/>
      <c r="GF46" s="320"/>
      <c r="GG46" s="320"/>
      <c r="GH46" s="320"/>
      <c r="GI46" s="320"/>
      <c r="GJ46" s="320"/>
      <c r="GK46" s="320"/>
      <c r="GL46" s="320"/>
      <c r="GM46" s="320"/>
      <c r="GN46" s="320"/>
      <c r="GO46" s="320"/>
      <c r="GP46" s="320"/>
      <c r="GQ46" s="320"/>
      <c r="GR46" s="320"/>
      <c r="GS46" s="320"/>
      <c r="GT46" s="320"/>
      <c r="GU46" s="320"/>
      <c r="GV46" s="320"/>
      <c r="GW46" s="320"/>
      <c r="GX46" s="320"/>
      <c r="GY46" s="320"/>
      <c r="GZ46" s="320"/>
      <c r="HA46" s="320"/>
      <c r="HB46" s="320"/>
      <c r="HC46" s="320"/>
      <c r="HD46" s="320"/>
      <c r="HE46" s="320"/>
      <c r="HF46" s="320"/>
      <c r="HG46" s="320"/>
      <c r="HH46" s="320"/>
      <c r="HI46" s="320"/>
      <c r="HJ46" s="320"/>
      <c r="HK46" s="320"/>
      <c r="HL46" s="320"/>
      <c r="HM46" s="320"/>
      <c r="HN46" s="320"/>
      <c r="HO46" s="320"/>
      <c r="HP46" s="320"/>
      <c r="HQ46" s="320"/>
      <c r="HR46" s="320"/>
      <c r="HS46" s="320"/>
      <c r="HT46" s="320"/>
      <c r="HU46" s="320"/>
      <c r="HV46" s="320"/>
      <c r="HW46" s="320"/>
      <c r="HX46" s="320"/>
      <c r="HY46" s="320"/>
      <c r="HZ46" s="320"/>
      <c r="IA46" s="320"/>
      <c r="IB46" s="320"/>
      <c r="IC46" s="320"/>
      <c r="ID46" s="320"/>
      <c r="IE46" s="320"/>
      <c r="IF46" s="320"/>
      <c r="IG46" s="320"/>
      <c r="IH46" s="320"/>
      <c r="II46" s="320"/>
      <c r="IJ46" s="320"/>
      <c r="IK46" s="320"/>
      <c r="IL46" s="320"/>
      <c r="IM46" s="320"/>
      <c r="IN46" s="320"/>
      <c r="IO46" s="320"/>
      <c r="IP46" s="320"/>
      <c r="IQ46" s="320"/>
      <c r="IR46" s="320"/>
      <c r="IS46" s="320"/>
      <c r="IT46" s="320"/>
      <c r="IU46" s="320"/>
      <c r="IV46" s="320"/>
      <c r="IW46" s="320"/>
      <c r="IX46" s="320"/>
      <c r="IY46" s="320"/>
      <c r="IZ46" s="320"/>
      <c r="JA46" s="320"/>
      <c r="JB46" s="320"/>
      <c r="JC46" s="320"/>
      <c r="JD46" s="320"/>
      <c r="JE46" s="320"/>
      <c r="JF46" s="320"/>
      <c r="JG46" s="320"/>
      <c r="JH46" s="320"/>
      <c r="JI46" s="320"/>
      <c r="JJ46" s="320"/>
      <c r="JK46" s="320"/>
      <c r="JL46" s="320"/>
      <c r="JM46" s="320"/>
      <c r="JN46" s="320"/>
      <c r="JO46" s="320"/>
      <c r="JP46" s="320"/>
      <c r="JQ46" s="320"/>
      <c r="JR46" s="320"/>
      <c r="JS46" s="320"/>
      <c r="JT46" s="320"/>
      <c r="JU46" s="320"/>
      <c r="JV46" s="320"/>
      <c r="JW46" s="320"/>
      <c r="JX46" s="320"/>
      <c r="JY46" s="320"/>
      <c r="JZ46" s="320"/>
      <c r="KA46" s="320"/>
      <c r="KB46" s="320"/>
      <c r="KC46" s="320"/>
      <c r="KD46" s="320"/>
      <c r="KE46" s="320"/>
      <c r="KF46" s="320"/>
      <c r="KG46" s="320"/>
      <c r="KH46" s="320"/>
      <c r="KI46" s="320"/>
      <c r="KJ46" s="320"/>
      <c r="KK46" s="320"/>
      <c r="KL46" s="320"/>
      <c r="KM46" s="320"/>
    </row>
    <row r="47" spans="1:299" s="322" customFormat="1" ht="12.75" customHeight="1" x14ac:dyDescent="0.25">
      <c r="B47" s="326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6"/>
      <c r="N47" s="326"/>
      <c r="O47" s="326"/>
      <c r="P47" s="326"/>
      <c r="Q47" s="326"/>
      <c r="R47" s="326"/>
      <c r="S47" s="326"/>
      <c r="T47" s="326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20"/>
      <c r="AF47" s="320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  <c r="BB47" s="320"/>
      <c r="BC47" s="320"/>
      <c r="BD47" s="320"/>
      <c r="BE47" s="320"/>
      <c r="BF47" s="320"/>
      <c r="BG47" s="320"/>
      <c r="BH47" s="320"/>
      <c r="BI47" s="320"/>
      <c r="BJ47" s="320"/>
      <c r="BK47" s="320"/>
      <c r="BL47" s="320"/>
      <c r="BM47" s="320"/>
      <c r="BN47" s="320"/>
      <c r="BO47" s="320"/>
      <c r="BP47" s="320"/>
      <c r="BQ47" s="320"/>
      <c r="BR47" s="320"/>
      <c r="BS47" s="320"/>
      <c r="BT47" s="320"/>
      <c r="BU47" s="320"/>
      <c r="BV47" s="320"/>
      <c r="BW47" s="320"/>
      <c r="BX47" s="320"/>
      <c r="BY47" s="320"/>
      <c r="BZ47" s="320"/>
      <c r="CA47" s="320"/>
      <c r="CB47" s="320"/>
      <c r="CC47" s="320"/>
      <c r="CD47" s="320"/>
      <c r="CE47" s="320"/>
      <c r="CF47" s="320"/>
      <c r="CG47" s="320"/>
      <c r="CH47" s="320"/>
      <c r="CI47" s="320"/>
      <c r="CJ47" s="320"/>
      <c r="CK47" s="320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20"/>
      <c r="DE47" s="320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0"/>
      <c r="DU47" s="320"/>
      <c r="DV47" s="320"/>
      <c r="DW47" s="320"/>
      <c r="DX47" s="320"/>
      <c r="DY47" s="320"/>
      <c r="DZ47" s="320"/>
      <c r="EA47" s="320"/>
      <c r="EB47" s="320"/>
      <c r="EC47" s="320"/>
      <c r="ED47" s="320"/>
      <c r="EE47" s="320"/>
      <c r="EF47" s="320"/>
      <c r="EG47" s="320"/>
      <c r="EH47" s="320"/>
      <c r="EI47" s="320"/>
      <c r="EJ47" s="320"/>
      <c r="EK47" s="320"/>
      <c r="EL47" s="320"/>
      <c r="EM47" s="320"/>
      <c r="EN47" s="320"/>
      <c r="EO47" s="320"/>
      <c r="EP47" s="320"/>
      <c r="EQ47" s="320"/>
      <c r="ER47" s="320"/>
      <c r="ES47" s="320"/>
      <c r="ET47" s="320"/>
      <c r="EU47" s="320"/>
      <c r="EV47" s="320"/>
      <c r="EW47" s="320"/>
      <c r="EX47" s="320"/>
      <c r="EY47" s="320"/>
      <c r="EZ47" s="320"/>
      <c r="FA47" s="320"/>
      <c r="FB47" s="320"/>
      <c r="FC47" s="320"/>
      <c r="FD47" s="320"/>
      <c r="FE47" s="320"/>
      <c r="FF47" s="320"/>
      <c r="FG47" s="320"/>
      <c r="FH47" s="320"/>
      <c r="FI47" s="320"/>
      <c r="FJ47" s="320"/>
      <c r="FK47" s="320"/>
      <c r="FL47" s="320"/>
      <c r="FM47" s="320"/>
      <c r="FN47" s="320"/>
      <c r="FO47" s="320"/>
      <c r="FP47" s="320"/>
      <c r="FQ47" s="320"/>
      <c r="FR47" s="320"/>
      <c r="FS47" s="320"/>
      <c r="FT47" s="320"/>
      <c r="FU47" s="320"/>
      <c r="FV47" s="320"/>
      <c r="FW47" s="320"/>
      <c r="FX47" s="320"/>
      <c r="FY47" s="320"/>
      <c r="FZ47" s="320"/>
      <c r="GA47" s="320"/>
      <c r="GB47" s="320"/>
      <c r="GC47" s="320"/>
      <c r="GD47" s="320"/>
      <c r="GE47" s="320"/>
      <c r="GF47" s="320"/>
      <c r="GG47" s="320"/>
      <c r="GH47" s="320"/>
      <c r="GI47" s="320"/>
      <c r="GJ47" s="320"/>
      <c r="GK47" s="320"/>
      <c r="GL47" s="320"/>
      <c r="GM47" s="320"/>
      <c r="GN47" s="320"/>
      <c r="GO47" s="320"/>
      <c r="GP47" s="320"/>
      <c r="GQ47" s="320"/>
      <c r="GR47" s="320"/>
      <c r="GS47" s="320"/>
      <c r="GT47" s="320"/>
      <c r="GU47" s="320"/>
      <c r="GV47" s="320"/>
      <c r="GW47" s="320"/>
      <c r="GX47" s="320"/>
      <c r="GY47" s="320"/>
      <c r="GZ47" s="320"/>
      <c r="HA47" s="320"/>
      <c r="HB47" s="320"/>
      <c r="HC47" s="320"/>
      <c r="HD47" s="320"/>
      <c r="HE47" s="320"/>
      <c r="HF47" s="320"/>
      <c r="HG47" s="320"/>
      <c r="HH47" s="320"/>
      <c r="HI47" s="320"/>
      <c r="HJ47" s="320"/>
      <c r="HK47" s="320"/>
      <c r="HL47" s="320"/>
      <c r="HM47" s="320"/>
      <c r="HN47" s="320"/>
      <c r="HO47" s="320"/>
      <c r="HP47" s="320"/>
      <c r="HQ47" s="320"/>
      <c r="HR47" s="320"/>
      <c r="HS47" s="320"/>
      <c r="HT47" s="320"/>
      <c r="HU47" s="320"/>
      <c r="HV47" s="320"/>
      <c r="HW47" s="320"/>
      <c r="HX47" s="320"/>
      <c r="HY47" s="320"/>
      <c r="HZ47" s="320"/>
      <c r="IA47" s="320"/>
      <c r="IB47" s="320"/>
      <c r="IC47" s="320"/>
      <c r="ID47" s="320"/>
      <c r="IE47" s="320"/>
      <c r="IF47" s="320"/>
      <c r="IG47" s="320"/>
      <c r="IH47" s="320"/>
      <c r="II47" s="320"/>
      <c r="IJ47" s="320"/>
      <c r="IK47" s="320"/>
      <c r="IL47" s="320"/>
      <c r="IM47" s="320"/>
      <c r="IN47" s="320"/>
      <c r="IO47" s="320"/>
      <c r="IP47" s="320"/>
      <c r="IQ47" s="320"/>
      <c r="IR47" s="320"/>
      <c r="IS47" s="320"/>
      <c r="IT47" s="320"/>
      <c r="IU47" s="320"/>
      <c r="IV47" s="320"/>
      <c r="IW47" s="320"/>
      <c r="IX47" s="320"/>
      <c r="IY47" s="320"/>
      <c r="IZ47" s="320"/>
      <c r="JA47" s="320"/>
      <c r="JB47" s="320"/>
      <c r="JC47" s="320"/>
      <c r="JD47" s="320"/>
      <c r="JE47" s="320"/>
      <c r="JF47" s="320"/>
      <c r="JG47" s="320"/>
      <c r="JH47" s="320"/>
      <c r="JI47" s="320"/>
      <c r="JJ47" s="320"/>
      <c r="JK47" s="320"/>
      <c r="JL47" s="320"/>
      <c r="JM47" s="320"/>
      <c r="JN47" s="320"/>
      <c r="JO47" s="320"/>
      <c r="JP47" s="320"/>
      <c r="JQ47" s="320"/>
      <c r="JR47" s="320"/>
      <c r="JS47" s="320"/>
      <c r="JT47" s="320"/>
      <c r="JU47" s="320"/>
      <c r="JV47" s="320"/>
      <c r="JW47" s="320"/>
      <c r="JX47" s="320"/>
      <c r="JY47" s="320"/>
      <c r="JZ47" s="320"/>
      <c r="KA47" s="320"/>
      <c r="KB47" s="320"/>
      <c r="KC47" s="320"/>
      <c r="KD47" s="320"/>
      <c r="KE47" s="320"/>
      <c r="KF47" s="320"/>
      <c r="KG47" s="320"/>
      <c r="KH47" s="320"/>
      <c r="KI47" s="320"/>
      <c r="KJ47" s="320"/>
      <c r="KK47" s="320"/>
      <c r="KL47" s="320"/>
      <c r="KM47" s="320"/>
    </row>
    <row r="48" spans="1:299" s="339" customFormat="1" ht="20.149999999999999" customHeight="1" x14ac:dyDescent="0.25">
      <c r="A48" s="332" t="s">
        <v>610</v>
      </c>
      <c r="B48" s="326">
        <v>-0.94549202919006348</v>
      </c>
      <c r="C48" s="326">
        <v>0.54239797592163086</v>
      </c>
      <c r="D48" s="326">
        <v>0.27742400765419006</v>
      </c>
      <c r="E48" s="326">
        <v>0</v>
      </c>
      <c r="F48" s="326">
        <v>0</v>
      </c>
      <c r="G48" s="326">
        <v>0.92621201276779175</v>
      </c>
      <c r="H48" s="326">
        <v>0</v>
      </c>
      <c r="I48" s="326">
        <v>0</v>
      </c>
      <c r="J48" s="326">
        <v>0</v>
      </c>
      <c r="K48" s="326">
        <v>-1.3322676295501878E-14</v>
      </c>
      <c r="L48" s="326">
        <v>-2.6645352591003757E-14</v>
      </c>
      <c r="M48" s="326">
        <v>0</v>
      </c>
      <c r="N48" s="326">
        <v>-5.5329999886453152E-3</v>
      </c>
      <c r="O48" s="326">
        <v>0</v>
      </c>
      <c r="P48" s="326">
        <v>0</v>
      </c>
      <c r="Q48" s="326">
        <v>-3.5527136788005009E-14</v>
      </c>
      <c r="R48" s="326">
        <v>-2.8421709430404007E-14</v>
      </c>
      <c r="S48" s="326">
        <v>0</v>
      </c>
      <c r="T48" s="326">
        <v>0.69052702188491821</v>
      </c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/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0"/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0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0"/>
      <c r="DU48" s="320"/>
      <c r="DV48" s="320"/>
      <c r="DW48" s="320"/>
      <c r="DX48" s="320"/>
      <c r="DY48" s="320"/>
      <c r="DZ48" s="320"/>
      <c r="EA48" s="320"/>
      <c r="EB48" s="320"/>
      <c r="EC48" s="320"/>
      <c r="ED48" s="320"/>
      <c r="EE48" s="320"/>
      <c r="EF48" s="320"/>
      <c r="EG48" s="320"/>
      <c r="EH48" s="320"/>
      <c r="EI48" s="320"/>
      <c r="EJ48" s="320"/>
      <c r="EK48" s="320"/>
      <c r="EL48" s="320"/>
      <c r="EM48" s="320"/>
      <c r="EN48" s="320"/>
      <c r="EO48" s="320"/>
      <c r="EP48" s="320"/>
      <c r="EQ48" s="320"/>
      <c r="ER48" s="320"/>
      <c r="ES48" s="320"/>
      <c r="ET48" s="320"/>
      <c r="EU48" s="320"/>
      <c r="EV48" s="320"/>
      <c r="EW48" s="320"/>
      <c r="EX48" s="320"/>
      <c r="EY48" s="320"/>
      <c r="EZ48" s="320"/>
      <c r="FA48" s="320"/>
      <c r="FB48" s="320"/>
      <c r="FC48" s="320"/>
      <c r="FD48" s="320"/>
      <c r="FE48" s="320"/>
      <c r="FF48" s="320"/>
      <c r="FG48" s="320"/>
      <c r="FH48" s="320"/>
      <c r="FI48" s="320"/>
      <c r="FJ48" s="320"/>
      <c r="FK48" s="320"/>
      <c r="FL48" s="320"/>
      <c r="FM48" s="320"/>
      <c r="FN48" s="320"/>
      <c r="FO48" s="320"/>
      <c r="FP48" s="320"/>
      <c r="FQ48" s="320"/>
      <c r="FR48" s="320"/>
      <c r="FS48" s="320"/>
      <c r="FT48" s="320"/>
      <c r="FU48" s="320"/>
      <c r="FV48" s="320"/>
      <c r="FW48" s="320"/>
      <c r="FX48" s="320"/>
      <c r="FY48" s="320"/>
      <c r="FZ48" s="320"/>
      <c r="GA48" s="320"/>
      <c r="GB48" s="320"/>
      <c r="GC48" s="320"/>
      <c r="GD48" s="320"/>
      <c r="GE48" s="320"/>
      <c r="GF48" s="320"/>
      <c r="GG48" s="320"/>
      <c r="GH48" s="320"/>
      <c r="GI48" s="320"/>
      <c r="GJ48" s="320"/>
      <c r="GK48" s="320"/>
      <c r="GL48" s="320"/>
      <c r="GM48" s="320"/>
      <c r="GN48" s="320"/>
      <c r="GO48" s="320"/>
      <c r="GP48" s="320"/>
      <c r="GQ48" s="320"/>
      <c r="GR48" s="320"/>
      <c r="GS48" s="320"/>
      <c r="GT48" s="320"/>
      <c r="GU48" s="320"/>
      <c r="GV48" s="320"/>
      <c r="GW48" s="320"/>
      <c r="GX48" s="320"/>
      <c r="GY48" s="320"/>
      <c r="GZ48" s="320"/>
      <c r="HA48" s="320"/>
      <c r="HB48" s="320"/>
      <c r="HC48" s="320"/>
      <c r="HD48" s="320"/>
      <c r="HE48" s="320"/>
      <c r="HF48" s="320"/>
      <c r="HG48" s="320"/>
      <c r="HH48" s="320"/>
      <c r="HI48" s="320"/>
      <c r="HJ48" s="320"/>
      <c r="HK48" s="320"/>
      <c r="HL48" s="320"/>
      <c r="HM48" s="320"/>
      <c r="HN48" s="320"/>
      <c r="HO48" s="320"/>
      <c r="HP48" s="320"/>
      <c r="HQ48" s="320"/>
      <c r="HR48" s="320"/>
      <c r="HS48" s="320"/>
      <c r="HT48" s="320"/>
      <c r="HU48" s="320"/>
      <c r="HV48" s="320"/>
      <c r="HW48" s="320"/>
      <c r="HX48" s="320"/>
      <c r="HY48" s="320"/>
      <c r="HZ48" s="320"/>
      <c r="IA48" s="320"/>
      <c r="IB48" s="320"/>
      <c r="IC48" s="320"/>
      <c r="ID48" s="320"/>
      <c r="IE48" s="320"/>
      <c r="IF48" s="320"/>
      <c r="IG48" s="320"/>
      <c r="IH48" s="320"/>
      <c r="II48" s="320"/>
      <c r="IJ48" s="320"/>
      <c r="IK48" s="320"/>
      <c r="IL48" s="320"/>
      <c r="IM48" s="320"/>
      <c r="IN48" s="320"/>
      <c r="IO48" s="320"/>
      <c r="IP48" s="320"/>
      <c r="IQ48" s="320"/>
      <c r="IR48" s="320"/>
      <c r="IS48" s="320"/>
      <c r="IT48" s="320"/>
      <c r="IU48" s="320"/>
      <c r="IV48" s="320"/>
      <c r="IW48" s="320"/>
      <c r="IX48" s="320"/>
      <c r="IY48" s="320"/>
      <c r="IZ48" s="320"/>
      <c r="JA48" s="320"/>
      <c r="JB48" s="320"/>
      <c r="JC48" s="320"/>
      <c r="JD48" s="320"/>
      <c r="JE48" s="320"/>
      <c r="JF48" s="320"/>
      <c r="JG48" s="320"/>
      <c r="JH48" s="320"/>
      <c r="JI48" s="320"/>
      <c r="JJ48" s="320"/>
      <c r="JK48" s="320"/>
      <c r="JL48" s="320"/>
      <c r="JM48" s="320"/>
      <c r="JN48" s="320"/>
      <c r="JO48" s="320"/>
      <c r="JP48" s="320"/>
      <c r="JQ48" s="320"/>
      <c r="JR48" s="320"/>
      <c r="JS48" s="320"/>
      <c r="JT48" s="320"/>
      <c r="JU48" s="320"/>
      <c r="JV48" s="320"/>
      <c r="JW48" s="320"/>
      <c r="JX48" s="320"/>
      <c r="JY48" s="320"/>
      <c r="JZ48" s="320"/>
      <c r="KA48" s="320"/>
      <c r="KB48" s="320"/>
      <c r="KC48" s="320"/>
      <c r="KD48" s="320"/>
      <c r="KE48" s="320"/>
      <c r="KF48" s="320"/>
      <c r="KG48" s="320"/>
      <c r="KH48" s="320"/>
      <c r="KI48" s="320"/>
      <c r="KJ48" s="320"/>
      <c r="KK48" s="320"/>
      <c r="KL48" s="320"/>
      <c r="KM48" s="320"/>
    </row>
    <row r="49" spans="1:299" s="322" customFormat="1" x14ac:dyDescent="0.25">
      <c r="A49" s="359" t="s">
        <v>653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20"/>
      <c r="AF49" s="320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0"/>
      <c r="AV49" s="320"/>
      <c r="AW49" s="320"/>
      <c r="AX49" s="320"/>
      <c r="AY49" s="320"/>
      <c r="AZ49" s="320"/>
      <c r="BA49" s="320"/>
      <c r="BB49" s="320"/>
      <c r="BC49" s="320"/>
      <c r="BD49" s="320"/>
      <c r="BE49" s="320"/>
      <c r="BF49" s="320"/>
      <c r="BG49" s="320"/>
      <c r="BH49" s="320"/>
      <c r="BI49" s="320"/>
      <c r="BJ49" s="320"/>
      <c r="BK49" s="320"/>
      <c r="BL49" s="320"/>
      <c r="BM49" s="320"/>
      <c r="BN49" s="320"/>
      <c r="BO49" s="320"/>
      <c r="BP49" s="320"/>
      <c r="BQ49" s="320"/>
      <c r="BR49" s="320"/>
      <c r="BS49" s="320"/>
      <c r="BT49" s="320"/>
      <c r="BU49" s="320"/>
      <c r="BV49" s="320"/>
      <c r="BW49" s="320"/>
      <c r="BX49" s="320"/>
      <c r="BY49" s="320"/>
      <c r="BZ49" s="320"/>
      <c r="CA49" s="320"/>
      <c r="CB49" s="320"/>
      <c r="CC49" s="320"/>
      <c r="CD49" s="320"/>
      <c r="CE49" s="320"/>
      <c r="CF49" s="320"/>
      <c r="CG49" s="320"/>
      <c r="CH49" s="320"/>
      <c r="CI49" s="320"/>
      <c r="CJ49" s="320"/>
      <c r="CK49" s="320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20"/>
      <c r="DE49" s="320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0"/>
      <c r="DU49" s="320"/>
      <c r="DV49" s="320"/>
      <c r="DW49" s="320"/>
      <c r="DX49" s="320"/>
      <c r="DY49" s="320"/>
      <c r="DZ49" s="320"/>
      <c r="EA49" s="320"/>
      <c r="EB49" s="320"/>
      <c r="EC49" s="320"/>
      <c r="ED49" s="320"/>
      <c r="EE49" s="320"/>
      <c r="EF49" s="320"/>
      <c r="EG49" s="320"/>
      <c r="EH49" s="320"/>
      <c r="EI49" s="320"/>
      <c r="EJ49" s="320"/>
      <c r="EK49" s="320"/>
      <c r="EL49" s="320"/>
      <c r="EM49" s="320"/>
      <c r="EN49" s="320"/>
      <c r="EO49" s="320"/>
      <c r="EP49" s="320"/>
      <c r="EQ49" s="320"/>
      <c r="ER49" s="320"/>
      <c r="ES49" s="320"/>
      <c r="ET49" s="320"/>
      <c r="EU49" s="320"/>
      <c r="EV49" s="320"/>
      <c r="EW49" s="320"/>
      <c r="EX49" s="320"/>
      <c r="EY49" s="320"/>
      <c r="EZ49" s="320"/>
      <c r="FA49" s="320"/>
      <c r="FB49" s="320"/>
      <c r="FC49" s="320"/>
      <c r="FD49" s="320"/>
      <c r="FE49" s="320"/>
      <c r="FF49" s="320"/>
      <c r="FG49" s="320"/>
      <c r="FH49" s="320"/>
      <c r="FI49" s="320"/>
      <c r="FJ49" s="320"/>
      <c r="FK49" s="320"/>
      <c r="FL49" s="320"/>
      <c r="FM49" s="320"/>
      <c r="FN49" s="320"/>
      <c r="FO49" s="320"/>
      <c r="FP49" s="320"/>
      <c r="FQ49" s="320"/>
      <c r="FR49" s="320"/>
      <c r="FS49" s="320"/>
      <c r="FT49" s="320"/>
      <c r="FU49" s="320"/>
      <c r="FV49" s="320"/>
      <c r="FW49" s="320"/>
      <c r="FX49" s="320"/>
      <c r="FY49" s="320"/>
      <c r="FZ49" s="320"/>
      <c r="GA49" s="320"/>
      <c r="GB49" s="320"/>
      <c r="GC49" s="320"/>
      <c r="GD49" s="320"/>
      <c r="GE49" s="320"/>
      <c r="GF49" s="320"/>
      <c r="GG49" s="320"/>
      <c r="GH49" s="320"/>
      <c r="GI49" s="320"/>
      <c r="GJ49" s="320"/>
      <c r="GK49" s="320"/>
      <c r="GL49" s="320"/>
      <c r="GM49" s="320"/>
      <c r="GN49" s="320"/>
      <c r="GO49" s="320"/>
      <c r="GP49" s="320"/>
      <c r="GQ49" s="320"/>
      <c r="GR49" s="320"/>
      <c r="GS49" s="320"/>
      <c r="GT49" s="320"/>
      <c r="GU49" s="320"/>
      <c r="GV49" s="320"/>
      <c r="GW49" s="320"/>
      <c r="GX49" s="320"/>
      <c r="GY49" s="320"/>
      <c r="GZ49" s="320"/>
      <c r="HA49" s="320"/>
      <c r="HB49" s="320"/>
      <c r="HC49" s="320"/>
      <c r="HD49" s="320"/>
      <c r="HE49" s="320"/>
      <c r="HF49" s="320"/>
      <c r="HG49" s="320"/>
      <c r="HH49" s="320"/>
      <c r="HI49" s="320"/>
      <c r="HJ49" s="320"/>
      <c r="HK49" s="320"/>
      <c r="HL49" s="320"/>
      <c r="HM49" s="320"/>
      <c r="HN49" s="320"/>
      <c r="HO49" s="320"/>
      <c r="HP49" s="320"/>
      <c r="HQ49" s="320"/>
      <c r="HR49" s="320"/>
      <c r="HS49" s="320"/>
      <c r="HT49" s="320"/>
      <c r="HU49" s="320"/>
      <c r="HV49" s="320"/>
      <c r="HW49" s="320"/>
      <c r="HX49" s="320"/>
      <c r="HY49" s="320"/>
      <c r="HZ49" s="320"/>
      <c r="IA49" s="320"/>
      <c r="IB49" s="320"/>
      <c r="IC49" s="320"/>
      <c r="ID49" s="320"/>
      <c r="IE49" s="320"/>
      <c r="IF49" s="320"/>
      <c r="IG49" s="320"/>
      <c r="IH49" s="320"/>
      <c r="II49" s="320"/>
      <c r="IJ49" s="320"/>
      <c r="IK49" s="320"/>
      <c r="IL49" s="320"/>
      <c r="IM49" s="320"/>
      <c r="IN49" s="320"/>
      <c r="IO49" s="320"/>
      <c r="IP49" s="320"/>
      <c r="IQ49" s="320"/>
      <c r="IR49" s="320"/>
      <c r="IS49" s="320"/>
      <c r="IT49" s="320"/>
      <c r="IU49" s="320"/>
      <c r="IV49" s="320"/>
      <c r="IW49" s="320"/>
      <c r="IX49" s="320"/>
      <c r="IY49" s="320"/>
      <c r="IZ49" s="320"/>
      <c r="JA49" s="320"/>
      <c r="JB49" s="320"/>
      <c r="JC49" s="320"/>
      <c r="JD49" s="320"/>
      <c r="JE49" s="320"/>
      <c r="JF49" s="320"/>
      <c r="JG49" s="320"/>
      <c r="JH49" s="320"/>
      <c r="JI49" s="320"/>
      <c r="JJ49" s="320"/>
      <c r="JK49" s="320"/>
      <c r="JL49" s="320"/>
      <c r="JM49" s="320"/>
      <c r="JN49" s="320"/>
      <c r="JO49" s="320"/>
      <c r="JP49" s="320"/>
      <c r="JQ49" s="320"/>
      <c r="JR49" s="320"/>
      <c r="JS49" s="320"/>
      <c r="JT49" s="320"/>
      <c r="JU49" s="320"/>
      <c r="JV49" s="320"/>
      <c r="JW49" s="320"/>
      <c r="JX49" s="320"/>
      <c r="JY49" s="320"/>
      <c r="JZ49" s="320"/>
      <c r="KA49" s="320"/>
      <c r="KB49" s="320"/>
      <c r="KC49" s="320"/>
      <c r="KD49" s="320"/>
      <c r="KE49" s="320"/>
      <c r="KF49" s="320"/>
      <c r="KG49" s="320"/>
      <c r="KH49" s="320"/>
      <c r="KI49" s="320"/>
      <c r="KJ49" s="320"/>
      <c r="KK49" s="320"/>
      <c r="KL49" s="320"/>
      <c r="KM49" s="320"/>
    </row>
    <row r="50" spans="1:299" s="322" customFormat="1" x14ac:dyDescent="0.25">
      <c r="A50" s="320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  <c r="CF50" s="320"/>
      <c r="CG50" s="320"/>
      <c r="CH50" s="320"/>
      <c r="CI50" s="320"/>
      <c r="CJ50" s="320"/>
      <c r="CK50" s="320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20"/>
      <c r="DE50" s="320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0"/>
      <c r="DU50" s="320"/>
      <c r="DV50" s="320"/>
      <c r="DW50" s="320"/>
      <c r="DX50" s="320"/>
      <c r="DY50" s="320"/>
      <c r="DZ50" s="320"/>
      <c r="EA50" s="320"/>
      <c r="EB50" s="320"/>
      <c r="EC50" s="320"/>
      <c r="ED50" s="320"/>
      <c r="EE50" s="320"/>
      <c r="EF50" s="320"/>
      <c r="EG50" s="320"/>
      <c r="EH50" s="320"/>
      <c r="EI50" s="320"/>
      <c r="EJ50" s="320"/>
      <c r="EK50" s="320"/>
      <c r="EL50" s="320"/>
      <c r="EM50" s="320"/>
      <c r="EN50" s="320"/>
      <c r="EO50" s="320"/>
      <c r="EP50" s="320"/>
      <c r="EQ50" s="320"/>
      <c r="ER50" s="320"/>
      <c r="ES50" s="320"/>
      <c r="ET50" s="320"/>
      <c r="EU50" s="320"/>
      <c r="EV50" s="320"/>
      <c r="EW50" s="320"/>
      <c r="EX50" s="320"/>
      <c r="EY50" s="320"/>
      <c r="EZ50" s="320"/>
      <c r="FA50" s="320"/>
      <c r="FB50" s="320"/>
      <c r="FC50" s="320"/>
      <c r="FD50" s="320"/>
      <c r="FE50" s="320"/>
      <c r="FF50" s="320"/>
      <c r="FG50" s="320"/>
      <c r="FH50" s="320"/>
      <c r="FI50" s="320"/>
      <c r="FJ50" s="320"/>
      <c r="FK50" s="320"/>
      <c r="FL50" s="320"/>
      <c r="FM50" s="320"/>
      <c r="FN50" s="320"/>
      <c r="FO50" s="320"/>
      <c r="FP50" s="320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20"/>
      <c r="HO50" s="320"/>
      <c r="HP50" s="320"/>
      <c r="HQ50" s="320"/>
      <c r="HR50" s="320"/>
      <c r="HS50" s="320"/>
      <c r="HT50" s="320"/>
      <c r="HU50" s="320"/>
      <c r="HV50" s="320"/>
      <c r="HW50" s="320"/>
      <c r="HX50" s="320"/>
      <c r="HY50" s="320"/>
      <c r="HZ50" s="320"/>
      <c r="IA50" s="320"/>
      <c r="IB50" s="320"/>
      <c r="IC50" s="320"/>
      <c r="ID50" s="320"/>
      <c r="IE50" s="320"/>
      <c r="IF50" s="320"/>
      <c r="IG50" s="320"/>
      <c r="IH50" s="320"/>
      <c r="II50" s="320"/>
      <c r="IJ50" s="320"/>
      <c r="IK50" s="320"/>
      <c r="IL50" s="320"/>
      <c r="IM50" s="320"/>
      <c r="IN50" s="320"/>
      <c r="IO50" s="320"/>
      <c r="IP50" s="320"/>
      <c r="IQ50" s="320"/>
      <c r="IR50" s="320"/>
      <c r="IS50" s="320"/>
      <c r="IT50" s="320"/>
      <c r="IU50" s="320"/>
      <c r="IV50" s="320"/>
      <c r="IW50" s="320"/>
      <c r="IX50" s="320"/>
      <c r="IY50" s="320"/>
      <c r="IZ50" s="320"/>
      <c r="JA50" s="320"/>
      <c r="JB50" s="320"/>
      <c r="JC50" s="320"/>
      <c r="JD50" s="320"/>
      <c r="JE50" s="320"/>
      <c r="JF50" s="320"/>
      <c r="JG50" s="320"/>
      <c r="JH50" s="320"/>
      <c r="JI50" s="320"/>
      <c r="JJ50" s="320"/>
      <c r="JK50" s="320"/>
      <c r="JL50" s="320"/>
      <c r="JM50" s="320"/>
      <c r="JN50" s="320"/>
      <c r="JO50" s="320"/>
      <c r="JP50" s="320"/>
      <c r="JQ50" s="320"/>
      <c r="JR50" s="320"/>
      <c r="JS50" s="320"/>
      <c r="JT50" s="320"/>
      <c r="JU50" s="320"/>
      <c r="JV50" s="320"/>
      <c r="JW50" s="320"/>
      <c r="JX50" s="320"/>
      <c r="JY50" s="320"/>
      <c r="JZ50" s="320"/>
      <c r="KA50" s="320"/>
      <c r="KB50" s="320"/>
      <c r="KC50" s="320"/>
      <c r="KD50" s="320"/>
      <c r="KE50" s="320"/>
      <c r="KF50" s="320"/>
      <c r="KG50" s="320"/>
      <c r="KH50" s="320"/>
      <c r="KI50" s="320"/>
      <c r="KJ50" s="320"/>
      <c r="KK50" s="320"/>
      <c r="KL50" s="320"/>
      <c r="KM50" s="320"/>
    </row>
  </sheetData>
  <pageMargins left="0.74803149606299202" right="0.74803149606299202" top="0.98425196850393704" bottom="0.98425196850393704" header="0.511811023622047" footer="0.511811023622047"/>
  <pageSetup scale="6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R376"/>
  <sheetViews>
    <sheetView view="pageBreakPreview" zoomScale="90" zoomScaleNormal="80" zoomScaleSheetLayoutView="90" zoomScalePageLayoutView="80" workbookViewId="0">
      <pane xSplit="4" ySplit="2" topLeftCell="E3" activePane="bottomRight" state="frozen"/>
      <selection activeCell="A2" sqref="A2"/>
      <selection pane="topRight" activeCell="A2" sqref="A2"/>
      <selection pane="bottomLeft" activeCell="A2" sqref="A2"/>
      <selection pane="bottomRight" activeCell="D2" sqref="D2"/>
    </sheetView>
  </sheetViews>
  <sheetFormatPr defaultColWidth="9.1796875" defaultRowHeight="12.5" outlineLevelCol="1" x14ac:dyDescent="0.25"/>
  <cols>
    <col min="1" max="2" width="3.81640625" style="320" hidden="1" customWidth="1" outlineLevel="1"/>
    <col min="3" max="3" width="9.1796875" style="320" hidden="1" customWidth="1" outlineLevel="1"/>
    <col min="4" max="4" width="43.1796875" style="320" customWidth="1" collapsed="1"/>
    <col min="5" max="17" width="9.1796875" style="524"/>
    <col min="18" max="25" width="9.1796875" style="320"/>
    <col min="26" max="26" width="9.1796875" style="320" customWidth="1"/>
    <col min="27" max="16384" width="9.1796875" style="320"/>
  </cols>
  <sheetData>
    <row r="1" spans="1:63" ht="20.149999999999999" customHeight="1" x14ac:dyDescent="0.35">
      <c r="D1" s="341" t="str">
        <f>Index!B84</f>
        <v>Table 10b   RMI government finances (GFS 2001 Format, detail) FY2004-FY2022</v>
      </c>
    </row>
    <row r="2" spans="1:63" s="710" customFormat="1" ht="25.4" customHeight="1" x14ac:dyDescent="0.3">
      <c r="A2" s="637" t="s">
        <v>991</v>
      </c>
      <c r="B2" s="343"/>
      <c r="C2" s="343"/>
      <c r="D2" s="197" t="s">
        <v>340</v>
      </c>
      <c r="E2" s="46" t="str">
        <f>IF(PubGrf="P",Sys!L3,Sys!L4)</f>
        <v>FY2004</v>
      </c>
      <c r="F2" s="46" t="str">
        <f>IF(PubGrf="P",Sys!M3,Sys!M4)</f>
        <v>FY2005</v>
      </c>
      <c r="G2" s="46" t="str">
        <f>IF(PubGrf="P",Sys!N3,Sys!N4)</f>
        <v>FY2006</v>
      </c>
      <c r="H2" s="46" t="str">
        <f>IF(PubGrf="P",Sys!O3,Sys!O4)</f>
        <v>FY2007</v>
      </c>
      <c r="I2" s="46" t="str">
        <f>IF(PubGrf="P",Sys!P3,Sys!P4)</f>
        <v>FY2008</v>
      </c>
      <c r="J2" s="46" t="str">
        <f>IF(PubGrf="P",Sys!Q3,Sys!Q4)</f>
        <v>FY2009</v>
      </c>
      <c r="K2" s="46" t="str">
        <f>IF(PubGrf="P",Sys!R3,Sys!R4)</f>
        <v>FY2010</v>
      </c>
      <c r="L2" s="46" t="str">
        <f>IF(PubGrf="P",Sys!S3,Sys!S4)</f>
        <v>FY2011</v>
      </c>
      <c r="M2" s="46" t="str">
        <f>IF(PubGrf="P",Sys!T3,Sys!T4)</f>
        <v>FY2012</v>
      </c>
      <c r="N2" s="46" t="str">
        <f>IF(PubGrf="P",Sys!U3,Sys!U4)</f>
        <v>FY2013</v>
      </c>
      <c r="O2" s="46" t="str">
        <f>IF(PubGrf="P",Sys!V3,Sys!V4)</f>
        <v>FY2014</v>
      </c>
      <c r="P2" s="46" t="str">
        <f>IF(PubGrf="P",Sys!W3,Sys!W4)</f>
        <v>FY2015</v>
      </c>
      <c r="Q2" s="46" t="str">
        <f>IF(PubGrf="P",Sys!X3,Sys!X4)</f>
        <v>FY2016</v>
      </c>
      <c r="R2" s="46" t="str">
        <f>IF(PubGrf="P",Sys!Y3,Sys!Y4)</f>
        <v>FY2017</v>
      </c>
      <c r="S2" s="46" t="str">
        <f>IF(PubGrf="P",Sys!Z3,Sys!Z4)</f>
        <v>FY2018</v>
      </c>
      <c r="T2" s="46" t="str">
        <f>IF(PubGrf="P",Sys!AA3,Sys!AA4)</f>
        <v>FY2019</v>
      </c>
      <c r="U2" s="46" t="str">
        <f>IF(PubGrf="P",Sys!AB3,Sys!AB4)</f>
        <v>FY2020</v>
      </c>
      <c r="V2" s="46" t="str">
        <f>IF(PubGrf="P",Sys!AC3,Sys!AC4)</f>
        <v>FY2021</v>
      </c>
      <c r="W2" s="46" t="str">
        <f>IF(PubGrf="P",Sys!AD3,Sys!AD4)</f>
        <v>FY2022</v>
      </c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</row>
    <row r="3" spans="1:63" s="346" customFormat="1" ht="20.149999999999999" customHeight="1" x14ac:dyDescent="0.3">
      <c r="A3" s="637" t="str">
        <f t="shared" ref="A3:A66" si="0">IF(SUM(E3:AI3)=0,"","X")</f>
        <v>X</v>
      </c>
      <c r="B3" s="637" t="s">
        <v>1159</v>
      </c>
      <c r="C3" s="348">
        <v>1</v>
      </c>
      <c r="D3" s="638" t="s">
        <v>588</v>
      </c>
      <c r="E3" s="345">
        <v>70.357391357421875</v>
      </c>
      <c r="F3" s="345">
        <v>86.981986999511719</v>
      </c>
      <c r="G3" s="345">
        <v>87.917877197265625</v>
      </c>
      <c r="H3" s="345">
        <v>101.58885192871094</v>
      </c>
      <c r="I3" s="345">
        <v>99.647743225097656</v>
      </c>
      <c r="J3" s="345">
        <v>97.651176452636719</v>
      </c>
      <c r="K3" s="345">
        <v>101.03765106201172</v>
      </c>
      <c r="L3" s="345">
        <v>100.02046966552734</v>
      </c>
      <c r="M3" s="345">
        <v>94.781761169433594</v>
      </c>
      <c r="N3" s="345">
        <v>102.08296966552734</v>
      </c>
      <c r="O3" s="345">
        <v>97.475677490234375</v>
      </c>
      <c r="P3" s="345">
        <v>108.56008148193359</v>
      </c>
      <c r="Q3" s="345">
        <v>122.36499786376953</v>
      </c>
      <c r="R3" s="345">
        <v>145.48992919921875</v>
      </c>
      <c r="S3" s="345">
        <v>138.62042236328125</v>
      </c>
      <c r="T3" s="345">
        <v>148.37080383300781</v>
      </c>
      <c r="U3" s="345">
        <v>170.07820129394531</v>
      </c>
      <c r="V3" s="345">
        <v>181.15992736816406</v>
      </c>
      <c r="W3" s="345">
        <v>173.35899353027344</v>
      </c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63" s="346" customFormat="1" ht="13" x14ac:dyDescent="0.3">
      <c r="A4" s="637" t="str">
        <f t="shared" si="0"/>
        <v>X</v>
      </c>
      <c r="B4" s="637" t="s">
        <v>1159</v>
      </c>
      <c r="C4" s="346" t="s">
        <v>1160</v>
      </c>
      <c r="D4" s="639" t="s">
        <v>614</v>
      </c>
      <c r="E4" s="345">
        <v>22.008501052856445</v>
      </c>
      <c r="F4" s="345">
        <v>24.385793685913086</v>
      </c>
      <c r="G4" s="345">
        <v>25.31147575378418</v>
      </c>
      <c r="H4" s="345">
        <v>27.253904342651367</v>
      </c>
      <c r="I4" s="345">
        <v>26.341434478759766</v>
      </c>
      <c r="J4" s="345">
        <v>24.573772430419922</v>
      </c>
      <c r="K4" s="345">
        <v>25.550003051757813</v>
      </c>
      <c r="L4" s="345">
        <v>25.606649398803711</v>
      </c>
      <c r="M4" s="345">
        <v>25.609918594360352</v>
      </c>
      <c r="N4" s="345">
        <v>26.732952117919922</v>
      </c>
      <c r="O4" s="345">
        <v>24.743558883666992</v>
      </c>
      <c r="P4" s="345">
        <v>25.886114120483398</v>
      </c>
      <c r="Q4" s="345">
        <v>28.904138565063477</v>
      </c>
      <c r="R4" s="345">
        <v>30.36370849609375</v>
      </c>
      <c r="S4" s="345">
        <v>32.138999938964844</v>
      </c>
      <c r="T4" s="345">
        <v>34.894508361816406</v>
      </c>
      <c r="U4" s="345">
        <v>33.537101745605469</v>
      </c>
      <c r="V4" s="345">
        <v>35.441928863525391</v>
      </c>
      <c r="W4" s="345">
        <v>35.922000885009766</v>
      </c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</row>
    <row r="5" spans="1:63" s="346" customFormat="1" ht="13" x14ac:dyDescent="0.3">
      <c r="A5" s="637" t="str">
        <f t="shared" si="0"/>
        <v>X</v>
      </c>
      <c r="B5" s="637" t="s">
        <v>1159</v>
      </c>
      <c r="C5" s="346" t="s">
        <v>1161</v>
      </c>
      <c r="D5" s="349" t="s">
        <v>1162</v>
      </c>
      <c r="E5" s="345">
        <v>10.556411743164063</v>
      </c>
      <c r="F5" s="345">
        <v>10.894298553466797</v>
      </c>
      <c r="G5" s="345">
        <v>11.120845794677734</v>
      </c>
      <c r="H5" s="345">
        <v>11.24433422088623</v>
      </c>
      <c r="I5" s="345">
        <v>10.979040145874023</v>
      </c>
      <c r="J5" s="345">
        <v>11.203742027282715</v>
      </c>
      <c r="K5" s="345">
        <v>10.811629295349121</v>
      </c>
      <c r="L5" s="345">
        <v>10.940722465515137</v>
      </c>
      <c r="M5" s="345">
        <v>11.273994445800781</v>
      </c>
      <c r="N5" s="345">
        <v>11.865144729614258</v>
      </c>
      <c r="O5" s="345">
        <v>11.508824348449707</v>
      </c>
      <c r="P5" s="345">
        <v>11.905940055847168</v>
      </c>
      <c r="Q5" s="345">
        <v>13.799837112426758</v>
      </c>
      <c r="R5" s="345">
        <v>14.781817436218262</v>
      </c>
      <c r="S5" s="345">
        <v>15.064738273620605</v>
      </c>
      <c r="T5" s="345">
        <v>16.257736206054688</v>
      </c>
      <c r="U5" s="345">
        <v>16.428709030151367</v>
      </c>
      <c r="V5" s="345">
        <v>17.410860061645508</v>
      </c>
      <c r="W5" s="345">
        <v>16.714000701904297</v>
      </c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0"/>
      <c r="BF5" s="320"/>
      <c r="BG5" s="320"/>
      <c r="BH5" s="320"/>
      <c r="BI5" s="320"/>
      <c r="BJ5" s="320"/>
      <c r="BK5" s="320"/>
    </row>
    <row r="6" spans="1:63" s="346" customFormat="1" ht="13" x14ac:dyDescent="0.3">
      <c r="A6" s="637" t="str">
        <f t="shared" si="0"/>
        <v>X</v>
      </c>
      <c r="B6" s="637" t="s">
        <v>1159</v>
      </c>
      <c r="C6" s="346" t="s">
        <v>1163</v>
      </c>
      <c r="D6" s="640" t="s">
        <v>1164</v>
      </c>
      <c r="E6" s="345">
        <v>10.556411743164063</v>
      </c>
      <c r="F6" s="345">
        <v>10.894298553466797</v>
      </c>
      <c r="G6" s="345">
        <v>11.120845794677734</v>
      </c>
      <c r="H6" s="345">
        <v>11.24433422088623</v>
      </c>
      <c r="I6" s="345">
        <v>10.979040145874023</v>
      </c>
      <c r="J6" s="345">
        <v>11.203742027282715</v>
      </c>
      <c r="K6" s="345">
        <v>10.811629295349121</v>
      </c>
      <c r="L6" s="345">
        <v>10.940722465515137</v>
      </c>
      <c r="M6" s="345">
        <v>11.273994445800781</v>
      </c>
      <c r="N6" s="345">
        <v>11.865144729614258</v>
      </c>
      <c r="O6" s="345">
        <v>11.508824348449707</v>
      </c>
      <c r="P6" s="345">
        <v>11.905940055847168</v>
      </c>
      <c r="Q6" s="345">
        <v>13.799837112426758</v>
      </c>
      <c r="R6" s="345">
        <v>14.781817436218262</v>
      </c>
      <c r="S6" s="345">
        <v>15.064738273620605</v>
      </c>
      <c r="T6" s="345">
        <v>16.257736206054688</v>
      </c>
      <c r="U6" s="345">
        <v>16.428709030151367</v>
      </c>
      <c r="V6" s="345">
        <v>17.410860061645508</v>
      </c>
      <c r="W6" s="345">
        <v>16.714000701904297</v>
      </c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0"/>
      <c r="BG6" s="320"/>
      <c r="BH6" s="320"/>
      <c r="BI6" s="320"/>
      <c r="BJ6" s="320"/>
      <c r="BK6" s="320"/>
    </row>
    <row r="7" spans="1:63" s="346" customFormat="1" ht="13" x14ac:dyDescent="0.3">
      <c r="A7" s="637" t="str">
        <f t="shared" si="0"/>
        <v>X</v>
      </c>
      <c r="B7" s="637" t="s">
        <v>1165</v>
      </c>
      <c r="C7" s="346" t="s">
        <v>1166</v>
      </c>
      <c r="D7" s="641" t="s">
        <v>1167</v>
      </c>
      <c r="E7" s="345">
        <v>6.653411865234375</v>
      </c>
      <c r="F7" s="345">
        <v>6.7382988929748535</v>
      </c>
      <c r="G7" s="345">
        <v>7.0058460235595703</v>
      </c>
      <c r="H7" s="345">
        <v>7.4993338584899902</v>
      </c>
      <c r="I7" s="345">
        <v>7.1200399398803711</v>
      </c>
      <c r="J7" s="345">
        <v>7.380742073059082</v>
      </c>
      <c r="K7" s="345">
        <v>7.4906291961669922</v>
      </c>
      <c r="L7" s="345">
        <v>6.912722110748291</v>
      </c>
      <c r="M7" s="345">
        <v>7.3209939002990723</v>
      </c>
      <c r="N7" s="345">
        <v>6.8151450157165527</v>
      </c>
      <c r="O7" s="345">
        <v>7.4198241233825684</v>
      </c>
      <c r="P7" s="345">
        <v>7.7929401397705078</v>
      </c>
      <c r="Q7" s="345">
        <v>8.7858371734619141</v>
      </c>
      <c r="R7" s="345">
        <v>9.4718170166015625</v>
      </c>
      <c r="S7" s="345">
        <v>9.8277378082275391</v>
      </c>
      <c r="T7" s="345">
        <v>9.9747371673583984</v>
      </c>
      <c r="U7" s="345">
        <v>10.917709350585938</v>
      </c>
      <c r="V7" s="345">
        <v>11.704859733581543</v>
      </c>
      <c r="W7" s="345">
        <v>11.64900016784668</v>
      </c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</row>
    <row r="8" spans="1:63" s="346" customFormat="1" ht="13" x14ac:dyDescent="0.3">
      <c r="A8" s="637" t="str">
        <f t="shared" si="0"/>
        <v>X</v>
      </c>
      <c r="B8" s="637" t="s">
        <v>1165</v>
      </c>
      <c r="C8" s="346" t="s">
        <v>1168</v>
      </c>
      <c r="D8" s="641" t="s">
        <v>1169</v>
      </c>
      <c r="E8" s="345">
        <v>3.9030001163482666</v>
      </c>
      <c r="F8" s="345">
        <v>4.1560001373291016</v>
      </c>
      <c r="G8" s="345">
        <v>4.1149997711181641</v>
      </c>
      <c r="H8" s="345">
        <v>3.744999885559082</v>
      </c>
      <c r="I8" s="345">
        <v>3.8589999675750732</v>
      </c>
      <c r="J8" s="345">
        <v>3.8229999542236328</v>
      </c>
      <c r="K8" s="345">
        <v>3.3210000991821289</v>
      </c>
      <c r="L8" s="345">
        <v>4.0279998779296875</v>
      </c>
      <c r="M8" s="345">
        <v>3.9530000686645508</v>
      </c>
      <c r="N8" s="345">
        <v>5.0500001907348633</v>
      </c>
      <c r="O8" s="345">
        <v>4.0890002250671387</v>
      </c>
      <c r="P8" s="345">
        <v>4.1129999160766602</v>
      </c>
      <c r="Q8" s="345">
        <v>5.0139999389648438</v>
      </c>
      <c r="R8" s="345">
        <v>5.309999942779541</v>
      </c>
      <c r="S8" s="345">
        <v>5.2369999885559082</v>
      </c>
      <c r="T8" s="345">
        <v>6.2829999923706055</v>
      </c>
      <c r="U8" s="345">
        <v>5.5110001564025879</v>
      </c>
      <c r="V8" s="345">
        <v>5.7059998512268066</v>
      </c>
      <c r="W8" s="345">
        <v>5.064000129699707</v>
      </c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</row>
    <row r="9" spans="1:63" s="346" customFormat="1" ht="13" x14ac:dyDescent="0.3">
      <c r="A9" s="637" t="str">
        <f t="shared" si="0"/>
        <v/>
      </c>
      <c r="B9" s="637" t="s">
        <v>1159</v>
      </c>
      <c r="C9" s="346" t="s">
        <v>1061</v>
      </c>
      <c r="D9" s="640" t="s">
        <v>1062</v>
      </c>
      <c r="E9" s="345">
        <v>0</v>
      </c>
      <c r="F9" s="345">
        <v>0</v>
      </c>
      <c r="G9" s="345">
        <v>0</v>
      </c>
      <c r="H9" s="345">
        <v>0</v>
      </c>
      <c r="I9" s="345">
        <v>0</v>
      </c>
      <c r="J9" s="345">
        <v>0</v>
      </c>
      <c r="K9" s="345">
        <v>0</v>
      </c>
      <c r="L9" s="345">
        <v>0</v>
      </c>
      <c r="M9" s="345">
        <v>0</v>
      </c>
      <c r="N9" s="345">
        <v>0</v>
      </c>
      <c r="O9" s="345">
        <v>0</v>
      </c>
      <c r="P9" s="345">
        <v>0</v>
      </c>
      <c r="Q9" s="345">
        <v>0</v>
      </c>
      <c r="R9" s="345">
        <v>0</v>
      </c>
      <c r="S9" s="345">
        <v>0</v>
      </c>
      <c r="T9" s="345">
        <v>0</v>
      </c>
      <c r="U9" s="345">
        <v>0</v>
      </c>
      <c r="V9" s="345">
        <v>0</v>
      </c>
      <c r="W9" s="345">
        <v>0</v>
      </c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</row>
    <row r="10" spans="1:63" s="346" customFormat="1" ht="13" x14ac:dyDescent="0.3">
      <c r="A10" s="637" t="str">
        <f t="shared" si="0"/>
        <v/>
      </c>
      <c r="B10" s="637" t="s">
        <v>1159</v>
      </c>
      <c r="C10" s="346" t="s">
        <v>1063</v>
      </c>
      <c r="D10" s="640" t="s">
        <v>1064</v>
      </c>
      <c r="E10" s="345">
        <v>0</v>
      </c>
      <c r="F10" s="345">
        <v>0</v>
      </c>
      <c r="G10" s="345">
        <v>0</v>
      </c>
      <c r="H10" s="345">
        <v>0</v>
      </c>
      <c r="I10" s="345">
        <v>0</v>
      </c>
      <c r="J10" s="345">
        <v>0</v>
      </c>
      <c r="K10" s="345">
        <v>0</v>
      </c>
      <c r="L10" s="345">
        <v>0</v>
      </c>
      <c r="M10" s="345">
        <v>0</v>
      </c>
      <c r="N10" s="345">
        <v>0</v>
      </c>
      <c r="O10" s="345">
        <v>0</v>
      </c>
      <c r="P10" s="345">
        <v>0</v>
      </c>
      <c r="Q10" s="345">
        <v>0</v>
      </c>
      <c r="R10" s="345">
        <v>0</v>
      </c>
      <c r="S10" s="345">
        <v>0</v>
      </c>
      <c r="T10" s="345">
        <v>0</v>
      </c>
      <c r="U10" s="345">
        <v>0</v>
      </c>
      <c r="V10" s="345">
        <v>0</v>
      </c>
      <c r="W10" s="345">
        <v>0</v>
      </c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  <c r="AW10" s="320"/>
      <c r="AX10" s="320"/>
      <c r="AY10" s="320"/>
      <c r="AZ10" s="320"/>
      <c r="BA10" s="320"/>
      <c r="BB10" s="320"/>
      <c r="BC10" s="320"/>
      <c r="BD10" s="320"/>
      <c r="BE10" s="320"/>
      <c r="BF10" s="320"/>
      <c r="BG10" s="320"/>
      <c r="BH10" s="320"/>
      <c r="BI10" s="320"/>
      <c r="BJ10" s="320"/>
      <c r="BK10" s="320"/>
    </row>
    <row r="11" spans="1:63" s="346" customFormat="1" ht="13" x14ac:dyDescent="0.3">
      <c r="A11" s="637" t="str">
        <f t="shared" si="0"/>
        <v>X</v>
      </c>
      <c r="B11" s="637" t="s">
        <v>1159</v>
      </c>
      <c r="C11" s="346" t="s">
        <v>1170</v>
      </c>
      <c r="D11" s="349" t="s">
        <v>1171</v>
      </c>
      <c r="E11" s="345">
        <v>9.2193000018596649E-2</v>
      </c>
      <c r="F11" s="345">
        <v>0.13059200346469879</v>
      </c>
      <c r="G11" s="345">
        <v>0.16860899329185486</v>
      </c>
      <c r="H11" s="345">
        <v>0.17524799704551697</v>
      </c>
      <c r="I11" s="345">
        <v>0.18221199512481689</v>
      </c>
      <c r="J11" s="345">
        <v>0.24502100050449371</v>
      </c>
      <c r="K11" s="345">
        <v>0.30667200684547424</v>
      </c>
      <c r="L11" s="345">
        <v>0.34783598780632019</v>
      </c>
      <c r="M11" s="345">
        <v>0.38047000765800476</v>
      </c>
      <c r="N11" s="345">
        <v>0.34842100739479065</v>
      </c>
      <c r="O11" s="345">
        <v>0.36313799023628235</v>
      </c>
      <c r="P11" s="345">
        <v>0.4410099983215332</v>
      </c>
      <c r="Q11" s="345">
        <v>0.4242439866065979</v>
      </c>
      <c r="R11" s="345">
        <v>0.56367599964141846</v>
      </c>
      <c r="S11" s="345">
        <v>0.58350002765655518</v>
      </c>
      <c r="T11" s="345">
        <v>0.70638298988342285</v>
      </c>
      <c r="U11" s="345">
        <v>0</v>
      </c>
      <c r="V11" s="345">
        <v>0</v>
      </c>
      <c r="W11" s="345">
        <v>0.64300000667572021</v>
      </c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0"/>
      <c r="BG11" s="320"/>
      <c r="BH11" s="320"/>
      <c r="BI11" s="320"/>
      <c r="BJ11" s="320"/>
      <c r="BK11" s="320"/>
    </row>
    <row r="12" spans="1:63" s="346" customFormat="1" ht="13" x14ac:dyDescent="0.3">
      <c r="A12" s="637" t="str">
        <f t="shared" si="0"/>
        <v>X</v>
      </c>
      <c r="B12" s="637" t="s">
        <v>1159</v>
      </c>
      <c r="C12" s="346" t="s">
        <v>1172</v>
      </c>
      <c r="D12" s="349" t="s">
        <v>1173</v>
      </c>
      <c r="E12" s="345">
        <v>0.37200000882148743</v>
      </c>
      <c r="F12" s="345">
        <v>0.37900000810623169</v>
      </c>
      <c r="G12" s="345">
        <v>0.35699999332427979</v>
      </c>
      <c r="H12" s="345">
        <v>0.38999998569488525</v>
      </c>
      <c r="I12" s="345">
        <v>0.38999998569488525</v>
      </c>
      <c r="J12" s="345">
        <v>0.39500001072883606</v>
      </c>
      <c r="K12" s="345">
        <v>0.23999999463558197</v>
      </c>
      <c r="L12" s="345">
        <v>1.1169999837875366</v>
      </c>
      <c r="M12" s="345">
        <v>0.31799998879432678</v>
      </c>
      <c r="N12" s="345">
        <v>0.393451988697052</v>
      </c>
      <c r="O12" s="345">
        <v>1.0000000474974513E-3</v>
      </c>
      <c r="P12" s="345">
        <v>0.66078799962997437</v>
      </c>
      <c r="Q12" s="345">
        <v>0.64137697219848633</v>
      </c>
      <c r="R12" s="345">
        <v>0.68229198455810547</v>
      </c>
      <c r="S12" s="345">
        <v>0.70910000801086426</v>
      </c>
      <c r="T12" s="345">
        <v>0.70262199640274048</v>
      </c>
      <c r="U12" s="345">
        <v>0.75239002704620361</v>
      </c>
      <c r="V12" s="345">
        <v>0.71000099182128906</v>
      </c>
      <c r="W12" s="345">
        <v>0.1120000034570694</v>
      </c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320"/>
      <c r="AU12" s="320"/>
      <c r="AV12" s="320"/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</row>
    <row r="13" spans="1:63" s="346" customFormat="1" ht="13" x14ac:dyDescent="0.3">
      <c r="A13" s="637" t="str">
        <f t="shared" si="0"/>
        <v>X</v>
      </c>
      <c r="B13" s="637" t="s">
        <v>1165</v>
      </c>
      <c r="C13" s="346" t="s">
        <v>1174</v>
      </c>
      <c r="D13" s="640" t="s">
        <v>1173</v>
      </c>
      <c r="E13" s="345">
        <v>0.37200000882148743</v>
      </c>
      <c r="F13" s="345">
        <v>0.37900000810623169</v>
      </c>
      <c r="G13" s="345">
        <v>0.35699999332427979</v>
      </c>
      <c r="H13" s="345">
        <v>0.38999998569488525</v>
      </c>
      <c r="I13" s="345">
        <v>0.38999998569488525</v>
      </c>
      <c r="J13" s="345">
        <v>0.39500001072883606</v>
      </c>
      <c r="K13" s="345">
        <v>0.23999999463558197</v>
      </c>
      <c r="L13" s="345">
        <v>1.1169999837875366</v>
      </c>
      <c r="M13" s="345">
        <v>0.31799998879432678</v>
      </c>
      <c r="N13" s="345">
        <v>0.393451988697052</v>
      </c>
      <c r="O13" s="345">
        <v>1.0000000474974513E-3</v>
      </c>
      <c r="P13" s="345">
        <v>0.66078799962997437</v>
      </c>
      <c r="Q13" s="345">
        <v>0.64137697219848633</v>
      </c>
      <c r="R13" s="345">
        <v>0.68229198455810547</v>
      </c>
      <c r="S13" s="345">
        <v>0.70910000801086426</v>
      </c>
      <c r="T13" s="345">
        <v>0.70262199640274048</v>
      </c>
      <c r="U13" s="345">
        <v>0.75239002704620361</v>
      </c>
      <c r="V13" s="345">
        <v>0.71000099182128906</v>
      </c>
      <c r="W13" s="345">
        <v>0.10400000214576721</v>
      </c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</row>
    <row r="14" spans="1:63" s="346" customFormat="1" ht="13" x14ac:dyDescent="0.3">
      <c r="A14" s="637" t="str">
        <f t="shared" si="0"/>
        <v/>
      </c>
      <c r="B14" s="637" t="s">
        <v>1165</v>
      </c>
      <c r="C14" s="346" t="s">
        <v>1065</v>
      </c>
      <c r="D14" s="640" t="s">
        <v>1066</v>
      </c>
      <c r="E14" s="345">
        <v>0</v>
      </c>
      <c r="F14" s="345">
        <v>0</v>
      </c>
      <c r="G14" s="345">
        <v>0</v>
      </c>
      <c r="H14" s="345">
        <v>0</v>
      </c>
      <c r="I14" s="345">
        <v>0</v>
      </c>
      <c r="J14" s="345">
        <v>0</v>
      </c>
      <c r="K14" s="345">
        <v>0</v>
      </c>
      <c r="L14" s="345">
        <v>0</v>
      </c>
      <c r="M14" s="345">
        <v>0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0</v>
      </c>
      <c r="U14" s="345">
        <v>0</v>
      </c>
      <c r="V14" s="345">
        <v>0</v>
      </c>
      <c r="W14" s="345">
        <v>0</v>
      </c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</row>
    <row r="15" spans="1:63" s="346" customFormat="1" ht="13" x14ac:dyDescent="0.3">
      <c r="A15" s="637" t="str">
        <f t="shared" si="0"/>
        <v/>
      </c>
      <c r="B15" s="637" t="s">
        <v>1165</v>
      </c>
      <c r="C15" s="346" t="s">
        <v>1067</v>
      </c>
      <c r="D15" s="640" t="s">
        <v>1068</v>
      </c>
      <c r="E15" s="345">
        <v>0</v>
      </c>
      <c r="F15" s="345">
        <v>0</v>
      </c>
      <c r="G15" s="345">
        <v>0</v>
      </c>
      <c r="H15" s="345">
        <v>0</v>
      </c>
      <c r="I15" s="345">
        <v>0</v>
      </c>
      <c r="J15" s="345">
        <v>0</v>
      </c>
      <c r="K15" s="345">
        <v>0</v>
      </c>
      <c r="L15" s="345">
        <v>0</v>
      </c>
      <c r="M15" s="345">
        <v>0</v>
      </c>
      <c r="N15" s="345">
        <v>0</v>
      </c>
      <c r="O15" s="345">
        <v>0</v>
      </c>
      <c r="P15" s="345">
        <v>0</v>
      </c>
      <c r="Q15" s="345">
        <v>0</v>
      </c>
      <c r="R15" s="345">
        <v>0</v>
      </c>
      <c r="S15" s="345">
        <v>0</v>
      </c>
      <c r="T15" s="345">
        <v>0</v>
      </c>
      <c r="U15" s="345">
        <v>0</v>
      </c>
      <c r="V15" s="345">
        <v>0</v>
      </c>
      <c r="W15" s="345">
        <v>0</v>
      </c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  <c r="AI15" s="320"/>
      <c r="AJ15" s="320"/>
      <c r="AK15" s="320"/>
      <c r="AL15" s="320"/>
      <c r="AM15" s="320"/>
      <c r="AN15" s="320"/>
      <c r="AO15" s="320"/>
      <c r="AP15" s="320"/>
      <c r="AQ15" s="320"/>
      <c r="AR15" s="320"/>
      <c r="AS15" s="320"/>
      <c r="AT15" s="320"/>
      <c r="AU15" s="320"/>
      <c r="AV15" s="320"/>
      <c r="AW15" s="320"/>
      <c r="AX15" s="320"/>
      <c r="AY15" s="320"/>
      <c r="AZ15" s="320"/>
      <c r="BA15" s="320"/>
      <c r="BB15" s="320"/>
      <c r="BC15" s="320"/>
      <c r="BD15" s="320"/>
      <c r="BE15" s="320"/>
      <c r="BF15" s="320"/>
      <c r="BG15" s="320"/>
      <c r="BH15" s="320"/>
      <c r="BI15" s="320"/>
      <c r="BJ15" s="320"/>
      <c r="BK15" s="320"/>
    </row>
    <row r="16" spans="1:63" s="346" customFormat="1" ht="13" x14ac:dyDescent="0.3">
      <c r="A16" s="637" t="str">
        <f t="shared" si="0"/>
        <v/>
      </c>
      <c r="B16" s="637" t="s">
        <v>1165</v>
      </c>
      <c r="C16" s="346" t="s">
        <v>1069</v>
      </c>
      <c r="D16" s="640" t="s">
        <v>1070</v>
      </c>
      <c r="E16" s="345">
        <v>0</v>
      </c>
      <c r="F16" s="345">
        <v>0</v>
      </c>
      <c r="G16" s="345">
        <v>0</v>
      </c>
      <c r="H16" s="345">
        <v>0</v>
      </c>
      <c r="I16" s="345">
        <v>0</v>
      </c>
      <c r="J16" s="345">
        <v>0</v>
      </c>
      <c r="K16" s="345">
        <v>0</v>
      </c>
      <c r="L16" s="345">
        <v>0</v>
      </c>
      <c r="M16" s="345">
        <v>0</v>
      </c>
      <c r="N16" s="345">
        <v>0</v>
      </c>
      <c r="O16" s="345">
        <v>0</v>
      </c>
      <c r="P16" s="345">
        <v>0</v>
      </c>
      <c r="Q16" s="345">
        <v>0</v>
      </c>
      <c r="R16" s="345">
        <v>0</v>
      </c>
      <c r="S16" s="345">
        <v>0</v>
      </c>
      <c r="T16" s="345">
        <v>0</v>
      </c>
      <c r="U16" s="345">
        <v>0</v>
      </c>
      <c r="V16" s="345">
        <v>0</v>
      </c>
      <c r="W16" s="345">
        <v>0</v>
      </c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  <c r="AR16" s="320"/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</row>
    <row r="17" spans="1:63" s="346" customFormat="1" ht="13" x14ac:dyDescent="0.3">
      <c r="A17" s="637" t="str">
        <f t="shared" si="0"/>
        <v>X</v>
      </c>
      <c r="B17" s="637" t="s">
        <v>1165</v>
      </c>
      <c r="C17" s="346" t="s">
        <v>1175</v>
      </c>
      <c r="D17" s="640" t="s">
        <v>1176</v>
      </c>
      <c r="E17" s="345">
        <v>0</v>
      </c>
      <c r="F17" s="345">
        <v>0</v>
      </c>
      <c r="G17" s="345">
        <v>0</v>
      </c>
      <c r="H17" s="345">
        <v>0</v>
      </c>
      <c r="I17" s="345">
        <v>0</v>
      </c>
      <c r="J17" s="345">
        <v>0</v>
      </c>
      <c r="K17" s="345">
        <v>0</v>
      </c>
      <c r="L17" s="345">
        <v>0</v>
      </c>
      <c r="M17" s="345">
        <v>0</v>
      </c>
      <c r="N17" s="345">
        <v>0</v>
      </c>
      <c r="O17" s="345">
        <v>0</v>
      </c>
      <c r="P17" s="345">
        <v>0</v>
      </c>
      <c r="Q17" s="345">
        <v>0</v>
      </c>
      <c r="R17" s="345">
        <v>0</v>
      </c>
      <c r="S17" s="345">
        <v>0</v>
      </c>
      <c r="T17" s="345">
        <v>0</v>
      </c>
      <c r="U17" s="345">
        <v>0</v>
      </c>
      <c r="V17" s="345">
        <v>0</v>
      </c>
      <c r="W17" s="345">
        <v>8.0000003799796104E-3</v>
      </c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  <c r="BB17" s="320"/>
      <c r="BC17" s="320"/>
      <c r="BD17" s="320"/>
      <c r="BE17" s="320"/>
      <c r="BF17" s="320"/>
      <c r="BG17" s="320"/>
      <c r="BH17" s="320"/>
      <c r="BI17" s="320"/>
      <c r="BJ17" s="320"/>
      <c r="BK17" s="320"/>
    </row>
    <row r="18" spans="1:63" s="346" customFormat="1" ht="13" x14ac:dyDescent="0.3">
      <c r="A18" s="637" t="str">
        <f t="shared" si="0"/>
        <v/>
      </c>
      <c r="B18" s="637" t="s">
        <v>1165</v>
      </c>
      <c r="C18" s="346" t="s">
        <v>1071</v>
      </c>
      <c r="D18" s="640" t="s">
        <v>1072</v>
      </c>
      <c r="E18" s="345">
        <v>0</v>
      </c>
      <c r="F18" s="345">
        <v>0</v>
      </c>
      <c r="G18" s="345">
        <v>0</v>
      </c>
      <c r="H18" s="345">
        <v>0</v>
      </c>
      <c r="I18" s="345">
        <v>0</v>
      </c>
      <c r="J18" s="345">
        <v>0</v>
      </c>
      <c r="K18" s="345">
        <v>0</v>
      </c>
      <c r="L18" s="345">
        <v>0</v>
      </c>
      <c r="M18" s="345">
        <v>0</v>
      </c>
      <c r="N18" s="345">
        <v>0</v>
      </c>
      <c r="O18" s="345">
        <v>0</v>
      </c>
      <c r="P18" s="345">
        <v>0</v>
      </c>
      <c r="Q18" s="345">
        <v>0</v>
      </c>
      <c r="R18" s="345">
        <v>0</v>
      </c>
      <c r="S18" s="345">
        <v>0</v>
      </c>
      <c r="T18" s="345">
        <v>0</v>
      </c>
      <c r="U18" s="345">
        <v>0</v>
      </c>
      <c r="V18" s="345">
        <v>0</v>
      </c>
      <c r="W18" s="345">
        <v>0</v>
      </c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  <c r="AI18" s="320"/>
      <c r="AJ18" s="320"/>
      <c r="AK18" s="320"/>
      <c r="AL18" s="320"/>
      <c r="AM18" s="320"/>
      <c r="AN18" s="320"/>
      <c r="AO18" s="320"/>
      <c r="AP18" s="320"/>
      <c r="AQ18" s="320"/>
      <c r="AR18" s="320"/>
      <c r="AS18" s="320"/>
      <c r="AT18" s="320"/>
      <c r="AU18" s="320"/>
      <c r="AV18" s="320"/>
      <c r="AW18" s="320"/>
      <c r="AX18" s="320"/>
      <c r="AY18" s="320"/>
      <c r="AZ18" s="320"/>
      <c r="BA18" s="320"/>
      <c r="BB18" s="320"/>
      <c r="BC18" s="320"/>
      <c r="BD18" s="320"/>
      <c r="BE18" s="320"/>
      <c r="BF18" s="320"/>
      <c r="BG18" s="320"/>
      <c r="BH18" s="320"/>
      <c r="BI18" s="320"/>
      <c r="BJ18" s="320"/>
      <c r="BK18" s="320"/>
    </row>
    <row r="19" spans="1:63" s="346" customFormat="1" ht="13" x14ac:dyDescent="0.3">
      <c r="A19" s="637" t="str">
        <f t="shared" si="0"/>
        <v>X</v>
      </c>
      <c r="B19" s="637" t="s">
        <v>1159</v>
      </c>
      <c r="C19" s="346" t="s">
        <v>1177</v>
      </c>
      <c r="D19" s="349" t="s">
        <v>1178</v>
      </c>
      <c r="E19" s="345">
        <v>4.0745549201965332</v>
      </c>
      <c r="F19" s="345">
        <v>3.9443240165710449</v>
      </c>
      <c r="G19" s="345">
        <v>4.835975170135498</v>
      </c>
      <c r="H19" s="345">
        <v>5.9063100814819336</v>
      </c>
      <c r="I19" s="345">
        <v>5.9012479782104492</v>
      </c>
      <c r="J19" s="345">
        <v>5.4403729438781738</v>
      </c>
      <c r="K19" s="345">
        <v>6.2521419525146484</v>
      </c>
      <c r="L19" s="345">
        <v>5.2437410354614258</v>
      </c>
      <c r="M19" s="345">
        <v>6.4486079216003418</v>
      </c>
      <c r="N19" s="345">
        <v>6.5145411491394043</v>
      </c>
      <c r="O19" s="345">
        <v>5.8332290649414063</v>
      </c>
      <c r="P19" s="345">
        <v>5.0728302001953125</v>
      </c>
      <c r="Q19" s="345">
        <v>5.7767810821533203</v>
      </c>
      <c r="R19" s="345">
        <v>5.7439460754394531</v>
      </c>
      <c r="S19" s="345">
        <v>7.260228157043457</v>
      </c>
      <c r="T19" s="345">
        <v>7.7500262260437012</v>
      </c>
      <c r="U19" s="345">
        <v>6.9236807823181152</v>
      </c>
      <c r="V19" s="345">
        <v>7.4942150115966797</v>
      </c>
      <c r="W19" s="345">
        <v>8.1529998779296875</v>
      </c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</row>
    <row r="20" spans="1:63" s="346" customFormat="1" ht="13" x14ac:dyDescent="0.3">
      <c r="A20" s="637" t="str">
        <f t="shared" si="0"/>
        <v>X</v>
      </c>
      <c r="B20" s="637" t="s">
        <v>1159</v>
      </c>
      <c r="C20" s="346" t="s">
        <v>1179</v>
      </c>
      <c r="D20" s="640" t="s">
        <v>1180</v>
      </c>
      <c r="E20" s="345">
        <v>3.966555118560791</v>
      </c>
      <c r="F20" s="345">
        <v>3.8363239765167236</v>
      </c>
      <c r="G20" s="345">
        <v>4.7399749755859375</v>
      </c>
      <c r="H20" s="345">
        <v>5.8013100624084473</v>
      </c>
      <c r="I20" s="345">
        <v>5.7912478446960449</v>
      </c>
      <c r="J20" s="345">
        <v>5.3483729362487793</v>
      </c>
      <c r="K20" s="345">
        <v>6.1511421203613281</v>
      </c>
      <c r="L20" s="345">
        <v>5.1717410087585449</v>
      </c>
      <c r="M20" s="345">
        <v>6.3376078605651855</v>
      </c>
      <c r="N20" s="345">
        <v>6.3685407638549805</v>
      </c>
      <c r="O20" s="345">
        <v>5.6842288970947266</v>
      </c>
      <c r="P20" s="345">
        <v>4.9398298263549805</v>
      </c>
      <c r="Q20" s="345">
        <v>5.6167812347412109</v>
      </c>
      <c r="R20" s="345">
        <v>5.5959458351135254</v>
      </c>
      <c r="S20" s="345">
        <v>7.0962281227111816</v>
      </c>
      <c r="T20" s="345">
        <v>7.5760259628295898</v>
      </c>
      <c r="U20" s="345">
        <v>6.8946809768676758</v>
      </c>
      <c r="V20" s="345">
        <v>7.4182147979736328</v>
      </c>
      <c r="W20" s="345">
        <v>7.9629998207092285</v>
      </c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0"/>
      <c r="BA20" s="320"/>
      <c r="BB20" s="320"/>
      <c r="BC20" s="320"/>
      <c r="BD20" s="320"/>
      <c r="BE20" s="320"/>
      <c r="BF20" s="320"/>
      <c r="BG20" s="320"/>
      <c r="BH20" s="320"/>
      <c r="BI20" s="320"/>
      <c r="BJ20" s="320"/>
      <c r="BK20" s="320"/>
    </row>
    <row r="21" spans="1:63" s="346" customFormat="1" ht="13" x14ac:dyDescent="0.3">
      <c r="A21" s="637" t="str">
        <f t="shared" si="0"/>
        <v/>
      </c>
      <c r="B21" s="637" t="s">
        <v>1165</v>
      </c>
      <c r="C21" s="346" t="s">
        <v>1073</v>
      </c>
      <c r="D21" s="641" t="s">
        <v>1074</v>
      </c>
      <c r="E21" s="345">
        <v>0</v>
      </c>
      <c r="F21" s="345">
        <v>0</v>
      </c>
      <c r="G21" s="345">
        <v>0</v>
      </c>
      <c r="H21" s="345">
        <v>0</v>
      </c>
      <c r="I21" s="345">
        <v>0</v>
      </c>
      <c r="J21" s="345">
        <v>0</v>
      </c>
      <c r="K21" s="345">
        <v>0</v>
      </c>
      <c r="L21" s="345">
        <v>0</v>
      </c>
      <c r="M21" s="345">
        <v>0</v>
      </c>
      <c r="N21" s="345">
        <v>0</v>
      </c>
      <c r="O21" s="345">
        <v>0</v>
      </c>
      <c r="P21" s="345">
        <v>0</v>
      </c>
      <c r="Q21" s="345">
        <v>0</v>
      </c>
      <c r="R21" s="345">
        <v>0</v>
      </c>
      <c r="S21" s="345">
        <v>0</v>
      </c>
      <c r="T21" s="345">
        <v>0</v>
      </c>
      <c r="U21" s="345">
        <v>0</v>
      </c>
      <c r="V21" s="345">
        <v>0</v>
      </c>
      <c r="W21" s="345">
        <v>0</v>
      </c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  <c r="AI21" s="320"/>
      <c r="AJ21" s="320"/>
      <c r="AK21" s="320"/>
      <c r="AL21" s="320"/>
      <c r="AM21" s="320"/>
      <c r="AN21" s="320"/>
      <c r="AO21" s="320"/>
      <c r="AP21" s="320"/>
      <c r="AQ21" s="320"/>
      <c r="AR21" s="320"/>
      <c r="AS21" s="320"/>
      <c r="AT21" s="320"/>
      <c r="AU21" s="320"/>
      <c r="AV21" s="320"/>
      <c r="AW21" s="320"/>
      <c r="AX21" s="320"/>
      <c r="AY21" s="320"/>
      <c r="AZ21" s="320"/>
      <c r="BA21" s="320"/>
      <c r="BB21" s="320"/>
      <c r="BC21" s="320"/>
      <c r="BD21" s="320"/>
      <c r="BE21" s="320"/>
      <c r="BF21" s="320"/>
      <c r="BG21" s="320"/>
      <c r="BH21" s="320"/>
      <c r="BI21" s="320"/>
      <c r="BJ21" s="320"/>
      <c r="BK21" s="320"/>
    </row>
    <row r="22" spans="1:63" s="346" customFormat="1" ht="13" x14ac:dyDescent="0.3">
      <c r="A22" s="637" t="str">
        <f t="shared" si="0"/>
        <v/>
      </c>
      <c r="B22" s="637" t="s">
        <v>1165</v>
      </c>
      <c r="C22" s="346" t="s">
        <v>1075</v>
      </c>
      <c r="D22" s="641" t="s">
        <v>1076</v>
      </c>
      <c r="E22" s="345">
        <v>0</v>
      </c>
      <c r="F22" s="345">
        <v>0</v>
      </c>
      <c r="G22" s="345">
        <v>0</v>
      </c>
      <c r="H22" s="345">
        <v>0</v>
      </c>
      <c r="I22" s="345">
        <v>0</v>
      </c>
      <c r="J22" s="345">
        <v>0</v>
      </c>
      <c r="K22" s="345">
        <v>0</v>
      </c>
      <c r="L22" s="345">
        <v>0</v>
      </c>
      <c r="M22" s="345">
        <v>0</v>
      </c>
      <c r="N22" s="345">
        <v>0</v>
      </c>
      <c r="O22" s="345">
        <v>0</v>
      </c>
      <c r="P22" s="345">
        <v>0</v>
      </c>
      <c r="Q22" s="345">
        <v>0</v>
      </c>
      <c r="R22" s="345">
        <v>0</v>
      </c>
      <c r="S22" s="345">
        <v>0</v>
      </c>
      <c r="T22" s="345">
        <v>0</v>
      </c>
      <c r="U22" s="345">
        <v>0</v>
      </c>
      <c r="V22" s="345">
        <v>0</v>
      </c>
      <c r="W22" s="345">
        <v>0</v>
      </c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  <c r="BB22" s="320"/>
      <c r="BC22" s="320"/>
      <c r="BD22" s="320"/>
      <c r="BE22" s="320"/>
      <c r="BF22" s="320"/>
      <c r="BG22" s="320"/>
      <c r="BH22" s="320"/>
      <c r="BI22" s="320"/>
      <c r="BJ22" s="320"/>
      <c r="BK22" s="320"/>
    </row>
    <row r="23" spans="1:63" s="346" customFormat="1" ht="13" x14ac:dyDescent="0.3">
      <c r="A23" s="637" t="str">
        <f t="shared" si="0"/>
        <v>X</v>
      </c>
      <c r="B23" s="637" t="s">
        <v>1165</v>
      </c>
      <c r="C23" s="346" t="s">
        <v>1181</v>
      </c>
      <c r="D23" s="641" t="s">
        <v>1182</v>
      </c>
      <c r="E23" s="345">
        <v>3.966555118560791</v>
      </c>
      <c r="F23" s="345">
        <v>3.8363239765167236</v>
      </c>
      <c r="G23" s="345">
        <v>4.7399749755859375</v>
      </c>
      <c r="H23" s="345">
        <v>5.8013100624084473</v>
      </c>
      <c r="I23" s="345">
        <v>5.7912478446960449</v>
      </c>
      <c r="J23" s="345">
        <v>5.3483729362487793</v>
      </c>
      <c r="K23" s="345">
        <v>6.1511421203613281</v>
      </c>
      <c r="L23" s="345">
        <v>5.1717410087585449</v>
      </c>
      <c r="M23" s="345">
        <v>6.3376078605651855</v>
      </c>
      <c r="N23" s="345">
        <v>6.3685407638549805</v>
      </c>
      <c r="O23" s="345">
        <v>5.6842288970947266</v>
      </c>
      <c r="P23" s="345">
        <v>4.9398298263549805</v>
      </c>
      <c r="Q23" s="345">
        <v>5.6167812347412109</v>
      </c>
      <c r="R23" s="345">
        <v>5.5959458351135254</v>
      </c>
      <c r="S23" s="345">
        <v>7.0962281227111816</v>
      </c>
      <c r="T23" s="345">
        <v>7.5760259628295898</v>
      </c>
      <c r="U23" s="345">
        <v>6.8946809768676758</v>
      </c>
      <c r="V23" s="345">
        <v>7.4182147979736328</v>
      </c>
      <c r="W23" s="345">
        <v>7.9629998207092285</v>
      </c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</row>
    <row r="24" spans="1:63" s="346" customFormat="1" ht="13" x14ac:dyDescent="0.3">
      <c r="A24" s="637" t="str">
        <f t="shared" si="0"/>
        <v>X</v>
      </c>
      <c r="B24" s="637"/>
      <c r="C24" s="346" t="s">
        <v>1183</v>
      </c>
      <c r="D24" s="642" t="s">
        <v>1184</v>
      </c>
      <c r="E24" s="345">
        <v>3.8705549240112305</v>
      </c>
      <c r="F24" s="345">
        <v>3.7033240795135498</v>
      </c>
      <c r="G24" s="345">
        <v>4.6249752044677734</v>
      </c>
      <c r="H24" s="345">
        <v>5.7643098831176758</v>
      </c>
      <c r="I24" s="345">
        <v>5.7272481918334961</v>
      </c>
      <c r="J24" s="345">
        <v>5.3093729019165039</v>
      </c>
      <c r="K24" s="345">
        <v>6.0571417808532715</v>
      </c>
      <c r="L24" s="345">
        <v>5.0727410316467285</v>
      </c>
      <c r="M24" s="345">
        <v>6.3016080856323242</v>
      </c>
      <c r="N24" s="345">
        <v>6.2985410690307617</v>
      </c>
      <c r="O24" s="345">
        <v>5.6332287788391113</v>
      </c>
      <c r="P24" s="345">
        <v>4.8328299522399902</v>
      </c>
      <c r="Q24" s="345">
        <v>5.4467811584472656</v>
      </c>
      <c r="R24" s="345">
        <v>5.2059459686279297</v>
      </c>
      <c r="S24" s="345">
        <v>6.7822279930114746</v>
      </c>
      <c r="T24" s="345">
        <v>7.2690258026123047</v>
      </c>
      <c r="U24" s="345">
        <v>6.3666810989379883</v>
      </c>
      <c r="V24" s="345">
        <v>6.6742148399353027</v>
      </c>
      <c r="W24" s="345">
        <v>7.065000057220459</v>
      </c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  <c r="AH24" s="320"/>
      <c r="AI24" s="320"/>
      <c r="AJ24" s="320"/>
      <c r="AK24" s="320"/>
      <c r="AL24" s="320"/>
      <c r="AM24" s="320"/>
      <c r="AN24" s="320"/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</row>
    <row r="25" spans="1:63" s="346" customFormat="1" ht="13" x14ac:dyDescent="0.3">
      <c r="A25" s="637" t="str">
        <f t="shared" si="0"/>
        <v>X</v>
      </c>
      <c r="B25" s="637"/>
      <c r="C25" s="346" t="s">
        <v>1185</v>
      </c>
      <c r="D25" s="642" t="s">
        <v>1186</v>
      </c>
      <c r="E25" s="345">
        <v>9.6000000834465027E-2</v>
      </c>
      <c r="F25" s="345">
        <v>0.13300000131130219</v>
      </c>
      <c r="G25" s="345">
        <v>0.11500000208616257</v>
      </c>
      <c r="H25" s="345">
        <v>3.7000000476837158E-2</v>
      </c>
      <c r="I25" s="345">
        <v>6.4000003039836884E-2</v>
      </c>
      <c r="J25" s="345">
        <v>3.9000000804662704E-2</v>
      </c>
      <c r="K25" s="345">
        <v>9.3999996781349182E-2</v>
      </c>
      <c r="L25" s="345">
        <v>9.8999999463558197E-2</v>
      </c>
      <c r="M25" s="345">
        <v>3.5999998450279236E-2</v>
      </c>
      <c r="N25" s="345">
        <v>7.0000000298023224E-2</v>
      </c>
      <c r="O25" s="345">
        <v>5.0999999046325684E-2</v>
      </c>
      <c r="P25" s="345">
        <v>0.10700000077486038</v>
      </c>
      <c r="Q25" s="345">
        <v>0.17000000178813934</v>
      </c>
      <c r="R25" s="345">
        <v>0.38999998569488525</v>
      </c>
      <c r="S25" s="345">
        <v>0.31400001049041748</v>
      </c>
      <c r="T25" s="345">
        <v>0.30700001120567322</v>
      </c>
      <c r="U25" s="345">
        <v>0.52799999713897705</v>
      </c>
      <c r="V25" s="345">
        <v>0.74400001764297485</v>
      </c>
      <c r="W25" s="345">
        <v>0.89800000190734863</v>
      </c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  <c r="BB25" s="320"/>
      <c r="BC25" s="320"/>
      <c r="BD25" s="320"/>
      <c r="BE25" s="320"/>
      <c r="BF25" s="320"/>
      <c r="BG25" s="320"/>
      <c r="BH25" s="320"/>
      <c r="BI25" s="320"/>
      <c r="BJ25" s="320"/>
      <c r="BK25" s="320"/>
    </row>
    <row r="26" spans="1:63" s="346" customFormat="1" ht="13" x14ac:dyDescent="0.3">
      <c r="A26" s="637" t="str">
        <f t="shared" si="0"/>
        <v/>
      </c>
      <c r="B26" s="637" t="s">
        <v>1159</v>
      </c>
      <c r="C26" s="346" t="s">
        <v>1077</v>
      </c>
      <c r="D26" s="640" t="s">
        <v>1078</v>
      </c>
      <c r="E26" s="345">
        <v>0</v>
      </c>
      <c r="F26" s="345">
        <v>0</v>
      </c>
      <c r="G26" s="345">
        <v>0</v>
      </c>
      <c r="H26" s="345">
        <v>0</v>
      </c>
      <c r="I26" s="345">
        <v>0</v>
      </c>
      <c r="J26" s="345">
        <v>0</v>
      </c>
      <c r="K26" s="345">
        <v>0</v>
      </c>
      <c r="L26" s="345">
        <v>0</v>
      </c>
      <c r="M26" s="345">
        <v>0</v>
      </c>
      <c r="N26" s="345">
        <v>0</v>
      </c>
      <c r="O26" s="345">
        <v>0</v>
      </c>
      <c r="P26" s="345">
        <v>0</v>
      </c>
      <c r="Q26" s="345">
        <v>0</v>
      </c>
      <c r="R26" s="345">
        <v>0</v>
      </c>
      <c r="S26" s="345">
        <v>0</v>
      </c>
      <c r="T26" s="345">
        <v>0</v>
      </c>
      <c r="U26" s="345">
        <v>0</v>
      </c>
      <c r="V26" s="345">
        <v>0</v>
      </c>
      <c r="W26" s="345">
        <v>0</v>
      </c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</row>
    <row r="27" spans="1:63" s="346" customFormat="1" ht="13" x14ac:dyDescent="0.3">
      <c r="A27" s="637" t="str">
        <f t="shared" si="0"/>
        <v/>
      </c>
      <c r="B27" s="637" t="s">
        <v>1159</v>
      </c>
      <c r="C27" s="346" t="s">
        <v>1079</v>
      </c>
      <c r="D27" s="640" t="s">
        <v>1080</v>
      </c>
      <c r="E27" s="345">
        <v>0</v>
      </c>
      <c r="F27" s="345">
        <v>0</v>
      </c>
      <c r="G27" s="345">
        <v>0</v>
      </c>
      <c r="H27" s="345">
        <v>0</v>
      </c>
      <c r="I27" s="345">
        <v>0</v>
      </c>
      <c r="J27" s="345">
        <v>0</v>
      </c>
      <c r="K27" s="345">
        <v>0</v>
      </c>
      <c r="L27" s="345">
        <v>0</v>
      </c>
      <c r="M27" s="345">
        <v>0</v>
      </c>
      <c r="N27" s="345">
        <v>0</v>
      </c>
      <c r="O27" s="345">
        <v>0</v>
      </c>
      <c r="P27" s="345">
        <v>0</v>
      </c>
      <c r="Q27" s="345">
        <v>0</v>
      </c>
      <c r="R27" s="345">
        <v>0</v>
      </c>
      <c r="S27" s="345">
        <v>0</v>
      </c>
      <c r="T27" s="345">
        <v>0</v>
      </c>
      <c r="U27" s="345">
        <v>0</v>
      </c>
      <c r="V27" s="345">
        <v>0</v>
      </c>
      <c r="W27" s="345">
        <v>0</v>
      </c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</row>
    <row r="28" spans="1:63" s="346" customFormat="1" ht="13" x14ac:dyDescent="0.3">
      <c r="A28" s="637" t="str">
        <f t="shared" si="0"/>
        <v>X</v>
      </c>
      <c r="B28" s="637" t="s">
        <v>1159</v>
      </c>
      <c r="C28" s="346" t="s">
        <v>1187</v>
      </c>
      <c r="D28" s="640" t="s">
        <v>1188</v>
      </c>
      <c r="E28" s="345">
        <v>4.8000000417232513E-2</v>
      </c>
      <c r="F28" s="345">
        <v>4.6000000089406967E-2</v>
      </c>
      <c r="G28" s="345">
        <v>3.7999998778104782E-2</v>
      </c>
      <c r="H28" s="345">
        <v>5.000000074505806E-2</v>
      </c>
      <c r="I28" s="345">
        <v>5.7999998331069946E-2</v>
      </c>
      <c r="J28" s="345">
        <v>4.6000000089406967E-2</v>
      </c>
      <c r="K28" s="345">
        <v>5.7999998331069946E-2</v>
      </c>
      <c r="L28" s="345">
        <v>3.2000001519918442E-2</v>
      </c>
      <c r="M28" s="345">
        <v>6.4999997615814209E-2</v>
      </c>
      <c r="N28" s="345">
        <v>9.7000002861022949E-2</v>
      </c>
      <c r="O28" s="345">
        <v>9.7999997437000275E-2</v>
      </c>
      <c r="P28" s="345">
        <v>7.1999996900558472E-2</v>
      </c>
      <c r="Q28" s="345">
        <v>0.1080000028014183</v>
      </c>
      <c r="R28" s="345">
        <v>9.3999996781349182E-2</v>
      </c>
      <c r="S28" s="345">
        <v>0.10599999874830246</v>
      </c>
      <c r="T28" s="345">
        <v>0.11999999731779099</v>
      </c>
      <c r="U28" s="345">
        <v>-3.0999999493360519E-2</v>
      </c>
      <c r="V28" s="345">
        <v>6.0000000521540642E-3</v>
      </c>
      <c r="W28" s="345">
        <v>8.2999996840953827E-2</v>
      </c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</row>
    <row r="29" spans="1:63" s="346" customFormat="1" ht="13" x14ac:dyDescent="0.3">
      <c r="A29" s="637" t="str">
        <f t="shared" si="0"/>
        <v>X</v>
      </c>
      <c r="B29" s="637" t="s">
        <v>1165</v>
      </c>
      <c r="C29" s="346" t="s">
        <v>1189</v>
      </c>
      <c r="D29" s="641" t="s">
        <v>1190</v>
      </c>
      <c r="E29" s="345">
        <v>4.8000000417232513E-2</v>
      </c>
      <c r="F29" s="345">
        <v>4.6000000089406967E-2</v>
      </c>
      <c r="G29" s="345">
        <v>3.7999998778104782E-2</v>
      </c>
      <c r="H29" s="345">
        <v>5.000000074505806E-2</v>
      </c>
      <c r="I29" s="345">
        <v>5.7999998331069946E-2</v>
      </c>
      <c r="J29" s="345">
        <v>4.6000000089406967E-2</v>
      </c>
      <c r="K29" s="345">
        <v>5.7999998331069946E-2</v>
      </c>
      <c r="L29" s="345">
        <v>3.2000001519918442E-2</v>
      </c>
      <c r="M29" s="345">
        <v>6.4999997615814209E-2</v>
      </c>
      <c r="N29" s="345">
        <v>9.7000002861022949E-2</v>
      </c>
      <c r="O29" s="345">
        <v>9.7999997437000275E-2</v>
      </c>
      <c r="P29" s="345">
        <v>7.1999996900558472E-2</v>
      </c>
      <c r="Q29" s="345">
        <v>0.1080000028014183</v>
      </c>
      <c r="R29" s="345">
        <v>9.3999996781349182E-2</v>
      </c>
      <c r="S29" s="345">
        <v>0.10599999874830246</v>
      </c>
      <c r="T29" s="345">
        <v>0.11999999731779099</v>
      </c>
      <c r="U29" s="345">
        <v>-3.0999999493360519E-2</v>
      </c>
      <c r="V29" s="345">
        <v>6.0000000521540642E-3</v>
      </c>
      <c r="W29" s="345">
        <v>8.2999996840953827E-2</v>
      </c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</row>
    <row r="30" spans="1:63" s="346" customFormat="1" ht="13" x14ac:dyDescent="0.3">
      <c r="A30" s="637" t="str">
        <f t="shared" si="0"/>
        <v/>
      </c>
      <c r="B30" s="637" t="s">
        <v>1165</v>
      </c>
      <c r="C30" s="346" t="s">
        <v>1081</v>
      </c>
      <c r="D30" s="641" t="s">
        <v>1082</v>
      </c>
      <c r="E30" s="345">
        <v>0</v>
      </c>
      <c r="F30" s="345">
        <v>0</v>
      </c>
      <c r="G30" s="345">
        <v>0</v>
      </c>
      <c r="H30" s="345">
        <v>0</v>
      </c>
      <c r="I30" s="345">
        <v>0</v>
      </c>
      <c r="J30" s="345">
        <v>0</v>
      </c>
      <c r="K30" s="345">
        <v>0</v>
      </c>
      <c r="L30" s="345">
        <v>0</v>
      </c>
      <c r="M30" s="345">
        <v>0</v>
      </c>
      <c r="N30" s="345">
        <v>0</v>
      </c>
      <c r="O30" s="345">
        <v>0</v>
      </c>
      <c r="P30" s="345">
        <v>0</v>
      </c>
      <c r="Q30" s="345">
        <v>0</v>
      </c>
      <c r="R30" s="345">
        <v>0</v>
      </c>
      <c r="S30" s="345">
        <v>0</v>
      </c>
      <c r="T30" s="345">
        <v>0</v>
      </c>
      <c r="U30" s="345">
        <v>0</v>
      </c>
      <c r="V30" s="345">
        <v>0</v>
      </c>
      <c r="W30" s="345">
        <v>0</v>
      </c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</row>
    <row r="31" spans="1:63" s="346" customFormat="1" ht="13" x14ac:dyDescent="0.3">
      <c r="A31" s="637" t="str">
        <f t="shared" si="0"/>
        <v>X</v>
      </c>
      <c r="B31" s="637" t="s">
        <v>1159</v>
      </c>
      <c r="C31" s="346" t="s">
        <v>1191</v>
      </c>
      <c r="D31" s="640" t="s">
        <v>1192</v>
      </c>
      <c r="E31" s="345">
        <v>5.9999998658895493E-2</v>
      </c>
      <c r="F31" s="345">
        <v>6.1999998986721039E-2</v>
      </c>
      <c r="G31" s="345">
        <v>5.7999998331069946E-2</v>
      </c>
      <c r="H31" s="345">
        <v>5.4999999701976776E-2</v>
      </c>
      <c r="I31" s="345">
        <v>5.2000001072883606E-2</v>
      </c>
      <c r="J31" s="345">
        <v>4.6000000089406967E-2</v>
      </c>
      <c r="K31" s="345">
        <v>4.3000001460313797E-2</v>
      </c>
      <c r="L31" s="345">
        <v>3.9999999105930328E-2</v>
      </c>
      <c r="M31" s="345">
        <v>4.6000000089406967E-2</v>
      </c>
      <c r="N31" s="345">
        <v>4.8999998718500137E-2</v>
      </c>
      <c r="O31" s="345">
        <v>5.0999999046325684E-2</v>
      </c>
      <c r="P31" s="345">
        <v>6.1000000685453415E-2</v>
      </c>
      <c r="Q31" s="345">
        <v>5.2000001072883606E-2</v>
      </c>
      <c r="R31" s="345">
        <v>5.4000001400709152E-2</v>
      </c>
      <c r="S31" s="345">
        <v>5.7999998331069946E-2</v>
      </c>
      <c r="T31" s="345">
        <v>5.4000001400709152E-2</v>
      </c>
      <c r="U31" s="345">
        <v>5.9999998658895493E-2</v>
      </c>
      <c r="V31" s="345">
        <v>7.0000000298023224E-2</v>
      </c>
      <c r="W31" s="345">
        <v>0.10700000077486038</v>
      </c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</row>
    <row r="32" spans="1:63" s="346" customFormat="1" ht="13" x14ac:dyDescent="0.3">
      <c r="A32" s="637" t="str">
        <f t="shared" si="0"/>
        <v>X</v>
      </c>
      <c r="B32" s="637"/>
      <c r="C32" s="346" t="s">
        <v>1193</v>
      </c>
      <c r="D32" s="641" t="s">
        <v>1194</v>
      </c>
      <c r="E32" s="345">
        <v>5.9999998658895493E-2</v>
      </c>
      <c r="F32" s="345">
        <v>5.7999998331069946E-2</v>
      </c>
      <c r="G32" s="345">
        <v>5.4000001400709152E-2</v>
      </c>
      <c r="H32" s="345">
        <v>5.299999937415123E-2</v>
      </c>
      <c r="I32" s="345">
        <v>4.8999998718500137E-2</v>
      </c>
      <c r="J32" s="345">
        <v>4.3999999761581421E-2</v>
      </c>
      <c r="K32" s="345">
        <v>3.9999999105930328E-2</v>
      </c>
      <c r="L32" s="345">
        <v>3.7999998778104782E-2</v>
      </c>
      <c r="M32" s="345">
        <v>4.3000001460313797E-2</v>
      </c>
      <c r="N32" s="345">
        <v>4.6000000089406967E-2</v>
      </c>
      <c r="O32" s="345">
        <v>4.8999998718500137E-2</v>
      </c>
      <c r="P32" s="345">
        <v>4.6999998390674591E-2</v>
      </c>
      <c r="Q32" s="345">
        <v>4.8999998718500137E-2</v>
      </c>
      <c r="R32" s="345">
        <v>5.2000001072883606E-2</v>
      </c>
      <c r="S32" s="345">
        <v>5.6000001728534698E-2</v>
      </c>
      <c r="T32" s="345">
        <v>5.0999999046325684E-2</v>
      </c>
      <c r="U32" s="345">
        <v>5.7000000029802322E-2</v>
      </c>
      <c r="V32" s="345">
        <v>6.8000003695487976E-2</v>
      </c>
      <c r="W32" s="345">
        <v>6.8999998271465302E-2</v>
      </c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</row>
    <row r="33" spans="1:63" s="346" customFormat="1" ht="13" x14ac:dyDescent="0.3">
      <c r="A33" s="637" t="str">
        <f t="shared" si="0"/>
        <v>X</v>
      </c>
      <c r="B33" s="637"/>
      <c r="C33" s="346" t="s">
        <v>1195</v>
      </c>
      <c r="D33" s="641" t="s">
        <v>1196</v>
      </c>
      <c r="E33" s="345">
        <v>0</v>
      </c>
      <c r="F33" s="345">
        <v>4.0000001899898052E-3</v>
      </c>
      <c r="G33" s="345">
        <v>4.0000001899898052E-3</v>
      </c>
      <c r="H33" s="345">
        <v>2.0000000949949026E-3</v>
      </c>
      <c r="I33" s="345">
        <v>3.0000000260770321E-3</v>
      </c>
      <c r="J33" s="345">
        <v>2.0000000949949026E-3</v>
      </c>
      <c r="K33" s="345">
        <v>3.0000000260770321E-3</v>
      </c>
      <c r="L33" s="345">
        <v>2.0000000949949026E-3</v>
      </c>
      <c r="M33" s="345">
        <v>3.0000000260770321E-3</v>
      </c>
      <c r="N33" s="345">
        <v>3.0000000260770321E-3</v>
      </c>
      <c r="O33" s="345">
        <v>2.0000000949949026E-3</v>
      </c>
      <c r="P33" s="345">
        <v>1.4000000432133675E-2</v>
      </c>
      <c r="Q33" s="345">
        <v>3.0000000260770321E-3</v>
      </c>
      <c r="R33" s="345">
        <v>2.0000000949949026E-3</v>
      </c>
      <c r="S33" s="345">
        <v>2.0000000949949026E-3</v>
      </c>
      <c r="T33" s="345">
        <v>3.0000000260770321E-3</v>
      </c>
      <c r="U33" s="345">
        <v>3.0000000260770321E-3</v>
      </c>
      <c r="V33" s="345">
        <v>2.0000000949949026E-3</v>
      </c>
      <c r="W33" s="345">
        <v>3.7999998778104782E-2</v>
      </c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</row>
    <row r="34" spans="1:63" s="346" customFormat="1" ht="13" x14ac:dyDescent="0.3">
      <c r="A34" s="637" t="str">
        <f t="shared" si="0"/>
        <v>X</v>
      </c>
      <c r="B34" s="637" t="s">
        <v>1165</v>
      </c>
      <c r="C34" s="346" t="s">
        <v>1197</v>
      </c>
      <c r="D34" s="642" t="s">
        <v>180</v>
      </c>
      <c r="E34" s="345">
        <v>0</v>
      </c>
      <c r="F34" s="345">
        <v>4.0000001899898052E-3</v>
      </c>
      <c r="G34" s="345">
        <v>4.0000001899898052E-3</v>
      </c>
      <c r="H34" s="345">
        <v>2.0000000949949026E-3</v>
      </c>
      <c r="I34" s="345">
        <v>3.0000000260770321E-3</v>
      </c>
      <c r="J34" s="345">
        <v>2.0000000949949026E-3</v>
      </c>
      <c r="K34" s="345">
        <v>3.0000000260770321E-3</v>
      </c>
      <c r="L34" s="345">
        <v>2.0000000949949026E-3</v>
      </c>
      <c r="M34" s="345">
        <v>3.0000000260770321E-3</v>
      </c>
      <c r="N34" s="345">
        <v>3.0000000260770321E-3</v>
      </c>
      <c r="O34" s="345">
        <v>2.0000000949949026E-3</v>
      </c>
      <c r="P34" s="345">
        <v>1.4000000432133675E-2</v>
      </c>
      <c r="Q34" s="345">
        <v>3.0000000260770321E-3</v>
      </c>
      <c r="R34" s="345">
        <v>2.0000000949949026E-3</v>
      </c>
      <c r="S34" s="345">
        <v>2.0000000949949026E-3</v>
      </c>
      <c r="T34" s="345">
        <v>3.0000000260770321E-3</v>
      </c>
      <c r="U34" s="345">
        <v>3.0000000260770321E-3</v>
      </c>
      <c r="V34" s="345">
        <v>2.0000000949949026E-3</v>
      </c>
      <c r="W34" s="345">
        <v>3.0000000260770321E-3</v>
      </c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0"/>
      <c r="AV34" s="320"/>
      <c r="AW34" s="320"/>
      <c r="AX34" s="320"/>
      <c r="AY34" s="320"/>
      <c r="AZ34" s="320"/>
      <c r="BA34" s="320"/>
      <c r="BB34" s="320"/>
      <c r="BC34" s="320"/>
      <c r="BD34" s="320"/>
      <c r="BE34" s="320"/>
      <c r="BF34" s="320"/>
      <c r="BG34" s="320"/>
      <c r="BH34" s="320"/>
      <c r="BI34" s="320"/>
      <c r="BJ34" s="320"/>
      <c r="BK34" s="320"/>
    </row>
    <row r="35" spans="1:63" s="346" customFormat="1" ht="13" x14ac:dyDescent="0.3">
      <c r="A35" s="637" t="str">
        <f t="shared" si="0"/>
        <v>X</v>
      </c>
      <c r="B35" s="637" t="s">
        <v>1165</v>
      </c>
      <c r="C35" s="346" t="s">
        <v>1198</v>
      </c>
      <c r="D35" s="642" t="s">
        <v>37</v>
      </c>
      <c r="E35" s="345">
        <v>0</v>
      </c>
      <c r="F35" s="345">
        <v>0</v>
      </c>
      <c r="G35" s="345">
        <v>0</v>
      </c>
      <c r="H35" s="345">
        <v>0</v>
      </c>
      <c r="I35" s="345">
        <v>0</v>
      </c>
      <c r="J35" s="345">
        <v>0</v>
      </c>
      <c r="K35" s="345">
        <v>0</v>
      </c>
      <c r="L35" s="345">
        <v>0</v>
      </c>
      <c r="M35" s="345">
        <v>0</v>
      </c>
      <c r="N35" s="345">
        <v>0</v>
      </c>
      <c r="O35" s="345">
        <v>0</v>
      </c>
      <c r="P35" s="345">
        <v>0</v>
      </c>
      <c r="Q35" s="345">
        <v>0</v>
      </c>
      <c r="R35" s="345">
        <v>0</v>
      </c>
      <c r="S35" s="345">
        <v>0</v>
      </c>
      <c r="T35" s="345">
        <v>0</v>
      </c>
      <c r="U35" s="345">
        <v>0</v>
      </c>
      <c r="V35" s="345">
        <v>0</v>
      </c>
      <c r="W35" s="345">
        <v>3.5999998450279236E-2</v>
      </c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0"/>
      <c r="AV35" s="320"/>
      <c r="AW35" s="320"/>
      <c r="AX35" s="320"/>
      <c r="AY35" s="320"/>
      <c r="AZ35" s="320"/>
      <c r="BA35" s="320"/>
      <c r="BB35" s="320"/>
      <c r="BC35" s="320"/>
      <c r="BD35" s="320"/>
      <c r="BE35" s="320"/>
      <c r="BF35" s="320"/>
      <c r="BG35" s="320"/>
      <c r="BH35" s="320"/>
      <c r="BI35" s="320"/>
      <c r="BJ35" s="320"/>
      <c r="BK35" s="320"/>
    </row>
    <row r="36" spans="1:63" s="346" customFormat="1" ht="13" x14ac:dyDescent="0.3">
      <c r="A36" s="637" t="str">
        <f t="shared" si="0"/>
        <v/>
      </c>
      <c r="B36" s="637" t="s">
        <v>1159</v>
      </c>
      <c r="C36" s="346" t="s">
        <v>1083</v>
      </c>
      <c r="D36" s="640" t="s">
        <v>1084</v>
      </c>
      <c r="E36" s="345">
        <v>0</v>
      </c>
      <c r="F36" s="345">
        <v>0</v>
      </c>
      <c r="G36" s="345">
        <v>0</v>
      </c>
      <c r="H36" s="345">
        <v>0</v>
      </c>
      <c r="I36" s="345">
        <v>0</v>
      </c>
      <c r="J36" s="345">
        <v>0</v>
      </c>
      <c r="K36" s="345">
        <v>0</v>
      </c>
      <c r="L36" s="345">
        <v>0</v>
      </c>
      <c r="M36" s="345">
        <v>0</v>
      </c>
      <c r="N36" s="345">
        <v>0</v>
      </c>
      <c r="O36" s="345">
        <v>0</v>
      </c>
      <c r="P36" s="345">
        <v>0</v>
      </c>
      <c r="Q36" s="345">
        <v>0</v>
      </c>
      <c r="R36" s="345">
        <v>0</v>
      </c>
      <c r="S36" s="345">
        <v>0</v>
      </c>
      <c r="T36" s="345">
        <v>0</v>
      </c>
      <c r="U36" s="345">
        <v>0</v>
      </c>
      <c r="V36" s="345">
        <v>0</v>
      </c>
      <c r="W36" s="345">
        <v>0</v>
      </c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0"/>
      <c r="BG36" s="320"/>
      <c r="BH36" s="320"/>
      <c r="BI36" s="320"/>
      <c r="BJ36" s="320"/>
      <c r="BK36" s="320"/>
    </row>
    <row r="37" spans="1:63" s="346" customFormat="1" ht="13" x14ac:dyDescent="0.3">
      <c r="A37" s="637" t="str">
        <f t="shared" si="0"/>
        <v>X</v>
      </c>
      <c r="B37" s="637" t="s">
        <v>1159</v>
      </c>
      <c r="C37" s="346" t="s">
        <v>1199</v>
      </c>
      <c r="D37" s="349" t="s">
        <v>1200</v>
      </c>
      <c r="E37" s="345">
        <v>6.6805200576782227</v>
      </c>
      <c r="F37" s="345">
        <v>8.8297491073608398</v>
      </c>
      <c r="G37" s="345">
        <v>8.6012115478515625</v>
      </c>
      <c r="H37" s="345">
        <v>9.3542814254760742</v>
      </c>
      <c r="I37" s="345">
        <v>8.6723489761352539</v>
      </c>
      <c r="J37" s="345">
        <v>7.1380748748779297</v>
      </c>
      <c r="K37" s="345">
        <v>7.7216291427612305</v>
      </c>
      <c r="L37" s="345">
        <v>7.7118411064147949</v>
      </c>
      <c r="M37" s="345">
        <v>6.8712148666381836</v>
      </c>
      <c r="N37" s="345">
        <v>7.4554672241210938</v>
      </c>
      <c r="O37" s="345">
        <v>6.8892102241516113</v>
      </c>
      <c r="P37" s="345">
        <v>7.7418828010559082</v>
      </c>
      <c r="Q37" s="345">
        <v>8.1582298278808594</v>
      </c>
      <c r="R37" s="345">
        <v>8.4657573699951172</v>
      </c>
      <c r="S37" s="345">
        <v>8.3907203674316406</v>
      </c>
      <c r="T37" s="345">
        <v>9.3606557846069336</v>
      </c>
      <c r="U37" s="345">
        <v>9.2659540176391602</v>
      </c>
      <c r="V37" s="345">
        <v>9.8080177307128906</v>
      </c>
      <c r="W37" s="345">
        <v>10.104999542236328</v>
      </c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  <c r="AY37" s="320"/>
      <c r="AZ37" s="320"/>
      <c r="BA37" s="320"/>
      <c r="BB37" s="320"/>
      <c r="BC37" s="320"/>
      <c r="BD37" s="320"/>
      <c r="BE37" s="320"/>
      <c r="BF37" s="320"/>
      <c r="BG37" s="320"/>
      <c r="BH37" s="320"/>
      <c r="BI37" s="320"/>
      <c r="BJ37" s="320"/>
      <c r="BK37" s="320"/>
    </row>
    <row r="38" spans="1:63" s="346" customFormat="1" ht="13" x14ac:dyDescent="0.3">
      <c r="A38" s="637" t="str">
        <f t="shared" si="0"/>
        <v>X</v>
      </c>
      <c r="B38" s="637" t="s">
        <v>1159</v>
      </c>
      <c r="C38" s="346" t="s">
        <v>1201</v>
      </c>
      <c r="D38" s="640" t="s">
        <v>1202</v>
      </c>
      <c r="E38" s="345">
        <v>6.6805200576782227</v>
      </c>
      <c r="F38" s="345">
        <v>8.8297491073608398</v>
      </c>
      <c r="G38" s="345">
        <v>8.6012115478515625</v>
      </c>
      <c r="H38" s="345">
        <v>9.3542814254760742</v>
      </c>
      <c r="I38" s="345">
        <v>8.6723489761352539</v>
      </c>
      <c r="J38" s="345">
        <v>7.1380748748779297</v>
      </c>
      <c r="K38" s="345">
        <v>7.7216291427612305</v>
      </c>
      <c r="L38" s="345">
        <v>7.7118411064147949</v>
      </c>
      <c r="M38" s="345">
        <v>6.8712148666381836</v>
      </c>
      <c r="N38" s="345">
        <v>7.4554672241210938</v>
      </c>
      <c r="O38" s="345">
        <v>6.8892102241516113</v>
      </c>
      <c r="P38" s="345">
        <v>7.7418828010559082</v>
      </c>
      <c r="Q38" s="345">
        <v>8.1582298278808594</v>
      </c>
      <c r="R38" s="345">
        <v>8.4657573699951172</v>
      </c>
      <c r="S38" s="345">
        <v>8.3907203674316406</v>
      </c>
      <c r="T38" s="345">
        <v>9.3606557846069336</v>
      </c>
      <c r="U38" s="345">
        <v>9.2659540176391602</v>
      </c>
      <c r="V38" s="345">
        <v>9.8080177307128906</v>
      </c>
      <c r="W38" s="345">
        <v>10.104999542236328</v>
      </c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  <c r="BA38" s="320"/>
      <c r="BB38" s="320"/>
      <c r="BC38" s="320"/>
      <c r="BD38" s="320"/>
      <c r="BE38" s="320"/>
      <c r="BF38" s="320"/>
      <c r="BG38" s="320"/>
      <c r="BH38" s="320"/>
      <c r="BI38" s="320"/>
      <c r="BJ38" s="320"/>
      <c r="BK38" s="320"/>
    </row>
    <row r="39" spans="1:63" s="346" customFormat="1" ht="13" x14ac:dyDescent="0.3">
      <c r="A39" s="637" t="str">
        <f t="shared" si="0"/>
        <v>X</v>
      </c>
      <c r="B39" s="637" t="s">
        <v>1165</v>
      </c>
      <c r="C39" s="346" t="s">
        <v>1203</v>
      </c>
      <c r="D39" s="641" t="s">
        <v>1204</v>
      </c>
      <c r="E39" s="345">
        <v>6.2155880928039551</v>
      </c>
      <c r="F39" s="345">
        <v>6.3598718643188477</v>
      </c>
      <c r="G39" s="345">
        <v>6.6445779800415039</v>
      </c>
      <c r="H39" s="345">
        <v>7.1710529327392578</v>
      </c>
      <c r="I39" s="345">
        <v>6.8905830383300781</v>
      </c>
      <c r="J39" s="345">
        <v>5.4247479438781738</v>
      </c>
      <c r="K39" s="345">
        <v>6.0938467979431152</v>
      </c>
      <c r="L39" s="345">
        <v>6.2128357887268066</v>
      </c>
      <c r="M39" s="345">
        <v>5.2626729011535645</v>
      </c>
      <c r="N39" s="345">
        <v>6.0514349937438965</v>
      </c>
      <c r="O39" s="345">
        <v>5.7255520820617676</v>
      </c>
      <c r="P39" s="345">
        <v>6.0057492256164551</v>
      </c>
      <c r="Q39" s="345">
        <v>6.524691104888916</v>
      </c>
      <c r="R39" s="345">
        <v>6.5220551490783691</v>
      </c>
      <c r="S39" s="345">
        <v>6.5505199432373047</v>
      </c>
      <c r="T39" s="345">
        <v>7.3120951652526855</v>
      </c>
      <c r="U39" s="345">
        <v>7.1993999481201172</v>
      </c>
      <c r="V39" s="345">
        <v>7.5284051895141602</v>
      </c>
      <c r="W39" s="345">
        <v>8.0489997863769531</v>
      </c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</row>
    <row r="40" spans="1:63" s="346" customFormat="1" ht="13" x14ac:dyDescent="0.3">
      <c r="A40" s="637" t="str">
        <f t="shared" si="0"/>
        <v>X</v>
      </c>
      <c r="B40" s="637" t="s">
        <v>1165</v>
      </c>
      <c r="C40" s="346" t="s">
        <v>1205</v>
      </c>
      <c r="D40" s="641" t="s">
        <v>1206</v>
      </c>
      <c r="E40" s="345">
        <v>0</v>
      </c>
      <c r="F40" s="345">
        <v>1.4079999923706055</v>
      </c>
      <c r="G40" s="345">
        <v>1.1790000200271606</v>
      </c>
      <c r="H40" s="345">
        <v>1.284000039100647</v>
      </c>
      <c r="I40" s="345">
        <v>0.88499999046325684</v>
      </c>
      <c r="J40" s="345">
        <v>0.99800002574920654</v>
      </c>
      <c r="K40" s="345">
        <v>0.93400001525878906</v>
      </c>
      <c r="L40" s="345">
        <v>0.91299998760223389</v>
      </c>
      <c r="M40" s="345">
        <v>0.97699999809265137</v>
      </c>
      <c r="N40" s="345">
        <v>0.92299997806549072</v>
      </c>
      <c r="O40" s="345">
        <v>0.77999997138977051</v>
      </c>
      <c r="P40" s="345">
        <v>1.0410000085830688</v>
      </c>
      <c r="Q40" s="345">
        <v>1.1339999437332153</v>
      </c>
      <c r="R40" s="345">
        <v>1.3309999704360962</v>
      </c>
      <c r="S40" s="345">
        <v>1.2309999465942383</v>
      </c>
      <c r="T40" s="345">
        <v>1.5249999761581421</v>
      </c>
      <c r="U40" s="345">
        <v>1.6200000047683716</v>
      </c>
      <c r="V40" s="345">
        <v>1.6909999847412109</v>
      </c>
      <c r="W40" s="345">
        <v>1.4650000333786011</v>
      </c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</row>
    <row r="41" spans="1:63" s="346" customFormat="1" ht="13" x14ac:dyDescent="0.3">
      <c r="A41" s="637" t="str">
        <f t="shared" si="0"/>
        <v>X</v>
      </c>
      <c r="B41" s="637" t="s">
        <v>1165</v>
      </c>
      <c r="C41" s="346" t="s">
        <v>1207</v>
      </c>
      <c r="D41" s="641" t="s">
        <v>1208</v>
      </c>
      <c r="E41" s="345">
        <v>0.46493199467658997</v>
      </c>
      <c r="F41" s="345">
        <v>1.0618770122528076</v>
      </c>
      <c r="G41" s="345">
        <v>0.77763402462005615</v>
      </c>
      <c r="H41" s="345">
        <v>0.89922797679901123</v>
      </c>
      <c r="I41" s="345">
        <v>0.89676600694656372</v>
      </c>
      <c r="J41" s="345">
        <v>0.71532702445983887</v>
      </c>
      <c r="K41" s="345">
        <v>0.69378197193145752</v>
      </c>
      <c r="L41" s="345">
        <v>0.58600497245788574</v>
      </c>
      <c r="M41" s="345">
        <v>0.63154202699661255</v>
      </c>
      <c r="N41" s="345">
        <v>0.48103201389312744</v>
      </c>
      <c r="O41" s="345">
        <v>0.38365799188613892</v>
      </c>
      <c r="P41" s="345">
        <v>0.69513398408889771</v>
      </c>
      <c r="Q41" s="345">
        <v>0.49953898787498474</v>
      </c>
      <c r="R41" s="345">
        <v>0.61270201206207275</v>
      </c>
      <c r="S41" s="345">
        <v>0.60920000076293945</v>
      </c>
      <c r="T41" s="345">
        <v>0.52356100082397461</v>
      </c>
      <c r="U41" s="345">
        <v>0.44655400514602661</v>
      </c>
      <c r="V41" s="345">
        <v>0.58861297369003296</v>
      </c>
      <c r="W41" s="345">
        <v>0.5910000205039978</v>
      </c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</row>
    <row r="42" spans="1:63" s="346" customFormat="1" ht="13" x14ac:dyDescent="0.3">
      <c r="A42" s="637" t="str">
        <f t="shared" si="0"/>
        <v/>
      </c>
      <c r="B42" s="637" t="s">
        <v>1159</v>
      </c>
      <c r="C42" s="346" t="s">
        <v>1085</v>
      </c>
      <c r="D42" s="640" t="s">
        <v>1086</v>
      </c>
      <c r="E42" s="345">
        <v>0</v>
      </c>
      <c r="F42" s="345">
        <v>0</v>
      </c>
      <c r="G42" s="345">
        <v>0</v>
      </c>
      <c r="H42" s="345">
        <v>0</v>
      </c>
      <c r="I42" s="345">
        <v>0</v>
      </c>
      <c r="J42" s="345">
        <v>0</v>
      </c>
      <c r="K42" s="345">
        <v>0</v>
      </c>
      <c r="L42" s="345">
        <v>0</v>
      </c>
      <c r="M42" s="345">
        <v>0</v>
      </c>
      <c r="N42" s="345">
        <v>0</v>
      </c>
      <c r="O42" s="345">
        <v>0</v>
      </c>
      <c r="P42" s="345">
        <v>0</v>
      </c>
      <c r="Q42" s="345">
        <v>0</v>
      </c>
      <c r="R42" s="345">
        <v>0</v>
      </c>
      <c r="S42" s="345">
        <v>0</v>
      </c>
      <c r="T42" s="345">
        <v>0</v>
      </c>
      <c r="U42" s="345">
        <v>0</v>
      </c>
      <c r="V42" s="345">
        <v>0</v>
      </c>
      <c r="W42" s="345">
        <v>0</v>
      </c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</row>
    <row r="43" spans="1:63" s="346" customFormat="1" ht="13" x14ac:dyDescent="0.3">
      <c r="A43" s="637" t="str">
        <f t="shared" si="0"/>
        <v/>
      </c>
      <c r="B43" s="637" t="s">
        <v>1159</v>
      </c>
      <c r="C43" s="346" t="s">
        <v>1087</v>
      </c>
      <c r="D43" s="640" t="s">
        <v>1088</v>
      </c>
      <c r="E43" s="345">
        <v>0</v>
      </c>
      <c r="F43" s="345">
        <v>0</v>
      </c>
      <c r="G43" s="345">
        <v>0</v>
      </c>
      <c r="H43" s="345">
        <v>0</v>
      </c>
      <c r="I43" s="345">
        <v>0</v>
      </c>
      <c r="J43" s="345">
        <v>0</v>
      </c>
      <c r="K43" s="345">
        <v>0</v>
      </c>
      <c r="L43" s="345">
        <v>0</v>
      </c>
      <c r="M43" s="345">
        <v>0</v>
      </c>
      <c r="N43" s="345">
        <v>0</v>
      </c>
      <c r="O43" s="345">
        <v>0</v>
      </c>
      <c r="P43" s="345">
        <v>0</v>
      </c>
      <c r="Q43" s="345">
        <v>0</v>
      </c>
      <c r="R43" s="345">
        <v>0</v>
      </c>
      <c r="S43" s="345">
        <v>0</v>
      </c>
      <c r="T43" s="345">
        <v>0</v>
      </c>
      <c r="U43" s="345">
        <v>0</v>
      </c>
      <c r="V43" s="345">
        <v>0</v>
      </c>
      <c r="W43" s="345">
        <v>0</v>
      </c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</row>
    <row r="44" spans="1:63" s="346" customFormat="1" ht="13" x14ac:dyDescent="0.3">
      <c r="A44" s="637" t="str">
        <f t="shared" si="0"/>
        <v/>
      </c>
      <c r="B44" s="637" t="s">
        <v>1159</v>
      </c>
      <c r="C44" s="346" t="s">
        <v>1089</v>
      </c>
      <c r="D44" s="640" t="s">
        <v>1090</v>
      </c>
      <c r="E44" s="345">
        <v>0</v>
      </c>
      <c r="F44" s="345">
        <v>0</v>
      </c>
      <c r="G44" s="345">
        <v>0</v>
      </c>
      <c r="H44" s="345">
        <v>0</v>
      </c>
      <c r="I44" s="345">
        <v>0</v>
      </c>
      <c r="J44" s="345">
        <v>0</v>
      </c>
      <c r="K44" s="345">
        <v>0</v>
      </c>
      <c r="L44" s="345">
        <v>0</v>
      </c>
      <c r="M44" s="345">
        <v>0</v>
      </c>
      <c r="N44" s="345">
        <v>0</v>
      </c>
      <c r="O44" s="345">
        <v>0</v>
      </c>
      <c r="P44" s="345">
        <v>0</v>
      </c>
      <c r="Q44" s="345">
        <v>0</v>
      </c>
      <c r="R44" s="345">
        <v>0</v>
      </c>
      <c r="S44" s="345">
        <v>0</v>
      </c>
      <c r="T44" s="345">
        <v>0</v>
      </c>
      <c r="U44" s="345">
        <v>0</v>
      </c>
      <c r="V44" s="345">
        <v>0</v>
      </c>
      <c r="W44" s="345">
        <v>0</v>
      </c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</row>
    <row r="45" spans="1:63" s="346" customFormat="1" ht="13" x14ac:dyDescent="0.3">
      <c r="A45" s="637" t="str">
        <f t="shared" si="0"/>
        <v/>
      </c>
      <c r="B45" s="637" t="s">
        <v>1159</v>
      </c>
      <c r="C45" s="346" t="s">
        <v>1091</v>
      </c>
      <c r="D45" s="640" t="s">
        <v>1092</v>
      </c>
      <c r="E45" s="345">
        <v>0</v>
      </c>
      <c r="F45" s="345">
        <v>0</v>
      </c>
      <c r="G45" s="345">
        <v>0</v>
      </c>
      <c r="H45" s="345">
        <v>0</v>
      </c>
      <c r="I45" s="345">
        <v>0</v>
      </c>
      <c r="J45" s="345">
        <v>0</v>
      </c>
      <c r="K45" s="345">
        <v>0</v>
      </c>
      <c r="L45" s="345">
        <v>0</v>
      </c>
      <c r="M45" s="345">
        <v>0</v>
      </c>
      <c r="N45" s="345">
        <v>0</v>
      </c>
      <c r="O45" s="345">
        <v>0</v>
      </c>
      <c r="P45" s="345">
        <v>0</v>
      </c>
      <c r="Q45" s="345">
        <v>0</v>
      </c>
      <c r="R45" s="345">
        <v>0</v>
      </c>
      <c r="S45" s="345">
        <v>0</v>
      </c>
      <c r="T45" s="345">
        <v>0</v>
      </c>
      <c r="U45" s="345">
        <v>0</v>
      </c>
      <c r="V45" s="345">
        <v>0</v>
      </c>
      <c r="W45" s="345">
        <v>0</v>
      </c>
      <c r="X45" s="320"/>
      <c r="Y45" s="320"/>
      <c r="Z45" s="320"/>
      <c r="AA45" s="320"/>
      <c r="AB45" s="320"/>
      <c r="AC45" s="320"/>
      <c r="AD45" s="320"/>
      <c r="AE45" s="320"/>
      <c r="AF45" s="320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0"/>
      <c r="BE45" s="320"/>
      <c r="BF45" s="320"/>
      <c r="BG45" s="320"/>
      <c r="BH45" s="320"/>
      <c r="BI45" s="320"/>
      <c r="BJ45" s="320"/>
      <c r="BK45" s="320"/>
    </row>
    <row r="46" spans="1:63" s="346" customFormat="1" ht="13" x14ac:dyDescent="0.3">
      <c r="A46" s="637" t="str">
        <f t="shared" si="0"/>
        <v/>
      </c>
      <c r="B46" s="637" t="s">
        <v>1159</v>
      </c>
      <c r="C46" s="346" t="s">
        <v>1093</v>
      </c>
      <c r="D46" s="640" t="s">
        <v>1094</v>
      </c>
      <c r="E46" s="345">
        <v>0</v>
      </c>
      <c r="F46" s="345">
        <v>0</v>
      </c>
      <c r="G46" s="345">
        <v>0</v>
      </c>
      <c r="H46" s="345">
        <v>0</v>
      </c>
      <c r="I46" s="345">
        <v>0</v>
      </c>
      <c r="J46" s="345">
        <v>0</v>
      </c>
      <c r="K46" s="345">
        <v>0</v>
      </c>
      <c r="L46" s="345">
        <v>0</v>
      </c>
      <c r="M46" s="345">
        <v>0</v>
      </c>
      <c r="N46" s="345">
        <v>0</v>
      </c>
      <c r="O46" s="345">
        <v>0</v>
      </c>
      <c r="P46" s="345">
        <v>0</v>
      </c>
      <c r="Q46" s="345">
        <v>0</v>
      </c>
      <c r="R46" s="345">
        <v>0</v>
      </c>
      <c r="S46" s="345">
        <v>0</v>
      </c>
      <c r="T46" s="345">
        <v>0</v>
      </c>
      <c r="U46" s="345">
        <v>0</v>
      </c>
      <c r="V46" s="345">
        <v>0</v>
      </c>
      <c r="W46" s="345">
        <v>0</v>
      </c>
      <c r="X46" s="320"/>
      <c r="Y46" s="320"/>
      <c r="Z46" s="320"/>
      <c r="AA46" s="320"/>
      <c r="AB46" s="320"/>
      <c r="AC46" s="320"/>
      <c r="AD46" s="320"/>
      <c r="AE46" s="320"/>
      <c r="AF46" s="320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0"/>
      <c r="AV46" s="320"/>
      <c r="AW46" s="320"/>
      <c r="AX46" s="320"/>
      <c r="AY46" s="320"/>
      <c r="AZ46" s="320"/>
      <c r="BA46" s="320"/>
      <c r="BB46" s="320"/>
      <c r="BC46" s="320"/>
      <c r="BD46" s="320"/>
      <c r="BE46" s="320"/>
      <c r="BF46" s="320"/>
      <c r="BG46" s="320"/>
      <c r="BH46" s="320"/>
      <c r="BI46" s="320"/>
      <c r="BJ46" s="320"/>
      <c r="BK46" s="320"/>
    </row>
    <row r="47" spans="1:63" s="346" customFormat="1" ht="13" x14ac:dyDescent="0.3">
      <c r="A47" s="637" t="str">
        <f t="shared" si="0"/>
        <v>X</v>
      </c>
      <c r="B47" s="637" t="s">
        <v>1159</v>
      </c>
      <c r="C47" s="346" t="s">
        <v>1209</v>
      </c>
      <c r="D47" s="349" t="s">
        <v>1210</v>
      </c>
      <c r="E47" s="345">
        <v>0.2328220009803772</v>
      </c>
      <c r="F47" s="345">
        <v>0.20782999694347382</v>
      </c>
      <c r="G47" s="345">
        <v>0.22783400118350983</v>
      </c>
      <c r="H47" s="345">
        <v>0.18373200297355652</v>
      </c>
      <c r="I47" s="345">
        <v>0.21658599376678467</v>
      </c>
      <c r="J47" s="345">
        <v>0.15156100690364838</v>
      </c>
      <c r="K47" s="345">
        <v>0.21793100237846375</v>
      </c>
      <c r="L47" s="345">
        <v>0.24550999701023102</v>
      </c>
      <c r="M47" s="345">
        <v>0.31763198971748352</v>
      </c>
      <c r="N47" s="345">
        <v>0.15592700242996216</v>
      </c>
      <c r="O47" s="345">
        <v>0.14815700054168701</v>
      </c>
      <c r="P47" s="345">
        <v>6.3663996756076813E-2</v>
      </c>
      <c r="Q47" s="345">
        <v>0.10366900265216827</v>
      </c>
      <c r="R47" s="345">
        <v>0.12622000277042389</v>
      </c>
      <c r="S47" s="345">
        <v>0.13071499764919281</v>
      </c>
      <c r="T47" s="345">
        <v>0.11708500236272812</v>
      </c>
      <c r="U47" s="345">
        <v>0.16636799275875092</v>
      </c>
      <c r="V47" s="345">
        <v>1.8833000212907791E-2</v>
      </c>
      <c r="W47" s="345">
        <v>0.19499999284744263</v>
      </c>
      <c r="X47" s="320"/>
      <c r="Y47" s="320"/>
      <c r="Z47" s="320"/>
      <c r="AA47" s="320"/>
      <c r="AB47" s="320"/>
      <c r="AC47" s="320"/>
      <c r="AD47" s="320"/>
      <c r="AE47" s="320"/>
      <c r="AF47" s="320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  <c r="BB47" s="320"/>
      <c r="BC47" s="320"/>
      <c r="BD47" s="320"/>
      <c r="BE47" s="320"/>
      <c r="BF47" s="320"/>
      <c r="BG47" s="320"/>
      <c r="BH47" s="320"/>
      <c r="BI47" s="320"/>
      <c r="BJ47" s="320"/>
      <c r="BK47" s="320"/>
    </row>
    <row r="48" spans="1:63" s="346" customFormat="1" ht="13" x14ac:dyDescent="0.3">
      <c r="A48" s="637" t="str">
        <f t="shared" si="0"/>
        <v>X</v>
      </c>
      <c r="B48" s="637" t="s">
        <v>1165</v>
      </c>
      <c r="C48" s="346" t="s">
        <v>1211</v>
      </c>
      <c r="D48" s="640" t="s">
        <v>1212</v>
      </c>
      <c r="E48" s="345">
        <v>0.2328220009803772</v>
      </c>
      <c r="F48" s="345">
        <v>0.20782999694347382</v>
      </c>
      <c r="G48" s="345">
        <v>0.22783400118350983</v>
      </c>
      <c r="H48" s="345">
        <v>0.18373200297355652</v>
      </c>
      <c r="I48" s="345">
        <v>0.21658599376678467</v>
      </c>
      <c r="J48" s="345">
        <v>0.15156100690364838</v>
      </c>
      <c r="K48" s="345">
        <v>0.21793100237846375</v>
      </c>
      <c r="L48" s="345">
        <v>0.24550999701023102</v>
      </c>
      <c r="M48" s="345">
        <v>0.31763198971748352</v>
      </c>
      <c r="N48" s="345">
        <v>0.15592700242996216</v>
      </c>
      <c r="O48" s="345">
        <v>0.14815700054168701</v>
      </c>
      <c r="P48" s="345">
        <v>6.3663996756076813E-2</v>
      </c>
      <c r="Q48" s="345">
        <v>0.10366900265216827</v>
      </c>
      <c r="R48" s="345">
        <v>0.12622000277042389</v>
      </c>
      <c r="S48" s="345">
        <v>0.13071499764919281</v>
      </c>
      <c r="T48" s="345">
        <v>0.11708500236272812</v>
      </c>
      <c r="U48" s="345">
        <v>0.16636799275875092</v>
      </c>
      <c r="V48" s="345">
        <v>1.8833000212907791E-2</v>
      </c>
      <c r="W48" s="345">
        <v>0.19499999284744263</v>
      </c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</row>
    <row r="49" spans="1:63" s="346" customFormat="1" ht="13" x14ac:dyDescent="0.3">
      <c r="A49" s="637" t="str">
        <f t="shared" si="0"/>
        <v/>
      </c>
      <c r="B49" s="637" t="s">
        <v>1165</v>
      </c>
      <c r="C49" s="346" t="s">
        <v>1095</v>
      </c>
      <c r="D49" s="640" t="s">
        <v>1096</v>
      </c>
      <c r="E49" s="345">
        <v>0</v>
      </c>
      <c r="F49" s="345">
        <v>0</v>
      </c>
      <c r="G49" s="345">
        <v>0</v>
      </c>
      <c r="H49" s="345">
        <v>0</v>
      </c>
      <c r="I49" s="345">
        <v>0</v>
      </c>
      <c r="J49" s="345">
        <v>0</v>
      </c>
      <c r="K49" s="345">
        <v>0</v>
      </c>
      <c r="L49" s="345">
        <v>0</v>
      </c>
      <c r="M49" s="345">
        <v>0</v>
      </c>
      <c r="N49" s="345">
        <v>0</v>
      </c>
      <c r="O49" s="345">
        <v>0</v>
      </c>
      <c r="P49" s="345">
        <v>0</v>
      </c>
      <c r="Q49" s="345">
        <v>0</v>
      </c>
      <c r="R49" s="345">
        <v>0</v>
      </c>
      <c r="S49" s="345">
        <v>0</v>
      </c>
      <c r="T49" s="345">
        <v>0</v>
      </c>
      <c r="U49" s="345">
        <v>0</v>
      </c>
      <c r="V49" s="345">
        <v>0</v>
      </c>
      <c r="W49" s="345">
        <v>0</v>
      </c>
      <c r="X49" s="320"/>
      <c r="Y49" s="320"/>
      <c r="Z49" s="320"/>
      <c r="AA49" s="320"/>
      <c r="AB49" s="320"/>
      <c r="AC49" s="320"/>
      <c r="AD49" s="320"/>
      <c r="AE49" s="320"/>
      <c r="AF49" s="320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0"/>
      <c r="AV49" s="320"/>
      <c r="AW49" s="320"/>
      <c r="AX49" s="320"/>
      <c r="AY49" s="320"/>
      <c r="AZ49" s="320"/>
      <c r="BA49" s="320"/>
      <c r="BB49" s="320"/>
      <c r="BC49" s="320"/>
      <c r="BD49" s="320"/>
      <c r="BE49" s="320"/>
      <c r="BF49" s="320"/>
      <c r="BG49" s="320"/>
      <c r="BH49" s="320"/>
      <c r="BI49" s="320"/>
      <c r="BJ49" s="320"/>
      <c r="BK49" s="320"/>
    </row>
    <row r="50" spans="1:63" s="346" customFormat="1" ht="13" x14ac:dyDescent="0.3">
      <c r="A50" s="637" t="str">
        <f t="shared" si="0"/>
        <v/>
      </c>
      <c r="B50" s="637" t="s">
        <v>1159</v>
      </c>
      <c r="C50" s="346" t="s">
        <v>1097</v>
      </c>
      <c r="D50" s="639" t="s">
        <v>1098</v>
      </c>
      <c r="E50" s="345">
        <v>0</v>
      </c>
      <c r="F50" s="345">
        <v>0</v>
      </c>
      <c r="G50" s="345">
        <v>0</v>
      </c>
      <c r="H50" s="345">
        <v>0</v>
      </c>
      <c r="I50" s="345">
        <v>0</v>
      </c>
      <c r="J50" s="345">
        <v>0</v>
      </c>
      <c r="K50" s="345">
        <v>0</v>
      </c>
      <c r="L50" s="345">
        <v>0</v>
      </c>
      <c r="M50" s="345">
        <v>0</v>
      </c>
      <c r="N50" s="345">
        <v>0</v>
      </c>
      <c r="O50" s="345">
        <v>0</v>
      </c>
      <c r="P50" s="345">
        <v>0</v>
      </c>
      <c r="Q50" s="345">
        <v>0</v>
      </c>
      <c r="R50" s="345">
        <v>0</v>
      </c>
      <c r="S50" s="345">
        <v>0</v>
      </c>
      <c r="T50" s="345">
        <v>0</v>
      </c>
      <c r="U50" s="345">
        <v>0</v>
      </c>
      <c r="V50" s="345">
        <v>0</v>
      </c>
      <c r="W50" s="345">
        <v>0</v>
      </c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</row>
    <row r="51" spans="1:63" s="346" customFormat="1" ht="13" x14ac:dyDescent="0.3">
      <c r="A51" s="637" t="str">
        <f t="shared" si="0"/>
        <v/>
      </c>
      <c r="B51" s="637" t="s">
        <v>1159</v>
      </c>
      <c r="C51" s="346" t="s">
        <v>1099</v>
      </c>
      <c r="D51" s="349" t="s">
        <v>1100</v>
      </c>
      <c r="E51" s="345">
        <v>0</v>
      </c>
      <c r="F51" s="345">
        <v>0</v>
      </c>
      <c r="G51" s="345">
        <v>0</v>
      </c>
      <c r="H51" s="345">
        <v>0</v>
      </c>
      <c r="I51" s="345">
        <v>0</v>
      </c>
      <c r="J51" s="345">
        <v>0</v>
      </c>
      <c r="K51" s="345">
        <v>0</v>
      </c>
      <c r="L51" s="345">
        <v>0</v>
      </c>
      <c r="M51" s="345">
        <v>0</v>
      </c>
      <c r="N51" s="345">
        <v>0</v>
      </c>
      <c r="O51" s="345">
        <v>0</v>
      </c>
      <c r="P51" s="345">
        <v>0</v>
      </c>
      <c r="Q51" s="345">
        <v>0</v>
      </c>
      <c r="R51" s="345">
        <v>0</v>
      </c>
      <c r="S51" s="345">
        <v>0</v>
      </c>
      <c r="T51" s="345">
        <v>0</v>
      </c>
      <c r="U51" s="345">
        <v>0</v>
      </c>
      <c r="V51" s="345">
        <v>0</v>
      </c>
      <c r="W51" s="345">
        <v>0</v>
      </c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</row>
    <row r="52" spans="1:63" s="346" customFormat="1" ht="13" x14ac:dyDescent="0.3">
      <c r="A52" s="637" t="str">
        <f t="shared" si="0"/>
        <v/>
      </c>
      <c r="B52" s="637" t="s">
        <v>1165</v>
      </c>
      <c r="C52" s="346" t="s">
        <v>1101</v>
      </c>
      <c r="D52" s="640" t="s">
        <v>1102</v>
      </c>
      <c r="E52" s="345">
        <v>0</v>
      </c>
      <c r="F52" s="345">
        <v>0</v>
      </c>
      <c r="G52" s="345">
        <v>0</v>
      </c>
      <c r="H52" s="345">
        <v>0</v>
      </c>
      <c r="I52" s="345">
        <v>0</v>
      </c>
      <c r="J52" s="345">
        <v>0</v>
      </c>
      <c r="K52" s="345">
        <v>0</v>
      </c>
      <c r="L52" s="345">
        <v>0</v>
      </c>
      <c r="M52" s="345">
        <v>0</v>
      </c>
      <c r="N52" s="345">
        <v>0</v>
      </c>
      <c r="O52" s="345">
        <v>0</v>
      </c>
      <c r="P52" s="345">
        <v>0</v>
      </c>
      <c r="Q52" s="345">
        <v>0</v>
      </c>
      <c r="R52" s="345">
        <v>0</v>
      </c>
      <c r="S52" s="345">
        <v>0</v>
      </c>
      <c r="T52" s="345">
        <v>0</v>
      </c>
      <c r="U52" s="345">
        <v>0</v>
      </c>
      <c r="V52" s="345">
        <v>0</v>
      </c>
      <c r="W52" s="345">
        <v>0</v>
      </c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</row>
    <row r="53" spans="1:63" s="346" customFormat="1" ht="13" x14ac:dyDescent="0.3">
      <c r="A53" s="637" t="str">
        <f t="shared" si="0"/>
        <v/>
      </c>
      <c r="B53" s="637" t="s">
        <v>1165</v>
      </c>
      <c r="C53" s="346" t="s">
        <v>1103</v>
      </c>
      <c r="D53" s="640" t="s">
        <v>1104</v>
      </c>
      <c r="E53" s="345">
        <v>0</v>
      </c>
      <c r="F53" s="345">
        <v>0</v>
      </c>
      <c r="G53" s="345">
        <v>0</v>
      </c>
      <c r="H53" s="345">
        <v>0</v>
      </c>
      <c r="I53" s="345">
        <v>0</v>
      </c>
      <c r="J53" s="345">
        <v>0</v>
      </c>
      <c r="K53" s="345">
        <v>0</v>
      </c>
      <c r="L53" s="345">
        <v>0</v>
      </c>
      <c r="M53" s="345">
        <v>0</v>
      </c>
      <c r="N53" s="345">
        <v>0</v>
      </c>
      <c r="O53" s="345">
        <v>0</v>
      </c>
      <c r="P53" s="345">
        <v>0</v>
      </c>
      <c r="Q53" s="345">
        <v>0</v>
      </c>
      <c r="R53" s="345">
        <v>0</v>
      </c>
      <c r="S53" s="345">
        <v>0</v>
      </c>
      <c r="T53" s="345">
        <v>0</v>
      </c>
      <c r="U53" s="345">
        <v>0</v>
      </c>
      <c r="V53" s="345">
        <v>0</v>
      </c>
      <c r="W53" s="345">
        <v>0</v>
      </c>
      <c r="X53" s="320"/>
      <c r="Y53" s="320"/>
      <c r="Z53" s="320"/>
      <c r="AA53" s="320"/>
      <c r="AB53" s="320"/>
      <c r="AC53" s="320"/>
      <c r="AD53" s="320"/>
      <c r="AE53" s="320"/>
      <c r="AF53" s="320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0"/>
      <c r="AV53" s="320"/>
      <c r="AW53" s="320"/>
      <c r="AX53" s="320"/>
      <c r="AY53" s="320"/>
      <c r="AZ53" s="320"/>
      <c r="BA53" s="320"/>
      <c r="BB53" s="320"/>
      <c r="BC53" s="320"/>
      <c r="BD53" s="320"/>
      <c r="BE53" s="320"/>
      <c r="BF53" s="320"/>
      <c r="BG53" s="320"/>
      <c r="BH53" s="320"/>
      <c r="BI53" s="320"/>
      <c r="BJ53" s="320"/>
      <c r="BK53" s="320"/>
    </row>
    <row r="54" spans="1:63" s="346" customFormat="1" ht="13" x14ac:dyDescent="0.3">
      <c r="A54" s="637" t="str">
        <f t="shared" si="0"/>
        <v/>
      </c>
      <c r="B54" s="637" t="s">
        <v>1165</v>
      </c>
      <c r="C54" s="346" t="s">
        <v>1105</v>
      </c>
      <c r="D54" s="640" t="s">
        <v>1106</v>
      </c>
      <c r="E54" s="345">
        <v>0</v>
      </c>
      <c r="F54" s="345">
        <v>0</v>
      </c>
      <c r="G54" s="345">
        <v>0</v>
      </c>
      <c r="H54" s="345">
        <v>0</v>
      </c>
      <c r="I54" s="345">
        <v>0</v>
      </c>
      <c r="J54" s="345">
        <v>0</v>
      </c>
      <c r="K54" s="345">
        <v>0</v>
      </c>
      <c r="L54" s="345">
        <v>0</v>
      </c>
      <c r="M54" s="345">
        <v>0</v>
      </c>
      <c r="N54" s="345">
        <v>0</v>
      </c>
      <c r="O54" s="345">
        <v>0</v>
      </c>
      <c r="P54" s="345">
        <v>0</v>
      </c>
      <c r="Q54" s="345">
        <v>0</v>
      </c>
      <c r="R54" s="345">
        <v>0</v>
      </c>
      <c r="S54" s="345">
        <v>0</v>
      </c>
      <c r="T54" s="345">
        <v>0</v>
      </c>
      <c r="U54" s="345">
        <v>0</v>
      </c>
      <c r="V54" s="345">
        <v>0</v>
      </c>
      <c r="W54" s="345">
        <v>0</v>
      </c>
      <c r="X54" s="320"/>
      <c r="Y54" s="320"/>
      <c r="Z54" s="320"/>
      <c r="AA54" s="320"/>
      <c r="AB54" s="320"/>
      <c r="AC54" s="320"/>
      <c r="AD54" s="320"/>
      <c r="AE54" s="320"/>
      <c r="AF54" s="320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0"/>
      <c r="AV54" s="320"/>
      <c r="AW54" s="320"/>
      <c r="AX54" s="320"/>
      <c r="AY54" s="320"/>
      <c r="AZ54" s="320"/>
      <c r="BA54" s="320"/>
      <c r="BB54" s="320"/>
      <c r="BC54" s="320"/>
      <c r="BD54" s="320"/>
      <c r="BE54" s="320"/>
      <c r="BF54" s="320"/>
      <c r="BG54" s="320"/>
      <c r="BH54" s="320"/>
      <c r="BI54" s="320"/>
      <c r="BJ54" s="320"/>
      <c r="BK54" s="320"/>
    </row>
    <row r="55" spans="1:63" s="346" customFormat="1" ht="13" x14ac:dyDescent="0.3">
      <c r="A55" s="637" t="str">
        <f t="shared" si="0"/>
        <v/>
      </c>
      <c r="B55" s="637" t="s">
        <v>1165</v>
      </c>
      <c r="C55" s="346" t="s">
        <v>1107</v>
      </c>
      <c r="D55" s="640" t="s">
        <v>1108</v>
      </c>
      <c r="E55" s="345">
        <v>0</v>
      </c>
      <c r="F55" s="345">
        <v>0</v>
      </c>
      <c r="G55" s="345">
        <v>0</v>
      </c>
      <c r="H55" s="345">
        <v>0</v>
      </c>
      <c r="I55" s="345">
        <v>0</v>
      </c>
      <c r="J55" s="345">
        <v>0</v>
      </c>
      <c r="K55" s="345">
        <v>0</v>
      </c>
      <c r="L55" s="345">
        <v>0</v>
      </c>
      <c r="M55" s="345">
        <v>0</v>
      </c>
      <c r="N55" s="345">
        <v>0</v>
      </c>
      <c r="O55" s="345">
        <v>0</v>
      </c>
      <c r="P55" s="345">
        <v>0</v>
      </c>
      <c r="Q55" s="345">
        <v>0</v>
      </c>
      <c r="R55" s="345">
        <v>0</v>
      </c>
      <c r="S55" s="345">
        <v>0</v>
      </c>
      <c r="T55" s="345">
        <v>0</v>
      </c>
      <c r="U55" s="345">
        <v>0</v>
      </c>
      <c r="V55" s="345">
        <v>0</v>
      </c>
      <c r="W55" s="345">
        <v>0</v>
      </c>
      <c r="X55" s="320"/>
      <c r="Y55" s="320"/>
      <c r="Z55" s="320"/>
      <c r="AA55" s="320"/>
      <c r="AB55" s="320"/>
      <c r="AC55" s="320"/>
      <c r="AD55" s="320"/>
      <c r="AE55" s="320"/>
      <c r="AF55" s="320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  <c r="BB55" s="320"/>
      <c r="BC55" s="320"/>
      <c r="BD55" s="320"/>
      <c r="BE55" s="320"/>
      <c r="BF55" s="320"/>
      <c r="BG55" s="320"/>
      <c r="BH55" s="320"/>
      <c r="BI55" s="320"/>
      <c r="BJ55" s="320"/>
      <c r="BK55" s="320"/>
    </row>
    <row r="56" spans="1:63" s="346" customFormat="1" ht="13" x14ac:dyDescent="0.3">
      <c r="A56" s="637" t="str">
        <f t="shared" si="0"/>
        <v/>
      </c>
      <c r="B56" s="637" t="s">
        <v>1159</v>
      </c>
      <c r="C56" s="346" t="s">
        <v>1109</v>
      </c>
      <c r="D56" s="349" t="s">
        <v>1110</v>
      </c>
      <c r="E56" s="345">
        <v>0</v>
      </c>
      <c r="F56" s="345">
        <v>0</v>
      </c>
      <c r="G56" s="345">
        <v>0</v>
      </c>
      <c r="H56" s="345">
        <v>0</v>
      </c>
      <c r="I56" s="345">
        <v>0</v>
      </c>
      <c r="J56" s="345">
        <v>0</v>
      </c>
      <c r="K56" s="345">
        <v>0</v>
      </c>
      <c r="L56" s="345">
        <v>0</v>
      </c>
      <c r="M56" s="345">
        <v>0</v>
      </c>
      <c r="N56" s="345">
        <v>0</v>
      </c>
      <c r="O56" s="345">
        <v>0</v>
      </c>
      <c r="P56" s="345">
        <v>0</v>
      </c>
      <c r="Q56" s="345">
        <v>0</v>
      </c>
      <c r="R56" s="345">
        <v>0</v>
      </c>
      <c r="S56" s="345">
        <v>0</v>
      </c>
      <c r="T56" s="345">
        <v>0</v>
      </c>
      <c r="U56" s="345">
        <v>0</v>
      </c>
      <c r="V56" s="345">
        <v>0</v>
      </c>
      <c r="W56" s="345">
        <v>0</v>
      </c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/>
      <c r="BI56" s="320"/>
      <c r="BJ56" s="320"/>
      <c r="BK56" s="320"/>
    </row>
    <row r="57" spans="1:63" s="346" customFormat="1" ht="13" x14ac:dyDescent="0.3">
      <c r="A57" s="637" t="str">
        <f t="shared" si="0"/>
        <v/>
      </c>
      <c r="B57" s="637" t="s">
        <v>1165</v>
      </c>
      <c r="C57" s="346" t="s">
        <v>1111</v>
      </c>
      <c r="D57" s="640" t="s">
        <v>1102</v>
      </c>
      <c r="E57" s="345">
        <v>0</v>
      </c>
      <c r="F57" s="345">
        <v>0</v>
      </c>
      <c r="G57" s="345">
        <v>0</v>
      </c>
      <c r="H57" s="345">
        <v>0</v>
      </c>
      <c r="I57" s="345">
        <v>0</v>
      </c>
      <c r="J57" s="345">
        <v>0</v>
      </c>
      <c r="K57" s="345">
        <v>0</v>
      </c>
      <c r="L57" s="345">
        <v>0</v>
      </c>
      <c r="M57" s="345">
        <v>0</v>
      </c>
      <c r="N57" s="345">
        <v>0</v>
      </c>
      <c r="O57" s="345">
        <v>0</v>
      </c>
      <c r="P57" s="345">
        <v>0</v>
      </c>
      <c r="Q57" s="345">
        <v>0</v>
      </c>
      <c r="R57" s="345">
        <v>0</v>
      </c>
      <c r="S57" s="345">
        <v>0</v>
      </c>
      <c r="T57" s="345">
        <v>0</v>
      </c>
      <c r="U57" s="345">
        <v>0</v>
      </c>
      <c r="V57" s="345">
        <v>0</v>
      </c>
      <c r="W57" s="345">
        <v>0</v>
      </c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</row>
    <row r="58" spans="1:63" s="346" customFormat="1" ht="13" x14ac:dyDescent="0.3">
      <c r="A58" s="637" t="str">
        <f t="shared" si="0"/>
        <v/>
      </c>
      <c r="B58" s="637" t="s">
        <v>1165</v>
      </c>
      <c r="C58" s="346" t="s">
        <v>1112</v>
      </c>
      <c r="D58" s="640" t="s">
        <v>1104</v>
      </c>
      <c r="E58" s="345">
        <v>0</v>
      </c>
      <c r="F58" s="345">
        <v>0</v>
      </c>
      <c r="G58" s="345">
        <v>0</v>
      </c>
      <c r="H58" s="345">
        <v>0</v>
      </c>
      <c r="I58" s="345">
        <v>0</v>
      </c>
      <c r="J58" s="345">
        <v>0</v>
      </c>
      <c r="K58" s="345">
        <v>0</v>
      </c>
      <c r="L58" s="345">
        <v>0</v>
      </c>
      <c r="M58" s="345">
        <v>0</v>
      </c>
      <c r="N58" s="345">
        <v>0</v>
      </c>
      <c r="O58" s="345">
        <v>0</v>
      </c>
      <c r="P58" s="345">
        <v>0</v>
      </c>
      <c r="Q58" s="345">
        <v>0</v>
      </c>
      <c r="R58" s="345">
        <v>0</v>
      </c>
      <c r="S58" s="345">
        <v>0</v>
      </c>
      <c r="T58" s="345">
        <v>0</v>
      </c>
      <c r="U58" s="345">
        <v>0</v>
      </c>
      <c r="V58" s="345">
        <v>0</v>
      </c>
      <c r="W58" s="345">
        <v>0</v>
      </c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</row>
    <row r="59" spans="1:63" s="650" customFormat="1" ht="20.149999999999999" customHeight="1" x14ac:dyDescent="0.3">
      <c r="A59" s="637" t="str">
        <f t="shared" si="0"/>
        <v/>
      </c>
      <c r="B59" s="637" t="s">
        <v>1165</v>
      </c>
      <c r="C59" s="346" t="s">
        <v>1113</v>
      </c>
      <c r="D59" s="640" t="s">
        <v>1114</v>
      </c>
      <c r="E59" s="345">
        <v>0</v>
      </c>
      <c r="F59" s="345">
        <v>0</v>
      </c>
      <c r="G59" s="345">
        <v>0</v>
      </c>
      <c r="H59" s="345">
        <v>0</v>
      </c>
      <c r="I59" s="345">
        <v>0</v>
      </c>
      <c r="J59" s="345">
        <v>0</v>
      </c>
      <c r="K59" s="345">
        <v>0</v>
      </c>
      <c r="L59" s="345">
        <v>0</v>
      </c>
      <c r="M59" s="345">
        <v>0</v>
      </c>
      <c r="N59" s="345">
        <v>0</v>
      </c>
      <c r="O59" s="345">
        <v>0</v>
      </c>
      <c r="P59" s="345">
        <v>0</v>
      </c>
      <c r="Q59" s="345">
        <v>0</v>
      </c>
      <c r="R59" s="345">
        <v>0</v>
      </c>
      <c r="S59" s="345">
        <v>0</v>
      </c>
      <c r="T59" s="345">
        <v>0</v>
      </c>
      <c r="U59" s="345">
        <v>0</v>
      </c>
      <c r="V59" s="345">
        <v>0</v>
      </c>
      <c r="W59" s="345">
        <v>0</v>
      </c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</row>
    <row r="60" spans="1:63" s="346" customFormat="1" ht="20.149999999999999" customHeight="1" x14ac:dyDescent="0.3">
      <c r="A60" s="637" t="str">
        <f t="shared" si="0"/>
        <v>X</v>
      </c>
      <c r="B60" s="637" t="s">
        <v>1159</v>
      </c>
      <c r="C60" s="346" t="s">
        <v>1213</v>
      </c>
      <c r="D60" s="639" t="s">
        <v>615</v>
      </c>
      <c r="E60" s="345">
        <v>43.834510803222656</v>
      </c>
      <c r="F60" s="345">
        <v>56.575592041015625</v>
      </c>
      <c r="G60" s="345">
        <v>58.097305297851563</v>
      </c>
      <c r="H60" s="345">
        <v>69.632904052734375</v>
      </c>
      <c r="I60" s="345">
        <v>67.80419921875</v>
      </c>
      <c r="J60" s="345">
        <v>66.905624389648438</v>
      </c>
      <c r="K60" s="345">
        <v>68.18621826171875</v>
      </c>
      <c r="L60" s="345">
        <v>65.471435546875</v>
      </c>
      <c r="M60" s="345">
        <v>59.192348480224609</v>
      </c>
      <c r="N60" s="345">
        <v>61.301952362060547</v>
      </c>
      <c r="O60" s="345">
        <v>53.852783203125</v>
      </c>
      <c r="P60" s="345">
        <v>58.749137878417969</v>
      </c>
      <c r="Q60" s="345">
        <v>59.077079772949219</v>
      </c>
      <c r="R60" s="345">
        <v>65.266883850097656</v>
      </c>
      <c r="S60" s="345">
        <v>67.310745239257813</v>
      </c>
      <c r="T60" s="345">
        <v>71.930198669433594</v>
      </c>
      <c r="U60" s="345">
        <v>88.905654907226563</v>
      </c>
      <c r="V60" s="345">
        <v>102.319091796875</v>
      </c>
      <c r="W60" s="345">
        <v>91.537002563476563</v>
      </c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</row>
    <row r="61" spans="1:63" s="346" customFormat="1" ht="13" x14ac:dyDescent="0.3">
      <c r="A61" s="637" t="str">
        <f t="shared" si="0"/>
        <v>X</v>
      </c>
      <c r="B61" s="637" t="s">
        <v>1159</v>
      </c>
      <c r="C61" s="346" t="s">
        <v>1214</v>
      </c>
      <c r="D61" s="349" t="s">
        <v>1215</v>
      </c>
      <c r="E61" s="345">
        <v>42.973903656005859</v>
      </c>
      <c r="F61" s="345">
        <v>56.575592041015625</v>
      </c>
      <c r="G61" s="345">
        <v>58.097305297851563</v>
      </c>
      <c r="H61" s="345">
        <v>69.583427429199219</v>
      </c>
      <c r="I61" s="345">
        <v>67.80419921875</v>
      </c>
      <c r="J61" s="345">
        <v>66.905624389648438</v>
      </c>
      <c r="K61" s="345">
        <v>68.18621826171875</v>
      </c>
      <c r="L61" s="345">
        <v>65.257148742675781</v>
      </c>
      <c r="M61" s="345">
        <v>58.896884918212891</v>
      </c>
      <c r="N61" s="345">
        <v>60.955226898193359</v>
      </c>
      <c r="O61" s="345">
        <v>53.561603546142578</v>
      </c>
      <c r="P61" s="345">
        <v>58.530750274658203</v>
      </c>
      <c r="Q61" s="345">
        <v>59.004283905029297</v>
      </c>
      <c r="R61" s="345">
        <v>64.757316589355469</v>
      </c>
      <c r="S61" s="345">
        <v>67.154090881347656</v>
      </c>
      <c r="T61" s="345">
        <v>71.818382263183594</v>
      </c>
      <c r="U61" s="345">
        <v>76.569847106933594</v>
      </c>
      <c r="V61" s="345">
        <v>76.874763488769531</v>
      </c>
      <c r="W61" s="345">
        <v>78.444999694824219</v>
      </c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</row>
    <row r="62" spans="1:63" s="346" customFormat="1" ht="13" x14ac:dyDescent="0.3">
      <c r="A62" s="637" t="str">
        <f t="shared" si="0"/>
        <v>X</v>
      </c>
      <c r="B62" s="637" t="s">
        <v>1159</v>
      </c>
      <c r="C62" s="346" t="s">
        <v>1216</v>
      </c>
      <c r="D62" s="640" t="s">
        <v>1115</v>
      </c>
      <c r="E62" s="345">
        <v>35.777904510498047</v>
      </c>
      <c r="F62" s="345">
        <v>45.688152313232422</v>
      </c>
      <c r="G62" s="345">
        <v>41.658695220947266</v>
      </c>
      <c r="H62" s="345">
        <v>44.343406677246094</v>
      </c>
      <c r="I62" s="345">
        <v>44.182033538818359</v>
      </c>
      <c r="J62" s="345">
        <v>47.572769165039063</v>
      </c>
      <c r="K62" s="345">
        <v>46.942829132080078</v>
      </c>
      <c r="L62" s="345">
        <v>45.906303405761719</v>
      </c>
      <c r="M62" s="345">
        <v>46.098819732666016</v>
      </c>
      <c r="N62" s="345">
        <v>49.303676605224609</v>
      </c>
      <c r="O62" s="345">
        <v>44.260345458984375</v>
      </c>
      <c r="P62" s="345">
        <v>48.284885406494141</v>
      </c>
      <c r="Q62" s="345">
        <v>47.76409912109375</v>
      </c>
      <c r="R62" s="345">
        <v>46.115333557128906</v>
      </c>
      <c r="S62" s="345">
        <v>51.507316589355469</v>
      </c>
      <c r="T62" s="345">
        <v>58.941562652587891</v>
      </c>
      <c r="U62" s="345">
        <v>61.669132232666016</v>
      </c>
      <c r="V62" s="345">
        <v>65.654975891113281</v>
      </c>
      <c r="W62" s="345">
        <v>63.993999481201172</v>
      </c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</row>
    <row r="63" spans="1:63" s="346" customFormat="1" ht="13" x14ac:dyDescent="0.3">
      <c r="A63" s="637" t="str">
        <f t="shared" si="0"/>
        <v>X</v>
      </c>
      <c r="B63" s="637" t="s">
        <v>1165</v>
      </c>
      <c r="C63" s="346" t="s">
        <v>1217</v>
      </c>
      <c r="D63" s="641" t="s">
        <v>1218</v>
      </c>
      <c r="E63" s="345">
        <v>18.092523574829102</v>
      </c>
      <c r="F63" s="345">
        <v>22.859695434570313</v>
      </c>
      <c r="G63" s="345">
        <v>26.013246536254883</v>
      </c>
      <c r="H63" s="345">
        <v>27.964244842529297</v>
      </c>
      <c r="I63" s="345">
        <v>30.328390121459961</v>
      </c>
      <c r="J63" s="345">
        <v>34.305484771728516</v>
      </c>
      <c r="K63" s="345">
        <v>32.255413055419922</v>
      </c>
      <c r="L63" s="345">
        <v>30.922735214233398</v>
      </c>
      <c r="M63" s="345">
        <v>31.659523010253906</v>
      </c>
      <c r="N63" s="345">
        <v>29.478694915771484</v>
      </c>
      <c r="O63" s="345">
        <v>29.114114761352539</v>
      </c>
      <c r="P63" s="345">
        <v>33.124225616455078</v>
      </c>
      <c r="Q63" s="345">
        <v>32.234962463378906</v>
      </c>
      <c r="R63" s="345">
        <v>31.179960250854492</v>
      </c>
      <c r="S63" s="345">
        <v>31.77577018737793</v>
      </c>
      <c r="T63" s="345">
        <v>36.970287322998047</v>
      </c>
      <c r="U63" s="345">
        <v>35.735267639160156</v>
      </c>
      <c r="V63" s="345">
        <v>32.64544677734375</v>
      </c>
      <c r="W63" s="345">
        <v>31.825000762939453</v>
      </c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  <c r="BB63" s="320"/>
      <c r="BC63" s="320"/>
      <c r="BD63" s="320"/>
      <c r="BE63" s="320"/>
      <c r="BF63" s="320"/>
      <c r="BG63" s="320"/>
      <c r="BH63" s="320"/>
      <c r="BI63" s="320"/>
      <c r="BJ63" s="320"/>
      <c r="BK63" s="320"/>
    </row>
    <row r="64" spans="1:63" s="346" customFormat="1" ht="13" x14ac:dyDescent="0.3">
      <c r="A64" s="637" t="str">
        <f t="shared" si="0"/>
        <v>X</v>
      </c>
      <c r="B64" s="637" t="s">
        <v>1165</v>
      </c>
      <c r="C64" s="346" t="s">
        <v>1219</v>
      </c>
      <c r="D64" s="641" t="s">
        <v>1220</v>
      </c>
      <c r="E64" s="345">
        <v>10.691414833068848</v>
      </c>
      <c r="F64" s="345">
        <v>11.892363548278809</v>
      </c>
      <c r="G64" s="345">
        <v>11.138399124145508</v>
      </c>
      <c r="H64" s="345">
        <v>9.9312534332275391</v>
      </c>
      <c r="I64" s="345">
        <v>8.6925344467163086</v>
      </c>
      <c r="J64" s="345">
        <v>8.5868282318115234</v>
      </c>
      <c r="K64" s="345">
        <v>9.8142843246459961</v>
      </c>
      <c r="L64" s="345">
        <v>9.8592863082885742</v>
      </c>
      <c r="M64" s="345">
        <v>9.0708513259887695</v>
      </c>
      <c r="N64" s="345">
        <v>10.047789573669434</v>
      </c>
      <c r="O64" s="345">
        <v>9.6759872436523438</v>
      </c>
      <c r="P64" s="345">
        <v>10.112791061401367</v>
      </c>
      <c r="Q64" s="345">
        <v>11.033511161804199</v>
      </c>
      <c r="R64" s="345">
        <v>10.655917167663574</v>
      </c>
      <c r="S64" s="345">
        <v>11.148728370666504</v>
      </c>
      <c r="T64" s="345">
        <v>12.343326568603516</v>
      </c>
      <c r="U64" s="345">
        <v>17.871225357055664</v>
      </c>
      <c r="V64" s="345">
        <v>23.277669906616211</v>
      </c>
      <c r="W64" s="345">
        <v>17.16200065612793</v>
      </c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20"/>
      <c r="AZ64" s="320"/>
      <c r="BA64" s="320"/>
      <c r="BB64" s="320"/>
      <c r="BC64" s="320"/>
      <c r="BD64" s="320"/>
      <c r="BE64" s="320"/>
      <c r="BF64" s="320"/>
      <c r="BG64" s="320"/>
      <c r="BH64" s="320"/>
      <c r="BI64" s="320"/>
      <c r="BJ64" s="320"/>
      <c r="BK64" s="320"/>
    </row>
    <row r="65" spans="1:63" s="346" customFormat="1" ht="13" x14ac:dyDescent="0.3">
      <c r="A65" s="637" t="str">
        <f t="shared" si="0"/>
        <v>X</v>
      </c>
      <c r="B65" s="637" t="s">
        <v>1165</v>
      </c>
      <c r="C65" s="346" t="s">
        <v>1221</v>
      </c>
      <c r="D65" s="641" t="s">
        <v>1222</v>
      </c>
      <c r="E65" s="345">
        <v>6.2806692123413086</v>
      </c>
      <c r="F65" s="345">
        <v>4</v>
      </c>
      <c r="G65" s="345">
        <v>4</v>
      </c>
      <c r="H65" s="345">
        <v>4</v>
      </c>
      <c r="I65" s="345">
        <v>4</v>
      </c>
      <c r="J65" s="345">
        <v>4</v>
      </c>
      <c r="K65" s="345">
        <v>4</v>
      </c>
      <c r="L65" s="345">
        <v>3.5999999046325684</v>
      </c>
      <c r="M65" s="345">
        <v>3.5999999046325684</v>
      </c>
      <c r="N65" s="345">
        <v>3.5999999046325684</v>
      </c>
      <c r="O65" s="345">
        <v>3.5999999046325684</v>
      </c>
      <c r="P65" s="345">
        <v>3.5999999046325684</v>
      </c>
      <c r="Q65" s="345">
        <v>3.5999999046325684</v>
      </c>
      <c r="R65" s="345">
        <v>3.5999999046325684</v>
      </c>
      <c r="S65" s="345">
        <v>4.5999999046325684</v>
      </c>
      <c r="T65" s="345">
        <v>4.2249999046325684</v>
      </c>
      <c r="U65" s="345">
        <v>5.2823882102966309</v>
      </c>
      <c r="V65" s="345">
        <v>5.1122679710388184</v>
      </c>
      <c r="W65" s="345">
        <v>5.7760000228881836</v>
      </c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0"/>
      <c r="AV65" s="320"/>
      <c r="AW65" s="320"/>
      <c r="AX65" s="320"/>
      <c r="AY65" s="320"/>
      <c r="AZ65" s="320"/>
      <c r="BA65" s="320"/>
      <c r="BB65" s="320"/>
      <c r="BC65" s="320"/>
      <c r="BD65" s="320"/>
      <c r="BE65" s="320"/>
      <c r="BF65" s="320"/>
      <c r="BG65" s="320"/>
      <c r="BH65" s="320"/>
      <c r="BI65" s="320"/>
      <c r="BJ65" s="320"/>
      <c r="BK65" s="320"/>
    </row>
    <row r="66" spans="1:63" s="346" customFormat="1" ht="13" x14ac:dyDescent="0.3">
      <c r="A66" s="637" t="str">
        <f t="shared" si="0"/>
        <v>X</v>
      </c>
      <c r="B66" s="637" t="s">
        <v>1165</v>
      </c>
      <c r="C66" s="346" t="s">
        <v>1223</v>
      </c>
      <c r="D66" s="641" t="s">
        <v>1224</v>
      </c>
      <c r="E66" s="345">
        <v>0.71329802274703979</v>
      </c>
      <c r="F66" s="345">
        <v>6.9360918998718262</v>
      </c>
      <c r="G66" s="345">
        <v>0.50705099105834961</v>
      </c>
      <c r="H66" s="345">
        <v>2.4479079246520996</v>
      </c>
      <c r="I66" s="345">
        <v>1.1611100435256958</v>
      </c>
      <c r="J66" s="345">
        <v>0.68045699596405029</v>
      </c>
      <c r="K66" s="345">
        <v>0.87313199043273926</v>
      </c>
      <c r="L66" s="345">
        <v>1.5242830514907837</v>
      </c>
      <c r="M66" s="345">
        <v>1.7684470415115356</v>
      </c>
      <c r="N66" s="345">
        <v>6.1771931648254395</v>
      </c>
      <c r="O66" s="345">
        <v>1.8702449798583984</v>
      </c>
      <c r="P66" s="345">
        <v>1.4478709697723389</v>
      </c>
      <c r="Q66" s="345">
        <v>0.89562898874282837</v>
      </c>
      <c r="R66" s="345">
        <v>0.6794549822807312</v>
      </c>
      <c r="S66" s="345">
        <v>3.9828178882598877</v>
      </c>
      <c r="T66" s="345">
        <v>5.4029479026794434</v>
      </c>
      <c r="U66" s="345">
        <v>2.7802519798278809</v>
      </c>
      <c r="V66" s="345">
        <v>4.6195921897888184</v>
      </c>
      <c r="W66" s="345">
        <v>9.2320003509521484</v>
      </c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</row>
    <row r="67" spans="1:63" s="346" customFormat="1" ht="13" x14ac:dyDescent="0.3">
      <c r="A67" s="637" t="str">
        <f t="shared" ref="A67:A134" si="1">IF(SUM(E67:AI67)=0,"","X")</f>
        <v/>
      </c>
      <c r="B67" s="637" t="s">
        <v>1165</v>
      </c>
      <c r="C67" s="346" t="s">
        <v>1116</v>
      </c>
      <c r="D67" s="641" t="s">
        <v>1117</v>
      </c>
      <c r="E67" s="345">
        <v>0</v>
      </c>
      <c r="F67" s="345">
        <v>0</v>
      </c>
      <c r="G67" s="345">
        <v>0</v>
      </c>
      <c r="H67" s="345">
        <v>0</v>
      </c>
      <c r="I67" s="345">
        <v>0</v>
      </c>
      <c r="J67" s="345">
        <v>0</v>
      </c>
      <c r="K67" s="345">
        <v>0</v>
      </c>
      <c r="L67" s="345">
        <v>0</v>
      </c>
      <c r="M67" s="345">
        <v>0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</row>
    <row r="68" spans="1:63" s="346" customFormat="1" ht="13" x14ac:dyDescent="0.3">
      <c r="A68" s="637" t="str">
        <f t="shared" si="1"/>
        <v>X</v>
      </c>
      <c r="B68" s="637" t="s">
        <v>1159</v>
      </c>
      <c r="C68" s="346" t="s">
        <v>1225</v>
      </c>
      <c r="D68" s="640" t="s">
        <v>873</v>
      </c>
      <c r="E68" s="345">
        <v>7.1959991455078125</v>
      </c>
      <c r="F68" s="345">
        <v>10.887441635131836</v>
      </c>
      <c r="G68" s="345">
        <v>16.438606262207031</v>
      </c>
      <c r="H68" s="345">
        <v>25.240026473999023</v>
      </c>
      <c r="I68" s="345">
        <v>23.622163772583008</v>
      </c>
      <c r="J68" s="345">
        <v>19.332857131958008</v>
      </c>
      <c r="K68" s="345">
        <v>21.243391036987305</v>
      </c>
      <c r="L68" s="345">
        <v>19.350845336914063</v>
      </c>
      <c r="M68" s="345">
        <v>12.798063278198242</v>
      </c>
      <c r="N68" s="345">
        <v>11.651548385620117</v>
      </c>
      <c r="O68" s="345">
        <v>9.3012571334838867</v>
      </c>
      <c r="P68" s="345">
        <v>10.245864868164063</v>
      </c>
      <c r="Q68" s="345">
        <v>11.240181922912598</v>
      </c>
      <c r="R68" s="345">
        <v>18.641986846923828</v>
      </c>
      <c r="S68" s="345">
        <v>15.646777153015137</v>
      </c>
      <c r="T68" s="345">
        <v>12.876823425292969</v>
      </c>
      <c r="U68" s="345">
        <v>14.900713920593262</v>
      </c>
      <c r="V68" s="345">
        <v>11.21978759765625</v>
      </c>
      <c r="W68" s="345">
        <v>14.451000213623047</v>
      </c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</row>
    <row r="69" spans="1:63" s="346" customFormat="1" ht="13" x14ac:dyDescent="0.3">
      <c r="A69" s="637" t="str">
        <f t="shared" si="1"/>
        <v>X</v>
      </c>
      <c r="B69" s="637" t="s">
        <v>1165</v>
      </c>
      <c r="C69" s="346" t="s">
        <v>1226</v>
      </c>
      <c r="D69" s="641" t="s">
        <v>1227</v>
      </c>
      <c r="E69" s="345">
        <v>2.4513471126556396</v>
      </c>
      <c r="F69" s="345">
        <v>4.716519832611084</v>
      </c>
      <c r="G69" s="345">
        <v>9.4965887069702148</v>
      </c>
      <c r="H69" s="345">
        <v>16.582664489746094</v>
      </c>
      <c r="I69" s="345">
        <v>11.28952693939209</v>
      </c>
      <c r="J69" s="345">
        <v>13.218273162841797</v>
      </c>
      <c r="K69" s="345">
        <v>13.307974815368652</v>
      </c>
      <c r="L69" s="345">
        <v>11.950845718383789</v>
      </c>
      <c r="M69" s="345">
        <v>5.3730630874633789</v>
      </c>
      <c r="N69" s="345">
        <v>4.2465481758117676</v>
      </c>
      <c r="O69" s="345">
        <v>1.9012570381164551</v>
      </c>
      <c r="P69" s="345">
        <v>2.6458649635314941</v>
      </c>
      <c r="Q69" s="345">
        <v>3.8073570728302002</v>
      </c>
      <c r="R69" s="345">
        <v>11.241986274719238</v>
      </c>
      <c r="S69" s="345">
        <v>8.2467765808105469</v>
      </c>
      <c r="T69" s="345">
        <v>4.6168231964111328</v>
      </c>
      <c r="U69" s="345">
        <v>6.260714054107666</v>
      </c>
      <c r="V69" s="345">
        <v>5.2197880744934082</v>
      </c>
      <c r="W69" s="345">
        <v>3.9519999027252197</v>
      </c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</row>
    <row r="70" spans="1:63" s="346" customFormat="1" ht="13" x14ac:dyDescent="0.3">
      <c r="A70" s="637" t="str">
        <f t="shared" si="1"/>
        <v>X</v>
      </c>
      <c r="B70" s="637" t="s">
        <v>1165</v>
      </c>
      <c r="C70" s="346" t="s">
        <v>1118</v>
      </c>
      <c r="D70" s="641" t="s">
        <v>1119</v>
      </c>
      <c r="E70" s="345">
        <v>0</v>
      </c>
      <c r="F70" s="345">
        <v>0</v>
      </c>
      <c r="G70" s="345">
        <v>0</v>
      </c>
      <c r="H70" s="345">
        <v>0</v>
      </c>
      <c r="I70" s="345">
        <v>0</v>
      </c>
      <c r="J70" s="345">
        <v>0</v>
      </c>
      <c r="K70" s="345">
        <v>0</v>
      </c>
      <c r="L70" s="345">
        <v>0</v>
      </c>
      <c r="M70" s="345">
        <v>0</v>
      </c>
      <c r="N70" s="345">
        <v>0</v>
      </c>
      <c r="O70" s="345">
        <v>0</v>
      </c>
      <c r="P70" s="345">
        <v>0</v>
      </c>
      <c r="Q70" s="345">
        <v>0</v>
      </c>
      <c r="R70" s="345">
        <v>0</v>
      </c>
      <c r="S70" s="345">
        <v>0</v>
      </c>
      <c r="T70" s="345">
        <v>0</v>
      </c>
      <c r="U70" s="345">
        <v>0</v>
      </c>
      <c r="V70" s="345">
        <v>0</v>
      </c>
      <c r="W70" s="345">
        <v>1.8760000467300415</v>
      </c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</row>
    <row r="71" spans="1:63" s="346" customFormat="1" ht="13" x14ac:dyDescent="0.3">
      <c r="A71" s="637" t="str">
        <f t="shared" si="1"/>
        <v>X</v>
      </c>
      <c r="B71" s="637" t="s">
        <v>1165</v>
      </c>
      <c r="C71" s="346" t="s">
        <v>1228</v>
      </c>
      <c r="D71" s="641" t="s">
        <v>1229</v>
      </c>
      <c r="E71" s="345">
        <v>4.7446517944335938</v>
      </c>
      <c r="F71" s="345">
        <v>6.170921802520752</v>
      </c>
      <c r="G71" s="345">
        <v>6.9420180320739746</v>
      </c>
      <c r="H71" s="345">
        <v>8.6573619842529297</v>
      </c>
      <c r="I71" s="345">
        <v>12.332636833190918</v>
      </c>
      <c r="J71" s="345">
        <v>6.1145839691162109</v>
      </c>
      <c r="K71" s="345">
        <v>7.9354162216186523</v>
      </c>
      <c r="L71" s="345">
        <v>7.4000000953674316</v>
      </c>
      <c r="M71" s="345">
        <v>7.4250001907348633</v>
      </c>
      <c r="N71" s="345">
        <v>7.4050002098083496</v>
      </c>
      <c r="O71" s="345">
        <v>7.4000000953674316</v>
      </c>
      <c r="P71" s="345">
        <v>7.5999999046325684</v>
      </c>
      <c r="Q71" s="345">
        <v>7.4328250885009766</v>
      </c>
      <c r="R71" s="345">
        <v>7.4000000953674316</v>
      </c>
      <c r="S71" s="345">
        <v>7.4000000953674316</v>
      </c>
      <c r="T71" s="345">
        <v>8.2600002288818359</v>
      </c>
      <c r="U71" s="345">
        <v>8.6400003433227539</v>
      </c>
      <c r="V71" s="345">
        <v>6</v>
      </c>
      <c r="W71" s="345">
        <v>8.6219997406005859</v>
      </c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320"/>
      <c r="BE71" s="320"/>
      <c r="BF71" s="320"/>
      <c r="BG71" s="320"/>
      <c r="BH71" s="320"/>
      <c r="BI71" s="320"/>
      <c r="BJ71" s="320"/>
      <c r="BK71" s="320"/>
    </row>
    <row r="72" spans="1:63" s="346" customFormat="1" ht="13" x14ac:dyDescent="0.3">
      <c r="A72" s="637" t="str">
        <f t="shared" si="1"/>
        <v/>
      </c>
      <c r="B72" s="637" t="s">
        <v>1165</v>
      </c>
      <c r="C72" s="346" t="s">
        <v>1120</v>
      </c>
      <c r="D72" s="641" t="s">
        <v>1121</v>
      </c>
      <c r="E72" s="345">
        <v>0</v>
      </c>
      <c r="F72" s="345">
        <v>0</v>
      </c>
      <c r="G72" s="345">
        <v>0</v>
      </c>
      <c r="H72" s="345">
        <v>0</v>
      </c>
      <c r="I72" s="345">
        <v>0</v>
      </c>
      <c r="J72" s="345">
        <v>0</v>
      </c>
      <c r="K72" s="345">
        <v>0</v>
      </c>
      <c r="L72" s="345">
        <v>0</v>
      </c>
      <c r="M72" s="345">
        <v>0</v>
      </c>
      <c r="N72" s="345">
        <v>0</v>
      </c>
      <c r="O72" s="345">
        <v>0</v>
      </c>
      <c r="P72" s="345">
        <v>0</v>
      </c>
      <c r="Q72" s="345">
        <v>0</v>
      </c>
      <c r="R72" s="345">
        <v>0</v>
      </c>
      <c r="S72" s="345">
        <v>0</v>
      </c>
      <c r="T72" s="345">
        <v>0</v>
      </c>
      <c r="U72" s="345">
        <v>0</v>
      </c>
      <c r="V72" s="345">
        <v>0</v>
      </c>
      <c r="W72" s="345">
        <v>0</v>
      </c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</row>
    <row r="73" spans="1:63" s="346" customFormat="1" ht="13" x14ac:dyDescent="0.3">
      <c r="A73" s="637" t="str">
        <f t="shared" si="1"/>
        <v>X</v>
      </c>
      <c r="B73" s="637" t="s">
        <v>1159</v>
      </c>
      <c r="C73" s="346" t="s">
        <v>1122</v>
      </c>
      <c r="D73" s="349" t="s">
        <v>1123</v>
      </c>
      <c r="E73" s="345">
        <v>0</v>
      </c>
      <c r="F73" s="345">
        <v>0</v>
      </c>
      <c r="G73" s="345">
        <v>0</v>
      </c>
      <c r="H73" s="345">
        <v>0</v>
      </c>
      <c r="I73" s="345">
        <v>0</v>
      </c>
      <c r="J73" s="345">
        <v>0</v>
      </c>
      <c r="K73" s="345">
        <v>0</v>
      </c>
      <c r="L73" s="345">
        <v>0</v>
      </c>
      <c r="M73" s="345">
        <v>0</v>
      </c>
      <c r="N73" s="345">
        <v>0</v>
      </c>
      <c r="O73" s="345">
        <v>0</v>
      </c>
      <c r="P73" s="345">
        <v>0</v>
      </c>
      <c r="Q73" s="345">
        <v>0</v>
      </c>
      <c r="R73" s="345">
        <v>0</v>
      </c>
      <c r="S73" s="345">
        <v>0</v>
      </c>
      <c r="T73" s="345">
        <v>0</v>
      </c>
      <c r="U73" s="345">
        <v>12.307852745056152</v>
      </c>
      <c r="V73" s="345">
        <v>25.444328308105469</v>
      </c>
      <c r="W73" s="345">
        <v>13.092000007629395</v>
      </c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  <c r="BB73" s="320"/>
      <c r="BC73" s="320"/>
      <c r="BD73" s="320"/>
      <c r="BE73" s="320"/>
      <c r="BF73" s="320"/>
      <c r="BG73" s="320"/>
      <c r="BH73" s="320"/>
      <c r="BI73" s="320"/>
      <c r="BJ73" s="320"/>
      <c r="BK73" s="320"/>
    </row>
    <row r="74" spans="1:63" s="346" customFormat="1" ht="13" x14ac:dyDescent="0.3">
      <c r="A74" s="637" t="str">
        <f t="shared" si="1"/>
        <v>X</v>
      </c>
      <c r="B74" s="637" t="s">
        <v>1165</v>
      </c>
      <c r="C74" s="346" t="s">
        <v>1124</v>
      </c>
      <c r="D74" s="640" t="s">
        <v>1125</v>
      </c>
      <c r="E74" s="345">
        <v>0</v>
      </c>
      <c r="F74" s="345">
        <v>0</v>
      </c>
      <c r="G74" s="345">
        <v>0</v>
      </c>
      <c r="H74" s="345">
        <v>0</v>
      </c>
      <c r="I74" s="345">
        <v>0</v>
      </c>
      <c r="J74" s="345">
        <v>0</v>
      </c>
      <c r="K74" s="345">
        <v>0</v>
      </c>
      <c r="L74" s="345">
        <v>0</v>
      </c>
      <c r="M74" s="345">
        <v>0</v>
      </c>
      <c r="N74" s="345">
        <v>0</v>
      </c>
      <c r="O74" s="345">
        <v>0</v>
      </c>
      <c r="P74" s="345">
        <v>0</v>
      </c>
      <c r="Q74" s="345">
        <v>0</v>
      </c>
      <c r="R74" s="345">
        <v>0</v>
      </c>
      <c r="S74" s="345">
        <v>0</v>
      </c>
      <c r="T74" s="345">
        <v>0</v>
      </c>
      <c r="U74" s="345">
        <v>12.307852745056152</v>
      </c>
      <c r="V74" s="345">
        <v>25.444328308105469</v>
      </c>
      <c r="W74" s="345">
        <v>13.092000007629395</v>
      </c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</row>
    <row r="75" spans="1:63" s="346" customFormat="1" ht="13" x14ac:dyDescent="0.3">
      <c r="A75" s="637" t="str">
        <f>IF(SUM(E75:AI75)=0,"","X")</f>
        <v>X</v>
      </c>
      <c r="B75" s="637"/>
      <c r="C75" s="346" t="s">
        <v>2964</v>
      </c>
      <c r="D75" s="641" t="s">
        <v>2959</v>
      </c>
      <c r="E75" s="345"/>
      <c r="F75" s="345"/>
      <c r="G75" s="345">
        <v>0</v>
      </c>
      <c r="H75" s="345">
        <v>0</v>
      </c>
      <c r="I75" s="345">
        <v>0</v>
      </c>
      <c r="J75" s="345">
        <v>0</v>
      </c>
      <c r="K75" s="345">
        <v>0</v>
      </c>
      <c r="L75" s="345">
        <v>0</v>
      </c>
      <c r="M75" s="345">
        <v>0</v>
      </c>
      <c r="N75" s="345">
        <v>0</v>
      </c>
      <c r="O75" s="345">
        <v>0</v>
      </c>
      <c r="P75" s="345">
        <v>0</v>
      </c>
      <c r="Q75" s="345">
        <v>0</v>
      </c>
      <c r="R75" s="345">
        <v>0</v>
      </c>
      <c r="S75" s="345">
        <v>0</v>
      </c>
      <c r="T75" s="345">
        <v>0</v>
      </c>
      <c r="U75" s="345">
        <v>12.307852745056152</v>
      </c>
      <c r="V75" s="345">
        <v>9.4443283081054688</v>
      </c>
      <c r="W75" s="345">
        <v>13.092000007629395</v>
      </c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</row>
    <row r="76" spans="1:63" s="346" customFormat="1" ht="13" x14ac:dyDescent="0.3">
      <c r="A76" s="637" t="str">
        <f>IF(SUM(E76:AI76)=0,"","X")</f>
        <v>X</v>
      </c>
      <c r="B76" s="637"/>
      <c r="C76" s="346" t="s">
        <v>2965</v>
      </c>
      <c r="D76" s="641" t="s">
        <v>111</v>
      </c>
      <c r="E76" s="345"/>
      <c r="F76" s="345"/>
      <c r="G76" s="345">
        <v>0</v>
      </c>
      <c r="H76" s="345">
        <v>0</v>
      </c>
      <c r="I76" s="345">
        <v>0</v>
      </c>
      <c r="J76" s="345">
        <v>0</v>
      </c>
      <c r="K76" s="345">
        <v>0</v>
      </c>
      <c r="L76" s="345">
        <v>0</v>
      </c>
      <c r="M76" s="345">
        <v>0</v>
      </c>
      <c r="N76" s="345">
        <v>0</v>
      </c>
      <c r="O76" s="345">
        <v>0</v>
      </c>
      <c r="P76" s="345">
        <v>0</v>
      </c>
      <c r="Q76" s="345">
        <v>0</v>
      </c>
      <c r="R76" s="345">
        <v>0</v>
      </c>
      <c r="S76" s="345">
        <v>0</v>
      </c>
      <c r="T76" s="345">
        <v>0</v>
      </c>
      <c r="U76" s="345">
        <v>0</v>
      </c>
      <c r="V76" s="345">
        <v>16</v>
      </c>
      <c r="W76" s="345">
        <v>0</v>
      </c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</row>
    <row r="77" spans="1:63" s="346" customFormat="1" ht="13" x14ac:dyDescent="0.3">
      <c r="A77" s="637" t="str">
        <f>IF(SUM(E77:AI77)=0,"","X")</f>
        <v/>
      </c>
      <c r="B77" s="637" t="s">
        <v>1159</v>
      </c>
      <c r="C77" s="346" t="s">
        <v>1126</v>
      </c>
      <c r="D77" s="640" t="s">
        <v>1127</v>
      </c>
      <c r="E77" s="345">
        <v>0</v>
      </c>
      <c r="F77" s="345">
        <v>0</v>
      </c>
      <c r="G77" s="345">
        <v>0</v>
      </c>
      <c r="H77" s="345">
        <v>0</v>
      </c>
      <c r="I77" s="345">
        <v>0</v>
      </c>
      <c r="J77" s="345">
        <v>0</v>
      </c>
      <c r="K77" s="345">
        <v>0</v>
      </c>
      <c r="L77" s="345">
        <v>0</v>
      </c>
      <c r="M77" s="345">
        <v>0</v>
      </c>
      <c r="N77" s="345">
        <v>0</v>
      </c>
      <c r="O77" s="345">
        <v>0</v>
      </c>
      <c r="P77" s="345">
        <v>0</v>
      </c>
      <c r="Q77" s="345">
        <v>0</v>
      </c>
      <c r="R77" s="345">
        <v>0</v>
      </c>
      <c r="S77" s="345">
        <v>0</v>
      </c>
      <c r="T77" s="345">
        <v>0</v>
      </c>
      <c r="U77" s="345">
        <v>0</v>
      </c>
      <c r="V77" s="345">
        <v>0</v>
      </c>
      <c r="W77" s="345">
        <v>0</v>
      </c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</row>
    <row r="78" spans="1:63" s="346" customFormat="1" ht="13" x14ac:dyDescent="0.3">
      <c r="A78" s="637" t="str">
        <f>IF(SUM(E78:AI78)=0,"","X")</f>
        <v/>
      </c>
      <c r="B78" s="637"/>
      <c r="C78" s="346" t="s">
        <v>2966</v>
      </c>
      <c r="D78" s="641" t="s">
        <v>2959</v>
      </c>
      <c r="E78" s="345"/>
      <c r="F78" s="345"/>
      <c r="G78" s="345">
        <v>0</v>
      </c>
      <c r="H78" s="345">
        <v>0</v>
      </c>
      <c r="I78" s="345">
        <v>0</v>
      </c>
      <c r="J78" s="345">
        <v>0</v>
      </c>
      <c r="K78" s="345">
        <v>0</v>
      </c>
      <c r="L78" s="345">
        <v>0</v>
      </c>
      <c r="M78" s="345">
        <v>0</v>
      </c>
      <c r="N78" s="345">
        <v>0</v>
      </c>
      <c r="O78" s="345">
        <v>0</v>
      </c>
      <c r="P78" s="345">
        <v>0</v>
      </c>
      <c r="Q78" s="345">
        <v>0</v>
      </c>
      <c r="R78" s="345">
        <v>0</v>
      </c>
      <c r="S78" s="345">
        <v>0</v>
      </c>
      <c r="T78" s="345">
        <v>0</v>
      </c>
      <c r="U78" s="345">
        <v>0</v>
      </c>
      <c r="V78" s="345">
        <v>0</v>
      </c>
      <c r="W78" s="345">
        <v>0</v>
      </c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</row>
    <row r="79" spans="1:63" s="346" customFormat="1" ht="13" x14ac:dyDescent="0.3">
      <c r="A79" s="637" t="str">
        <f>IF(SUM(E79:AI79)=0,"","X")</f>
        <v/>
      </c>
      <c r="B79" s="637"/>
      <c r="C79" s="346" t="s">
        <v>2967</v>
      </c>
      <c r="D79" s="641" t="s">
        <v>111</v>
      </c>
      <c r="E79" s="345"/>
      <c r="F79" s="345"/>
      <c r="G79" s="345">
        <v>0</v>
      </c>
      <c r="H79" s="345">
        <v>0</v>
      </c>
      <c r="I79" s="345">
        <v>0</v>
      </c>
      <c r="J79" s="345">
        <v>0</v>
      </c>
      <c r="K79" s="345">
        <v>0</v>
      </c>
      <c r="L79" s="345">
        <v>0</v>
      </c>
      <c r="M79" s="345">
        <v>0</v>
      </c>
      <c r="N79" s="345">
        <v>0</v>
      </c>
      <c r="O79" s="345">
        <v>0</v>
      </c>
      <c r="P79" s="345">
        <v>0</v>
      </c>
      <c r="Q79" s="345">
        <v>0</v>
      </c>
      <c r="R79" s="345">
        <v>0</v>
      </c>
      <c r="S79" s="345">
        <v>0</v>
      </c>
      <c r="T79" s="345">
        <v>0</v>
      </c>
      <c r="U79" s="345">
        <v>0</v>
      </c>
      <c r="V79" s="345">
        <v>0</v>
      </c>
      <c r="W79" s="345">
        <v>0</v>
      </c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</row>
    <row r="80" spans="1:63" s="346" customFormat="1" ht="13" x14ac:dyDescent="0.3">
      <c r="A80" s="637" t="str">
        <f t="shared" si="1"/>
        <v>X</v>
      </c>
      <c r="B80" s="637" t="s">
        <v>1159</v>
      </c>
      <c r="C80" s="346" t="s">
        <v>1230</v>
      </c>
      <c r="D80" s="349" t="s">
        <v>1231</v>
      </c>
      <c r="E80" s="345">
        <v>0.86060601472854614</v>
      </c>
      <c r="F80" s="345">
        <v>0</v>
      </c>
      <c r="G80" s="345">
        <v>0</v>
      </c>
      <c r="H80" s="345">
        <v>4.9469999969005585E-2</v>
      </c>
      <c r="I80" s="345">
        <v>0</v>
      </c>
      <c r="J80" s="345">
        <v>0</v>
      </c>
      <c r="K80" s="345">
        <v>0</v>
      </c>
      <c r="L80" s="345">
        <v>0.21428599953651428</v>
      </c>
      <c r="M80" s="345">
        <v>0.29546400904655457</v>
      </c>
      <c r="N80" s="345">
        <v>0.3467249870300293</v>
      </c>
      <c r="O80" s="345">
        <v>0.29118001461029053</v>
      </c>
      <c r="P80" s="345">
        <v>0.2183849960565567</v>
      </c>
      <c r="Q80" s="345">
        <v>7.2795003652572632E-2</v>
      </c>
      <c r="R80" s="345">
        <v>0.50956499576568604</v>
      </c>
      <c r="S80" s="345">
        <v>0.15665499866008759</v>
      </c>
      <c r="T80" s="345">
        <v>0.11181300133466721</v>
      </c>
      <c r="U80" s="345">
        <v>2.7953000739216805E-2</v>
      </c>
      <c r="V80" s="345">
        <v>0</v>
      </c>
      <c r="W80" s="345">
        <v>0</v>
      </c>
      <c r="X80" s="320"/>
      <c r="Y80" s="320"/>
      <c r="Z80" s="320"/>
      <c r="AA80" s="320"/>
      <c r="AB80" s="320"/>
      <c r="AC80" s="320"/>
      <c r="AD80" s="320"/>
      <c r="AE80" s="320"/>
      <c r="AF80" s="320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</row>
    <row r="81" spans="1:63" s="346" customFormat="1" ht="13" x14ac:dyDescent="0.3">
      <c r="A81" s="637" t="str">
        <f t="shared" si="1"/>
        <v>X</v>
      </c>
      <c r="B81" s="637"/>
      <c r="C81" s="346" t="s">
        <v>1232</v>
      </c>
      <c r="D81" s="640" t="s">
        <v>1233</v>
      </c>
      <c r="E81" s="345">
        <v>0.86060601472854614</v>
      </c>
      <c r="F81" s="345">
        <v>0</v>
      </c>
      <c r="G81" s="345">
        <v>0</v>
      </c>
      <c r="H81" s="345">
        <v>4.9469999969005585E-2</v>
      </c>
      <c r="I81" s="345">
        <v>0</v>
      </c>
      <c r="J81" s="345">
        <v>0</v>
      </c>
      <c r="K81" s="345">
        <v>0</v>
      </c>
      <c r="L81" s="345">
        <v>0.21428599953651428</v>
      </c>
      <c r="M81" s="345">
        <v>0.29546400904655457</v>
      </c>
      <c r="N81" s="345">
        <v>0.3467249870300293</v>
      </c>
      <c r="O81" s="345">
        <v>0.29118001461029053</v>
      </c>
      <c r="P81" s="345">
        <v>0.2183849960565567</v>
      </c>
      <c r="Q81" s="345">
        <v>7.2795003652572632E-2</v>
      </c>
      <c r="R81" s="345">
        <v>0.50956499576568604</v>
      </c>
      <c r="S81" s="345">
        <v>0.15665499866008759</v>
      </c>
      <c r="T81" s="345">
        <v>0.11181300133466721</v>
      </c>
      <c r="U81" s="345">
        <v>2.7953000739216805E-2</v>
      </c>
      <c r="V81" s="345">
        <v>0</v>
      </c>
      <c r="W81" s="345">
        <v>0</v>
      </c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</row>
    <row r="82" spans="1:63" s="346" customFormat="1" ht="13" x14ac:dyDescent="0.3">
      <c r="A82" s="637" t="str">
        <f t="shared" si="1"/>
        <v>X</v>
      </c>
      <c r="B82" s="637" t="s">
        <v>1165</v>
      </c>
      <c r="C82" s="346" t="s">
        <v>1234</v>
      </c>
      <c r="D82" s="641" t="s">
        <v>1235</v>
      </c>
      <c r="E82" s="345">
        <v>0</v>
      </c>
      <c r="F82" s="345">
        <v>0</v>
      </c>
      <c r="G82" s="345">
        <v>0</v>
      </c>
      <c r="H82" s="345">
        <v>0</v>
      </c>
      <c r="I82" s="345">
        <v>0</v>
      </c>
      <c r="J82" s="345">
        <v>0</v>
      </c>
      <c r="K82" s="345">
        <v>0</v>
      </c>
      <c r="L82" s="345">
        <v>0</v>
      </c>
      <c r="M82" s="345">
        <v>0</v>
      </c>
      <c r="N82" s="345">
        <v>0.3467249870300293</v>
      </c>
      <c r="O82" s="345">
        <v>0.29118001461029053</v>
      </c>
      <c r="P82" s="345">
        <v>0.2183849960565567</v>
      </c>
      <c r="Q82" s="345">
        <v>7.2795003652572632E-2</v>
      </c>
      <c r="R82" s="345">
        <v>0.50956499576568604</v>
      </c>
      <c r="S82" s="345">
        <v>0.15665499866008759</v>
      </c>
      <c r="T82" s="345">
        <v>0.11181300133466721</v>
      </c>
      <c r="U82" s="345">
        <v>2.7953000739216805E-2</v>
      </c>
      <c r="V82" s="345">
        <v>0</v>
      </c>
      <c r="W82" s="345">
        <v>0</v>
      </c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</row>
    <row r="83" spans="1:63" s="346" customFormat="1" ht="13" x14ac:dyDescent="0.3">
      <c r="A83" s="637" t="str">
        <f t="shared" si="1"/>
        <v>X</v>
      </c>
      <c r="B83" s="637" t="s">
        <v>1165</v>
      </c>
      <c r="C83" s="346" t="s">
        <v>1236</v>
      </c>
      <c r="D83" s="641" t="s">
        <v>1237</v>
      </c>
      <c r="E83" s="345">
        <v>0.86060601472854614</v>
      </c>
      <c r="F83" s="345">
        <v>0</v>
      </c>
      <c r="G83" s="345">
        <v>0</v>
      </c>
      <c r="H83" s="345">
        <v>4.9469999969005585E-2</v>
      </c>
      <c r="I83" s="345">
        <v>0</v>
      </c>
      <c r="J83" s="345">
        <v>0</v>
      </c>
      <c r="K83" s="345">
        <v>0</v>
      </c>
      <c r="L83" s="345">
        <v>0.21428599953651428</v>
      </c>
      <c r="M83" s="345">
        <v>0.29546400904655457</v>
      </c>
      <c r="N83" s="345">
        <v>0</v>
      </c>
      <c r="O83" s="345">
        <v>0</v>
      </c>
      <c r="P83" s="345">
        <v>0</v>
      </c>
      <c r="Q83" s="345">
        <v>0</v>
      </c>
      <c r="R83" s="345">
        <v>0</v>
      </c>
      <c r="S83" s="345">
        <v>0</v>
      </c>
      <c r="T83" s="345">
        <v>0</v>
      </c>
      <c r="U83" s="345">
        <v>0</v>
      </c>
      <c r="V83" s="345">
        <v>0</v>
      </c>
      <c r="W83" s="345">
        <v>0</v>
      </c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0"/>
      <c r="AV83" s="320"/>
      <c r="AW83" s="320"/>
      <c r="AX83" s="320"/>
      <c r="AY83" s="320"/>
      <c r="AZ83" s="320"/>
      <c r="BA83" s="320"/>
      <c r="BB83" s="320"/>
      <c r="BC83" s="320"/>
      <c r="BD83" s="320"/>
      <c r="BE83" s="320"/>
      <c r="BF83" s="320"/>
      <c r="BG83" s="320"/>
      <c r="BH83" s="320"/>
      <c r="BI83" s="320"/>
      <c r="BJ83" s="320"/>
      <c r="BK83" s="320"/>
    </row>
    <row r="84" spans="1:63" s="346" customFormat="1" ht="13" x14ac:dyDescent="0.3">
      <c r="A84" s="637" t="str">
        <f t="shared" si="1"/>
        <v/>
      </c>
      <c r="B84" s="637" t="s">
        <v>1165</v>
      </c>
      <c r="C84" s="346" t="s">
        <v>1128</v>
      </c>
      <c r="D84" s="640" t="s">
        <v>1129</v>
      </c>
      <c r="E84" s="345">
        <v>0</v>
      </c>
      <c r="F84" s="345">
        <v>0</v>
      </c>
      <c r="G84" s="345">
        <v>0</v>
      </c>
      <c r="H84" s="345">
        <v>0</v>
      </c>
      <c r="I84" s="345">
        <v>0</v>
      </c>
      <c r="J84" s="345">
        <v>0</v>
      </c>
      <c r="K84" s="345">
        <v>0</v>
      </c>
      <c r="L84" s="345">
        <v>0</v>
      </c>
      <c r="M84" s="345">
        <v>0</v>
      </c>
      <c r="N84" s="345">
        <v>0</v>
      </c>
      <c r="O84" s="345">
        <v>0</v>
      </c>
      <c r="P84" s="345">
        <v>0</v>
      </c>
      <c r="Q84" s="345">
        <v>0</v>
      </c>
      <c r="R84" s="345">
        <v>0</v>
      </c>
      <c r="S84" s="345">
        <v>0</v>
      </c>
      <c r="T84" s="345">
        <v>0</v>
      </c>
      <c r="U84" s="345">
        <v>0</v>
      </c>
      <c r="V84" s="345">
        <v>0</v>
      </c>
      <c r="W84" s="345">
        <v>0</v>
      </c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</row>
    <row r="85" spans="1:63" s="346" customFormat="1" ht="13" x14ac:dyDescent="0.3">
      <c r="A85" s="637" t="str">
        <f t="shared" si="1"/>
        <v>X</v>
      </c>
      <c r="B85" s="637" t="s">
        <v>1159</v>
      </c>
      <c r="C85" s="346" t="s">
        <v>1238</v>
      </c>
      <c r="D85" s="639" t="s">
        <v>865</v>
      </c>
      <c r="E85" s="345">
        <v>4.5143799781799316</v>
      </c>
      <c r="F85" s="345">
        <v>6.0205988883972168</v>
      </c>
      <c r="G85" s="345">
        <v>4.5090951919555664</v>
      </c>
      <c r="H85" s="345">
        <v>4.7020440101623535</v>
      </c>
      <c r="I85" s="345">
        <v>5.5021119117736816</v>
      </c>
      <c r="J85" s="345">
        <v>6.1717767715454102</v>
      </c>
      <c r="K85" s="345">
        <v>7.3014311790466309</v>
      </c>
      <c r="L85" s="345">
        <v>8.9423847198486328</v>
      </c>
      <c r="M85" s="345">
        <v>9.9794921875</v>
      </c>
      <c r="N85" s="345">
        <v>14.048065185546875</v>
      </c>
      <c r="O85" s="345">
        <v>18.879337310791016</v>
      </c>
      <c r="P85" s="345">
        <v>23.924827575683594</v>
      </c>
      <c r="Q85" s="345">
        <v>34.383777618408203</v>
      </c>
      <c r="R85" s="345">
        <v>49.859340667724609</v>
      </c>
      <c r="S85" s="345">
        <v>39.170677185058594</v>
      </c>
      <c r="T85" s="345">
        <v>41.546089172363281</v>
      </c>
      <c r="U85" s="345">
        <v>47.635448455810547</v>
      </c>
      <c r="V85" s="345">
        <v>43.398906707763672</v>
      </c>
      <c r="W85" s="345">
        <v>45.900001525878906</v>
      </c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</row>
    <row r="86" spans="1:63" s="346" customFormat="1" ht="13" x14ac:dyDescent="0.3">
      <c r="A86" s="637" t="str">
        <f t="shared" si="1"/>
        <v>X</v>
      </c>
      <c r="B86" s="637" t="s">
        <v>1159</v>
      </c>
      <c r="C86" s="346" t="s">
        <v>1239</v>
      </c>
      <c r="D86" s="349" t="s">
        <v>1130</v>
      </c>
      <c r="E86" s="345">
        <v>2.8455018997192383</v>
      </c>
      <c r="F86" s="345">
        <v>3.9779579639434814</v>
      </c>
      <c r="G86" s="345">
        <v>2.9228799343109131</v>
      </c>
      <c r="H86" s="345">
        <v>3.3865540027618408</v>
      </c>
      <c r="I86" s="345">
        <v>3.9053020477294922</v>
      </c>
      <c r="J86" s="345">
        <v>4.8424282073974609</v>
      </c>
      <c r="K86" s="345">
        <v>5.1338520050048828</v>
      </c>
      <c r="L86" s="345">
        <v>6.944544792175293</v>
      </c>
      <c r="M86" s="345">
        <v>8.3191757202148438</v>
      </c>
      <c r="N86" s="345">
        <v>12.083906173706055</v>
      </c>
      <c r="O86" s="345">
        <v>16.479978561401367</v>
      </c>
      <c r="P86" s="345">
        <v>21.95176887512207</v>
      </c>
      <c r="Q86" s="345">
        <v>32.586624145507813</v>
      </c>
      <c r="R86" s="345">
        <v>47.475780487060547</v>
      </c>
      <c r="S86" s="345">
        <v>36.835182189941406</v>
      </c>
      <c r="T86" s="345">
        <v>37.721267700195313</v>
      </c>
      <c r="U86" s="345">
        <v>38.826343536376953</v>
      </c>
      <c r="V86" s="345">
        <v>34.293727874755859</v>
      </c>
      <c r="W86" s="345">
        <v>37.109001159667969</v>
      </c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</row>
    <row r="87" spans="1:63" s="346" customFormat="1" ht="13" x14ac:dyDescent="0.3">
      <c r="A87" s="637" t="str">
        <f t="shared" si="1"/>
        <v>X</v>
      </c>
      <c r="B87" s="637" t="s">
        <v>1159</v>
      </c>
      <c r="C87" s="346" t="s">
        <v>1240</v>
      </c>
      <c r="D87" s="640" t="s">
        <v>136</v>
      </c>
      <c r="E87" s="345">
        <v>0.90610802173614502</v>
      </c>
      <c r="F87" s="345">
        <v>1.621973991394043</v>
      </c>
      <c r="G87" s="345">
        <v>0.42287999391555786</v>
      </c>
      <c r="H87" s="345">
        <v>0.38655400276184082</v>
      </c>
      <c r="I87" s="345">
        <v>0.40530198812484741</v>
      </c>
      <c r="J87" s="345">
        <v>9.2427998781204224E-2</v>
      </c>
      <c r="K87" s="345">
        <v>0.13384099304676056</v>
      </c>
      <c r="L87" s="345">
        <v>0.19454500079154968</v>
      </c>
      <c r="M87" s="345">
        <v>0.21917599439620972</v>
      </c>
      <c r="N87" s="345">
        <v>0.18390600383281708</v>
      </c>
      <c r="O87" s="345">
        <v>0.18097899854183197</v>
      </c>
      <c r="P87" s="345">
        <v>0.17876799404621124</v>
      </c>
      <c r="Q87" s="345">
        <v>0.17568600177764893</v>
      </c>
      <c r="R87" s="345">
        <v>0.14920400083065033</v>
      </c>
      <c r="S87" s="345">
        <v>0.11558400094509125</v>
      </c>
      <c r="T87" s="345">
        <v>0.15367899835109711</v>
      </c>
      <c r="U87" s="345">
        <v>0.1399800032377243</v>
      </c>
      <c r="V87" s="345">
        <v>0.12191099673509598</v>
      </c>
      <c r="W87" s="345">
        <v>9.0000003576278687E-2</v>
      </c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</row>
    <row r="88" spans="1:63" s="346" customFormat="1" ht="13" x14ac:dyDescent="0.3">
      <c r="A88" s="637" t="str">
        <f t="shared" si="1"/>
        <v>X</v>
      </c>
      <c r="B88" s="637" t="s">
        <v>1159</v>
      </c>
      <c r="C88" s="346" t="s">
        <v>1241</v>
      </c>
      <c r="D88" s="640" t="s">
        <v>1242</v>
      </c>
      <c r="E88" s="345">
        <v>0</v>
      </c>
      <c r="F88" s="345">
        <v>0</v>
      </c>
      <c r="G88" s="345">
        <v>0</v>
      </c>
      <c r="H88" s="345">
        <v>0</v>
      </c>
      <c r="I88" s="345">
        <v>0</v>
      </c>
      <c r="J88" s="345">
        <v>0</v>
      </c>
      <c r="K88" s="345">
        <v>0</v>
      </c>
      <c r="L88" s="345">
        <v>0</v>
      </c>
      <c r="M88" s="345">
        <v>0</v>
      </c>
      <c r="N88" s="345">
        <v>0</v>
      </c>
      <c r="O88" s="345">
        <v>0</v>
      </c>
      <c r="P88" s="345">
        <v>0</v>
      </c>
      <c r="Q88" s="345">
        <v>0</v>
      </c>
      <c r="R88" s="345">
        <v>0</v>
      </c>
      <c r="S88" s="345">
        <v>0</v>
      </c>
      <c r="T88" s="345">
        <v>0</v>
      </c>
      <c r="U88" s="345">
        <v>0</v>
      </c>
      <c r="V88" s="345">
        <v>0</v>
      </c>
      <c r="W88" s="345">
        <v>3.0000000260770321E-3</v>
      </c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</row>
    <row r="89" spans="1:63" s="346" customFormat="1" ht="13" x14ac:dyDescent="0.3">
      <c r="A89" s="637" t="str">
        <f t="shared" si="1"/>
        <v/>
      </c>
      <c r="B89" s="637" t="s">
        <v>1159</v>
      </c>
      <c r="C89" s="346" t="s">
        <v>1131</v>
      </c>
      <c r="D89" s="640" t="s">
        <v>1132</v>
      </c>
      <c r="E89" s="345">
        <v>0</v>
      </c>
      <c r="F89" s="345">
        <v>0</v>
      </c>
      <c r="G89" s="345">
        <v>0</v>
      </c>
      <c r="H89" s="345">
        <v>0</v>
      </c>
      <c r="I89" s="345">
        <v>0</v>
      </c>
      <c r="J89" s="345">
        <v>0</v>
      </c>
      <c r="K89" s="345">
        <v>0</v>
      </c>
      <c r="L89" s="345">
        <v>0</v>
      </c>
      <c r="M89" s="345">
        <v>0</v>
      </c>
      <c r="N89" s="345">
        <v>0</v>
      </c>
      <c r="O89" s="345">
        <v>0</v>
      </c>
      <c r="P89" s="345">
        <v>0</v>
      </c>
      <c r="Q89" s="345">
        <v>0</v>
      </c>
      <c r="R89" s="345">
        <v>0</v>
      </c>
      <c r="S89" s="345">
        <v>0</v>
      </c>
      <c r="T89" s="345">
        <v>0</v>
      </c>
      <c r="U89" s="345">
        <v>0</v>
      </c>
      <c r="V89" s="345">
        <v>0</v>
      </c>
      <c r="W89" s="345">
        <v>0</v>
      </c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</row>
    <row r="90" spans="1:63" s="346" customFormat="1" ht="13" x14ac:dyDescent="0.3">
      <c r="A90" s="637" t="str">
        <f t="shared" si="1"/>
        <v/>
      </c>
      <c r="B90" s="637" t="s">
        <v>1159</v>
      </c>
      <c r="C90" s="346" t="s">
        <v>1133</v>
      </c>
      <c r="D90" s="640" t="s">
        <v>1134</v>
      </c>
      <c r="E90" s="345">
        <v>0</v>
      </c>
      <c r="F90" s="345">
        <v>0</v>
      </c>
      <c r="G90" s="345">
        <v>0</v>
      </c>
      <c r="H90" s="345">
        <v>0</v>
      </c>
      <c r="I90" s="345">
        <v>0</v>
      </c>
      <c r="J90" s="345">
        <v>0</v>
      </c>
      <c r="K90" s="345">
        <v>0</v>
      </c>
      <c r="L90" s="345">
        <v>0</v>
      </c>
      <c r="M90" s="345">
        <v>0</v>
      </c>
      <c r="N90" s="345">
        <v>0</v>
      </c>
      <c r="O90" s="345">
        <v>0</v>
      </c>
      <c r="P90" s="345">
        <v>0</v>
      </c>
      <c r="Q90" s="345">
        <v>0</v>
      </c>
      <c r="R90" s="345">
        <v>0</v>
      </c>
      <c r="S90" s="345">
        <v>0</v>
      </c>
      <c r="T90" s="345">
        <v>0</v>
      </c>
      <c r="U90" s="345">
        <v>0</v>
      </c>
      <c r="V90" s="345">
        <v>0</v>
      </c>
      <c r="W90" s="345">
        <v>0</v>
      </c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</row>
    <row r="91" spans="1:63" s="346" customFormat="1" ht="13" x14ac:dyDescent="0.3">
      <c r="A91" s="637" t="str">
        <f t="shared" si="1"/>
        <v>X</v>
      </c>
      <c r="B91" s="637" t="s">
        <v>1159</v>
      </c>
      <c r="C91" s="346" t="s">
        <v>1243</v>
      </c>
      <c r="D91" s="640" t="s">
        <v>1244</v>
      </c>
      <c r="E91" s="345">
        <v>1.9393939971923828</v>
      </c>
      <c r="F91" s="345">
        <v>2.3559839725494385</v>
      </c>
      <c r="G91" s="345">
        <v>2.5</v>
      </c>
      <c r="H91" s="345">
        <v>3</v>
      </c>
      <c r="I91" s="345">
        <v>3.5</v>
      </c>
      <c r="J91" s="345">
        <v>4.75</v>
      </c>
      <c r="K91" s="345">
        <v>5.0000109672546387</v>
      </c>
      <c r="L91" s="345">
        <v>6.75</v>
      </c>
      <c r="M91" s="345">
        <v>8.1000003814697266</v>
      </c>
      <c r="N91" s="345">
        <v>11.899999618530273</v>
      </c>
      <c r="O91" s="345">
        <v>16.298999786376953</v>
      </c>
      <c r="P91" s="345">
        <v>21.773000717163086</v>
      </c>
      <c r="Q91" s="345">
        <v>32.410938262939453</v>
      </c>
      <c r="R91" s="345">
        <v>47.326576232910156</v>
      </c>
      <c r="S91" s="345">
        <v>36.719600677490234</v>
      </c>
      <c r="T91" s="345">
        <v>37.567588806152344</v>
      </c>
      <c r="U91" s="345">
        <v>38.686363220214844</v>
      </c>
      <c r="V91" s="345">
        <v>34.17181396484375</v>
      </c>
      <c r="W91" s="345">
        <v>37.015998840332031</v>
      </c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</row>
    <row r="92" spans="1:63" s="346" customFormat="1" ht="13" x14ac:dyDescent="0.3">
      <c r="A92" s="637" t="str">
        <f t="shared" si="1"/>
        <v/>
      </c>
      <c r="B92" s="637" t="s">
        <v>1165</v>
      </c>
      <c r="C92" s="346" t="s">
        <v>1135</v>
      </c>
      <c r="D92" s="641" t="s">
        <v>1136</v>
      </c>
      <c r="E92" s="345">
        <v>0</v>
      </c>
      <c r="F92" s="345">
        <v>0</v>
      </c>
      <c r="G92" s="345">
        <v>0</v>
      </c>
      <c r="H92" s="345">
        <v>0</v>
      </c>
      <c r="I92" s="345">
        <v>0</v>
      </c>
      <c r="J92" s="345">
        <v>0</v>
      </c>
      <c r="K92" s="345">
        <v>0</v>
      </c>
      <c r="L92" s="345">
        <v>0</v>
      </c>
      <c r="M92" s="345">
        <v>0</v>
      </c>
      <c r="N92" s="345">
        <v>0</v>
      </c>
      <c r="O92" s="345">
        <v>0</v>
      </c>
      <c r="P92" s="345">
        <v>0</v>
      </c>
      <c r="Q92" s="345">
        <v>0</v>
      </c>
      <c r="R92" s="345">
        <v>0</v>
      </c>
      <c r="S92" s="345">
        <v>0</v>
      </c>
      <c r="T92" s="345">
        <v>0</v>
      </c>
      <c r="U92" s="345">
        <v>0</v>
      </c>
      <c r="V92" s="345">
        <v>0</v>
      </c>
      <c r="W92" s="345">
        <v>0</v>
      </c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  <c r="AH92" s="320"/>
      <c r="AI92" s="320"/>
      <c r="AJ92" s="320"/>
      <c r="AK92" s="320"/>
      <c r="AL92" s="320"/>
      <c r="AM92" s="320"/>
      <c r="AN92" s="320"/>
      <c r="AO92" s="320"/>
      <c r="AP92" s="320"/>
      <c r="AQ92" s="320"/>
      <c r="AR92" s="320"/>
      <c r="AS92" s="320"/>
      <c r="AT92" s="320"/>
      <c r="AU92" s="320"/>
      <c r="AV92" s="320"/>
      <c r="AW92" s="320"/>
      <c r="AX92" s="320"/>
      <c r="AY92" s="320"/>
      <c r="AZ92" s="320"/>
      <c r="BA92" s="320"/>
      <c r="BB92" s="320"/>
      <c r="BC92" s="320"/>
      <c r="BD92" s="320"/>
      <c r="BE92" s="320"/>
      <c r="BF92" s="320"/>
      <c r="BG92" s="320"/>
      <c r="BH92" s="320"/>
      <c r="BI92" s="320"/>
      <c r="BJ92" s="320"/>
      <c r="BK92" s="320"/>
    </row>
    <row r="93" spans="1:63" s="346" customFormat="1" ht="13" x14ac:dyDescent="0.3">
      <c r="A93" s="637" t="str">
        <f t="shared" si="1"/>
        <v/>
      </c>
      <c r="B93" s="637" t="s">
        <v>1165</v>
      </c>
      <c r="C93" s="346" t="s">
        <v>1137</v>
      </c>
      <c r="D93" s="641" t="s">
        <v>1138</v>
      </c>
      <c r="E93" s="345">
        <v>0</v>
      </c>
      <c r="F93" s="345">
        <v>0</v>
      </c>
      <c r="G93" s="345">
        <v>0</v>
      </c>
      <c r="H93" s="345">
        <v>0</v>
      </c>
      <c r="I93" s="345">
        <v>0</v>
      </c>
      <c r="J93" s="345">
        <v>0</v>
      </c>
      <c r="K93" s="345">
        <v>0</v>
      </c>
      <c r="L93" s="345">
        <v>0</v>
      </c>
      <c r="M93" s="345">
        <v>0</v>
      </c>
      <c r="N93" s="345">
        <v>0</v>
      </c>
      <c r="O93" s="345">
        <v>0</v>
      </c>
      <c r="P93" s="345">
        <v>0</v>
      </c>
      <c r="Q93" s="345">
        <v>0</v>
      </c>
      <c r="R93" s="345">
        <v>0</v>
      </c>
      <c r="S93" s="345">
        <v>0</v>
      </c>
      <c r="T93" s="345">
        <v>0</v>
      </c>
      <c r="U93" s="345">
        <v>0</v>
      </c>
      <c r="V93" s="345">
        <v>0</v>
      </c>
      <c r="W93" s="345">
        <v>0</v>
      </c>
      <c r="X93" s="320"/>
      <c r="Y93" s="320"/>
      <c r="Z93" s="320"/>
      <c r="AA93" s="320"/>
      <c r="AB93" s="320"/>
      <c r="AC93" s="320"/>
      <c r="AD93" s="320"/>
      <c r="AE93" s="320"/>
      <c r="AF93" s="320"/>
      <c r="AG93" s="320"/>
      <c r="AH93" s="320"/>
      <c r="AI93" s="320"/>
      <c r="AJ93" s="320"/>
      <c r="AK93" s="320"/>
      <c r="AL93" s="320"/>
      <c r="AM93" s="320"/>
      <c r="AN93" s="320"/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  <c r="BB93" s="320"/>
      <c r="BC93" s="320"/>
      <c r="BD93" s="320"/>
      <c r="BE93" s="320"/>
      <c r="BF93" s="320"/>
      <c r="BG93" s="320"/>
      <c r="BH93" s="320"/>
      <c r="BI93" s="320"/>
      <c r="BJ93" s="320"/>
      <c r="BK93" s="320"/>
    </row>
    <row r="94" spans="1:63" s="346" customFormat="1" ht="13" x14ac:dyDescent="0.3">
      <c r="A94" s="637" t="str">
        <f t="shared" si="1"/>
        <v>X</v>
      </c>
      <c r="B94" s="637" t="s">
        <v>1165</v>
      </c>
      <c r="C94" s="346" t="s">
        <v>1245</v>
      </c>
      <c r="D94" s="641" t="s">
        <v>1246</v>
      </c>
      <c r="E94" s="345">
        <v>0.93939399719238281</v>
      </c>
      <c r="F94" s="345">
        <v>1.3559839725494385</v>
      </c>
      <c r="G94" s="345">
        <v>1.5</v>
      </c>
      <c r="H94" s="345">
        <v>1.25</v>
      </c>
      <c r="I94" s="345">
        <v>1.5</v>
      </c>
      <c r="J94" s="345">
        <v>1.5</v>
      </c>
      <c r="K94" s="345">
        <v>2.0000109672546387</v>
      </c>
      <c r="L94" s="345">
        <v>3</v>
      </c>
      <c r="M94" s="345">
        <v>4.0999999046325684</v>
      </c>
      <c r="N94" s="345">
        <v>7.9000000953674316</v>
      </c>
      <c r="O94" s="345">
        <v>11.548999786376953</v>
      </c>
      <c r="P94" s="345">
        <v>15.77299976348877</v>
      </c>
      <c r="Q94" s="345">
        <v>26.285938262939453</v>
      </c>
      <c r="R94" s="345">
        <v>40.032424926757813</v>
      </c>
      <c r="S94" s="345">
        <v>29.440214157104492</v>
      </c>
      <c r="T94" s="345">
        <v>29.141128540039063</v>
      </c>
      <c r="U94" s="345">
        <v>31.299999237060547</v>
      </c>
      <c r="V94" s="345">
        <v>26</v>
      </c>
      <c r="W94" s="345">
        <v>25.600000381469727</v>
      </c>
      <c r="X94" s="320"/>
      <c r="Y94" s="320"/>
      <c r="Z94" s="320"/>
      <c r="AA94" s="320"/>
      <c r="AB94" s="320"/>
      <c r="AC94" s="320"/>
      <c r="AD94" s="320"/>
      <c r="AE94" s="320"/>
      <c r="AF94" s="320"/>
      <c r="AG94" s="320"/>
      <c r="AH94" s="320"/>
      <c r="AI94" s="320"/>
      <c r="AJ94" s="320"/>
      <c r="AK94" s="320"/>
      <c r="AL94" s="320"/>
      <c r="AM94" s="320"/>
      <c r="AN94" s="320"/>
      <c r="AO94" s="320"/>
      <c r="AP94" s="320"/>
      <c r="AQ94" s="320"/>
      <c r="AR94" s="320"/>
      <c r="AS94" s="320"/>
      <c r="AT94" s="320"/>
      <c r="AU94" s="320"/>
      <c r="AV94" s="320"/>
      <c r="AW94" s="320"/>
      <c r="AX94" s="320"/>
      <c r="AY94" s="320"/>
      <c r="AZ94" s="320"/>
      <c r="BA94" s="320"/>
      <c r="BB94" s="320"/>
      <c r="BC94" s="320"/>
      <c r="BD94" s="320"/>
      <c r="BE94" s="320"/>
      <c r="BF94" s="320"/>
      <c r="BG94" s="320"/>
      <c r="BH94" s="320"/>
      <c r="BI94" s="320"/>
      <c r="BJ94" s="320"/>
      <c r="BK94" s="320"/>
    </row>
    <row r="95" spans="1:63" s="346" customFormat="1" ht="13" x14ac:dyDescent="0.3">
      <c r="A95" s="637" t="str">
        <f t="shared" si="1"/>
        <v>X</v>
      </c>
      <c r="B95" s="637" t="s">
        <v>1165</v>
      </c>
      <c r="C95" s="346" t="s">
        <v>1247</v>
      </c>
      <c r="D95" s="641" t="s">
        <v>1248</v>
      </c>
      <c r="E95" s="345">
        <v>1</v>
      </c>
      <c r="F95" s="345">
        <v>1</v>
      </c>
      <c r="G95" s="345">
        <v>1</v>
      </c>
      <c r="H95" s="345">
        <v>1.75</v>
      </c>
      <c r="I95" s="345">
        <v>2</v>
      </c>
      <c r="J95" s="345">
        <v>3.25</v>
      </c>
      <c r="K95" s="345">
        <v>3</v>
      </c>
      <c r="L95" s="345">
        <v>3.75</v>
      </c>
      <c r="M95" s="345">
        <v>4</v>
      </c>
      <c r="N95" s="345">
        <v>4</v>
      </c>
      <c r="O95" s="345">
        <v>4.75</v>
      </c>
      <c r="P95" s="345">
        <v>6</v>
      </c>
      <c r="Q95" s="345">
        <v>6.125</v>
      </c>
      <c r="R95" s="345">
        <v>7.2941532135009766</v>
      </c>
      <c r="S95" s="345">
        <v>7.2793850898742676</v>
      </c>
      <c r="T95" s="345">
        <v>8.4264621734619141</v>
      </c>
      <c r="U95" s="345">
        <v>7.3863639831542969</v>
      </c>
      <c r="V95" s="345">
        <v>8.1718149185180664</v>
      </c>
      <c r="W95" s="345">
        <v>11.416000366210938</v>
      </c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  <c r="AH95" s="320"/>
      <c r="AI95" s="320"/>
      <c r="AJ95" s="320"/>
      <c r="AK95" s="320"/>
      <c r="AL95" s="320"/>
      <c r="AM95" s="320"/>
      <c r="AN95" s="320"/>
      <c r="AO95" s="320"/>
      <c r="AP95" s="320"/>
      <c r="AQ95" s="320"/>
      <c r="AR95" s="320"/>
      <c r="AS95" s="320"/>
      <c r="AT95" s="320"/>
      <c r="AU95" s="320"/>
      <c r="AV95" s="320"/>
      <c r="AW95" s="320"/>
      <c r="AX95" s="320"/>
      <c r="AY95" s="320"/>
      <c r="AZ95" s="320"/>
      <c r="BA95" s="320"/>
      <c r="BB95" s="320"/>
      <c r="BC95" s="320"/>
      <c r="BD95" s="320"/>
      <c r="BE95" s="320"/>
      <c r="BF95" s="320"/>
      <c r="BG95" s="320"/>
      <c r="BH95" s="320"/>
      <c r="BI95" s="320"/>
      <c r="BJ95" s="320"/>
      <c r="BK95" s="320"/>
    </row>
    <row r="96" spans="1:63" s="346" customFormat="1" ht="13" x14ac:dyDescent="0.3">
      <c r="A96" s="637" t="str">
        <f t="shared" si="1"/>
        <v/>
      </c>
      <c r="B96" s="637" t="s">
        <v>1159</v>
      </c>
      <c r="C96" s="346" t="s">
        <v>1139</v>
      </c>
      <c r="D96" s="640" t="s">
        <v>1140</v>
      </c>
      <c r="E96" s="345">
        <v>0</v>
      </c>
      <c r="F96" s="345">
        <v>0</v>
      </c>
      <c r="G96" s="345">
        <v>0</v>
      </c>
      <c r="H96" s="345">
        <v>0</v>
      </c>
      <c r="I96" s="345">
        <v>0</v>
      </c>
      <c r="J96" s="345">
        <v>0</v>
      </c>
      <c r="K96" s="345">
        <v>0</v>
      </c>
      <c r="L96" s="345">
        <v>0</v>
      </c>
      <c r="M96" s="345">
        <v>0</v>
      </c>
      <c r="N96" s="345">
        <v>0</v>
      </c>
      <c r="O96" s="345">
        <v>0</v>
      </c>
      <c r="P96" s="345">
        <v>0</v>
      </c>
      <c r="Q96" s="345">
        <v>0</v>
      </c>
      <c r="R96" s="345">
        <v>0</v>
      </c>
      <c r="S96" s="345">
        <v>0</v>
      </c>
      <c r="T96" s="345">
        <v>0</v>
      </c>
      <c r="U96" s="345">
        <v>0</v>
      </c>
      <c r="V96" s="345">
        <v>0</v>
      </c>
      <c r="W96" s="345">
        <v>0</v>
      </c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</row>
    <row r="97" spans="1:63" s="346" customFormat="1" ht="13" x14ac:dyDescent="0.3">
      <c r="A97" s="637" t="str">
        <f t="shared" si="1"/>
        <v>X</v>
      </c>
      <c r="B97" s="637" t="s">
        <v>1159</v>
      </c>
      <c r="C97" s="346" t="s">
        <v>1249</v>
      </c>
      <c r="D97" s="349" t="s">
        <v>1250</v>
      </c>
      <c r="E97" s="345">
        <v>1.2372219562530518</v>
      </c>
      <c r="F97" s="345">
        <v>1.3111510276794434</v>
      </c>
      <c r="G97" s="345">
        <v>1.2628630399703979</v>
      </c>
      <c r="H97" s="345">
        <v>0.9496920108795166</v>
      </c>
      <c r="I97" s="345">
        <v>1.1377550363540649</v>
      </c>
      <c r="J97" s="345">
        <v>0.87926101684570313</v>
      </c>
      <c r="K97" s="345">
        <v>0.98494601249694824</v>
      </c>
      <c r="L97" s="345">
        <v>1.090427041053772</v>
      </c>
      <c r="M97" s="345">
        <v>1.0207259654998779</v>
      </c>
      <c r="N97" s="345">
        <v>1.0602259635925293</v>
      </c>
      <c r="O97" s="345">
        <v>1.2130719423294067</v>
      </c>
      <c r="P97" s="345">
        <v>1.1261750459671021</v>
      </c>
      <c r="Q97" s="345">
        <v>1.2400039434432983</v>
      </c>
      <c r="R97" s="345">
        <v>1.4680390357971191</v>
      </c>
      <c r="S97" s="345">
        <v>1.9502639770507813</v>
      </c>
      <c r="T97" s="345">
        <v>3.0562489032745361</v>
      </c>
      <c r="U97" s="345">
        <v>3.466792106628418</v>
      </c>
      <c r="V97" s="345">
        <v>3.7148830890655518</v>
      </c>
      <c r="W97" s="345">
        <v>3.0169999599456787</v>
      </c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0"/>
      <c r="AV97" s="320"/>
      <c r="AW97" s="320"/>
      <c r="AX97" s="320"/>
      <c r="AY97" s="320"/>
      <c r="AZ97" s="320"/>
      <c r="BA97" s="320"/>
      <c r="BB97" s="320"/>
      <c r="BC97" s="320"/>
      <c r="BD97" s="320"/>
      <c r="BE97" s="320"/>
      <c r="BF97" s="320"/>
      <c r="BG97" s="320"/>
      <c r="BH97" s="320"/>
      <c r="BI97" s="320"/>
      <c r="BJ97" s="320"/>
      <c r="BK97" s="320"/>
    </row>
    <row r="98" spans="1:63" s="346" customFormat="1" ht="13" x14ac:dyDescent="0.3">
      <c r="A98" s="637" t="str">
        <f t="shared" si="1"/>
        <v/>
      </c>
      <c r="B98" s="637" t="s">
        <v>1165</v>
      </c>
      <c r="C98" s="346" t="s">
        <v>1141</v>
      </c>
      <c r="D98" s="640" t="s">
        <v>1142</v>
      </c>
      <c r="E98" s="345">
        <v>0</v>
      </c>
      <c r="F98" s="345">
        <v>0</v>
      </c>
      <c r="G98" s="345">
        <v>0</v>
      </c>
      <c r="H98" s="345">
        <v>0</v>
      </c>
      <c r="I98" s="345">
        <v>0</v>
      </c>
      <c r="J98" s="345">
        <v>0</v>
      </c>
      <c r="K98" s="345">
        <v>0</v>
      </c>
      <c r="L98" s="345">
        <v>0</v>
      </c>
      <c r="M98" s="345">
        <v>0</v>
      </c>
      <c r="N98" s="345">
        <v>0</v>
      </c>
      <c r="O98" s="345">
        <v>0</v>
      </c>
      <c r="P98" s="345">
        <v>0</v>
      </c>
      <c r="Q98" s="345">
        <v>0</v>
      </c>
      <c r="R98" s="345">
        <v>0</v>
      </c>
      <c r="S98" s="345">
        <v>0</v>
      </c>
      <c r="T98" s="345">
        <v>0</v>
      </c>
      <c r="U98" s="345">
        <v>0</v>
      </c>
      <c r="V98" s="345">
        <v>0</v>
      </c>
      <c r="W98" s="345">
        <v>0</v>
      </c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</row>
    <row r="99" spans="1:63" s="346" customFormat="1" ht="13" x14ac:dyDescent="0.3">
      <c r="A99" s="637" t="str">
        <f t="shared" si="1"/>
        <v>X</v>
      </c>
      <c r="B99" s="637" t="s">
        <v>1165</v>
      </c>
      <c r="C99" s="346" t="s">
        <v>1251</v>
      </c>
      <c r="D99" s="640" t="s">
        <v>1252</v>
      </c>
      <c r="E99" s="345">
        <v>0.98141300678253174</v>
      </c>
      <c r="F99" s="345">
        <v>1.1237109899520874</v>
      </c>
      <c r="G99" s="345">
        <v>0.90484899282455444</v>
      </c>
      <c r="H99" s="345">
        <v>0.80118399858474731</v>
      </c>
      <c r="I99" s="345">
        <v>0.98025000095367432</v>
      </c>
      <c r="J99" s="345">
        <v>0.83320397138595581</v>
      </c>
      <c r="K99" s="345">
        <v>0.87319701910018921</v>
      </c>
      <c r="L99" s="345">
        <v>0.93751102685928345</v>
      </c>
      <c r="M99" s="345">
        <v>0.9596560001373291</v>
      </c>
      <c r="N99" s="345">
        <v>1.0041379928588867</v>
      </c>
      <c r="O99" s="345">
        <v>1.117184042930603</v>
      </c>
      <c r="P99" s="345">
        <v>1.0601630210876465</v>
      </c>
      <c r="Q99" s="345">
        <v>1.0267030000686646</v>
      </c>
      <c r="R99" s="345">
        <v>1.3807740211486816</v>
      </c>
      <c r="S99" s="345">
        <v>1.886247992515564</v>
      </c>
      <c r="T99" s="345">
        <v>3.011944055557251</v>
      </c>
      <c r="U99" s="345">
        <v>3.3756749629974365</v>
      </c>
      <c r="V99" s="345">
        <v>3.3981220722198486</v>
      </c>
      <c r="W99" s="345">
        <v>2.2850000858306885</v>
      </c>
      <c r="X99" s="320"/>
      <c r="Y99" s="320"/>
      <c r="Z99" s="320"/>
      <c r="AA99" s="320"/>
      <c r="AB99" s="320"/>
      <c r="AC99" s="320"/>
      <c r="AD99" s="320"/>
      <c r="AE99" s="320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  <c r="BB99" s="320"/>
      <c r="BC99" s="320"/>
      <c r="BD99" s="320"/>
      <c r="BE99" s="320"/>
      <c r="BF99" s="320"/>
      <c r="BG99" s="320"/>
      <c r="BH99" s="320"/>
      <c r="BI99" s="320"/>
      <c r="BJ99" s="320"/>
      <c r="BK99" s="320"/>
    </row>
    <row r="100" spans="1:63" s="346" customFormat="1" ht="13" x14ac:dyDescent="0.3">
      <c r="A100" s="637" t="str">
        <f t="shared" si="1"/>
        <v>X</v>
      </c>
      <c r="B100" s="637" t="s">
        <v>1165</v>
      </c>
      <c r="C100" s="346" t="s">
        <v>1253</v>
      </c>
      <c r="D100" s="640" t="s">
        <v>1254</v>
      </c>
      <c r="E100" s="345">
        <v>0.25580900907516479</v>
      </c>
      <c r="F100" s="345">
        <v>0.18743999302387238</v>
      </c>
      <c r="G100" s="345">
        <v>0.35801398754119873</v>
      </c>
      <c r="H100" s="345">
        <v>0.14850799739360809</v>
      </c>
      <c r="I100" s="345">
        <v>0.15750500559806824</v>
      </c>
      <c r="J100" s="345">
        <v>4.6057000756263733E-2</v>
      </c>
      <c r="K100" s="345">
        <v>0.11174900084733963</v>
      </c>
      <c r="L100" s="345">
        <v>0.15291599929332733</v>
      </c>
      <c r="M100" s="345">
        <v>6.1069998890161514E-2</v>
      </c>
      <c r="N100" s="345">
        <v>5.6088000535964966E-2</v>
      </c>
      <c r="O100" s="345">
        <v>9.5888003706932068E-2</v>
      </c>
      <c r="P100" s="345">
        <v>6.6012002527713776E-2</v>
      </c>
      <c r="Q100" s="345">
        <v>0.21330100297927856</v>
      </c>
      <c r="R100" s="345">
        <v>8.7264999747276306E-2</v>
      </c>
      <c r="S100" s="345">
        <v>6.4015999436378479E-2</v>
      </c>
      <c r="T100" s="345">
        <v>4.4305000454187393E-2</v>
      </c>
      <c r="U100" s="345">
        <v>9.1117002069950104E-2</v>
      </c>
      <c r="V100" s="345">
        <v>0.31676098704338074</v>
      </c>
      <c r="W100" s="345">
        <v>0.73299998044967651</v>
      </c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</row>
    <row r="101" spans="1:63" s="346" customFormat="1" ht="13" x14ac:dyDescent="0.3">
      <c r="A101" s="637" t="str">
        <f t="shared" si="1"/>
        <v/>
      </c>
      <c r="B101" s="637" t="s">
        <v>1165</v>
      </c>
      <c r="C101" s="346" t="s">
        <v>1143</v>
      </c>
      <c r="D101" s="640" t="s">
        <v>1144</v>
      </c>
      <c r="E101" s="345">
        <v>0</v>
      </c>
      <c r="F101" s="345">
        <v>0</v>
      </c>
      <c r="G101" s="345">
        <v>0</v>
      </c>
      <c r="H101" s="345">
        <v>0</v>
      </c>
      <c r="I101" s="345">
        <v>0</v>
      </c>
      <c r="J101" s="345">
        <v>0</v>
      </c>
      <c r="K101" s="345">
        <v>0</v>
      </c>
      <c r="L101" s="345">
        <v>0</v>
      </c>
      <c r="M101" s="345">
        <v>0</v>
      </c>
      <c r="N101" s="345">
        <v>0</v>
      </c>
      <c r="O101" s="345">
        <v>0</v>
      </c>
      <c r="P101" s="345">
        <v>0</v>
      </c>
      <c r="Q101" s="345">
        <v>0</v>
      </c>
      <c r="R101" s="345">
        <v>0</v>
      </c>
      <c r="S101" s="345">
        <v>0</v>
      </c>
      <c r="T101" s="345">
        <v>0</v>
      </c>
      <c r="U101" s="345">
        <v>0</v>
      </c>
      <c r="V101" s="345">
        <v>0</v>
      </c>
      <c r="W101" s="345">
        <v>0</v>
      </c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  <c r="BB101" s="320"/>
      <c r="BC101" s="320"/>
      <c r="BD101" s="320"/>
      <c r="BE101" s="320"/>
      <c r="BF101" s="320"/>
      <c r="BG101" s="320"/>
      <c r="BH101" s="320"/>
      <c r="BI101" s="320"/>
      <c r="BJ101" s="320"/>
      <c r="BK101" s="320"/>
    </row>
    <row r="102" spans="1:63" s="346" customFormat="1" ht="13" x14ac:dyDescent="0.3">
      <c r="A102" s="637" t="str">
        <f t="shared" si="1"/>
        <v>X</v>
      </c>
      <c r="B102" s="637" t="s">
        <v>1159</v>
      </c>
      <c r="C102" s="346" t="s">
        <v>1255</v>
      </c>
      <c r="D102" s="349" t="s">
        <v>1256</v>
      </c>
      <c r="E102" s="345">
        <v>0</v>
      </c>
      <c r="F102" s="345">
        <v>0</v>
      </c>
      <c r="G102" s="345">
        <v>0</v>
      </c>
      <c r="H102" s="345">
        <v>0</v>
      </c>
      <c r="I102" s="345">
        <v>0</v>
      </c>
      <c r="J102" s="345">
        <v>0</v>
      </c>
      <c r="K102" s="345">
        <v>0</v>
      </c>
      <c r="L102" s="345">
        <v>0</v>
      </c>
      <c r="M102" s="345">
        <v>0</v>
      </c>
      <c r="N102" s="345">
        <v>0</v>
      </c>
      <c r="O102" s="345">
        <v>0</v>
      </c>
      <c r="P102" s="345">
        <v>0</v>
      </c>
      <c r="Q102" s="345">
        <v>0</v>
      </c>
      <c r="R102" s="345">
        <v>0</v>
      </c>
      <c r="S102" s="345">
        <v>0</v>
      </c>
      <c r="T102" s="345">
        <v>0</v>
      </c>
      <c r="U102" s="345">
        <v>0</v>
      </c>
      <c r="V102" s="345">
        <v>0</v>
      </c>
      <c r="W102" s="345">
        <v>5.4999999701976776E-2</v>
      </c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  <c r="AH102" s="320"/>
      <c r="AI102" s="320"/>
      <c r="AJ102" s="320"/>
      <c r="AK102" s="320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</row>
    <row r="103" spans="1:63" s="346" customFormat="1" ht="13" x14ac:dyDescent="0.3">
      <c r="A103" s="637" t="str">
        <f t="shared" si="1"/>
        <v/>
      </c>
      <c r="B103" s="637" t="s">
        <v>1165</v>
      </c>
      <c r="C103" s="346" t="s">
        <v>1145</v>
      </c>
      <c r="D103" s="640" t="s">
        <v>1146</v>
      </c>
      <c r="E103" s="345">
        <v>0</v>
      </c>
      <c r="F103" s="345">
        <v>0</v>
      </c>
      <c r="G103" s="345">
        <v>0</v>
      </c>
      <c r="H103" s="345">
        <v>0</v>
      </c>
      <c r="I103" s="345">
        <v>0</v>
      </c>
      <c r="J103" s="345">
        <v>0</v>
      </c>
      <c r="K103" s="345">
        <v>0</v>
      </c>
      <c r="L103" s="345">
        <v>0</v>
      </c>
      <c r="M103" s="345">
        <v>0</v>
      </c>
      <c r="N103" s="345">
        <v>0</v>
      </c>
      <c r="O103" s="345">
        <v>0</v>
      </c>
      <c r="P103" s="345">
        <v>0</v>
      </c>
      <c r="Q103" s="345">
        <v>0</v>
      </c>
      <c r="R103" s="345">
        <v>0</v>
      </c>
      <c r="S103" s="345">
        <v>0</v>
      </c>
      <c r="T103" s="345">
        <v>0</v>
      </c>
      <c r="U103" s="345">
        <v>0</v>
      </c>
      <c r="V103" s="345">
        <v>0</v>
      </c>
      <c r="W103" s="345">
        <v>0</v>
      </c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</row>
    <row r="104" spans="1:63" s="346" customFormat="1" ht="13" x14ac:dyDescent="0.3">
      <c r="A104" s="637" t="str">
        <f t="shared" si="1"/>
        <v>X</v>
      </c>
      <c r="B104" s="637" t="s">
        <v>1165</v>
      </c>
      <c r="C104" s="346" t="s">
        <v>1257</v>
      </c>
      <c r="D104" s="640" t="s">
        <v>4</v>
      </c>
      <c r="E104" s="345">
        <v>0</v>
      </c>
      <c r="F104" s="345">
        <v>0</v>
      </c>
      <c r="G104" s="345">
        <v>0</v>
      </c>
      <c r="H104" s="345">
        <v>0</v>
      </c>
      <c r="I104" s="345">
        <v>0</v>
      </c>
      <c r="J104" s="345">
        <v>0</v>
      </c>
      <c r="K104" s="345">
        <v>0</v>
      </c>
      <c r="L104" s="345">
        <v>0</v>
      </c>
      <c r="M104" s="345">
        <v>0</v>
      </c>
      <c r="N104" s="345">
        <v>0</v>
      </c>
      <c r="O104" s="345">
        <v>0</v>
      </c>
      <c r="P104" s="345">
        <v>0</v>
      </c>
      <c r="Q104" s="345">
        <v>0</v>
      </c>
      <c r="R104" s="345">
        <v>0</v>
      </c>
      <c r="S104" s="345">
        <v>0</v>
      </c>
      <c r="T104" s="345">
        <v>0</v>
      </c>
      <c r="U104" s="345">
        <v>0</v>
      </c>
      <c r="V104" s="345">
        <v>0</v>
      </c>
      <c r="W104" s="345">
        <v>5.4999999701976776E-2</v>
      </c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</row>
    <row r="105" spans="1:63" s="346" customFormat="1" ht="13" x14ac:dyDescent="0.3">
      <c r="A105" s="637" t="str">
        <f t="shared" si="1"/>
        <v>X</v>
      </c>
      <c r="B105" s="637" t="s">
        <v>1159</v>
      </c>
      <c r="C105" s="346" t="s">
        <v>1147</v>
      </c>
      <c r="D105" s="349" t="s">
        <v>1148</v>
      </c>
      <c r="E105" s="345">
        <v>0</v>
      </c>
      <c r="F105" s="345">
        <v>0</v>
      </c>
      <c r="G105" s="345">
        <v>0</v>
      </c>
      <c r="H105" s="345">
        <v>0</v>
      </c>
      <c r="I105" s="345">
        <v>0</v>
      </c>
      <c r="J105" s="345">
        <v>0</v>
      </c>
      <c r="K105" s="345">
        <v>0</v>
      </c>
      <c r="L105" s="345">
        <v>0</v>
      </c>
      <c r="M105" s="345">
        <v>0</v>
      </c>
      <c r="N105" s="345">
        <v>0</v>
      </c>
      <c r="O105" s="345">
        <v>0</v>
      </c>
      <c r="P105" s="345">
        <v>0</v>
      </c>
      <c r="Q105" s="345">
        <v>0</v>
      </c>
      <c r="R105" s="345">
        <v>0</v>
      </c>
      <c r="S105" s="345">
        <v>0</v>
      </c>
      <c r="T105" s="345">
        <v>0</v>
      </c>
      <c r="U105" s="345">
        <v>5</v>
      </c>
      <c r="V105" s="345">
        <v>5</v>
      </c>
      <c r="W105" s="345">
        <v>5</v>
      </c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</row>
    <row r="106" spans="1:63" s="346" customFormat="1" ht="13" x14ac:dyDescent="0.3">
      <c r="A106" s="637" t="str">
        <f t="shared" si="1"/>
        <v/>
      </c>
      <c r="B106" s="637" t="s">
        <v>1165</v>
      </c>
      <c r="C106" s="346" t="s">
        <v>1149</v>
      </c>
      <c r="D106" s="640" t="s">
        <v>1150</v>
      </c>
      <c r="E106" s="345">
        <v>0</v>
      </c>
      <c r="F106" s="345">
        <v>0</v>
      </c>
      <c r="G106" s="345">
        <v>0</v>
      </c>
      <c r="H106" s="345">
        <v>0</v>
      </c>
      <c r="I106" s="345">
        <v>0</v>
      </c>
      <c r="J106" s="345">
        <v>0</v>
      </c>
      <c r="K106" s="345">
        <v>0</v>
      </c>
      <c r="L106" s="345">
        <v>0</v>
      </c>
      <c r="M106" s="345">
        <v>0</v>
      </c>
      <c r="N106" s="345">
        <v>0</v>
      </c>
      <c r="O106" s="345">
        <v>0</v>
      </c>
      <c r="P106" s="345">
        <v>0</v>
      </c>
      <c r="Q106" s="345">
        <v>0</v>
      </c>
      <c r="R106" s="345">
        <v>0</v>
      </c>
      <c r="S106" s="345">
        <v>0</v>
      </c>
      <c r="T106" s="345">
        <v>0</v>
      </c>
      <c r="U106" s="345">
        <v>0</v>
      </c>
      <c r="V106" s="345">
        <v>0</v>
      </c>
      <c r="W106" s="345">
        <v>0</v>
      </c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20"/>
      <c r="AH106" s="320"/>
      <c r="AI106" s="320"/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A106" s="320"/>
      <c r="BB106" s="320"/>
      <c r="BC106" s="320"/>
      <c r="BD106" s="320"/>
      <c r="BE106" s="320"/>
      <c r="BF106" s="320"/>
      <c r="BG106" s="320"/>
      <c r="BH106" s="320"/>
      <c r="BI106" s="320"/>
      <c r="BJ106" s="320"/>
      <c r="BK106" s="320"/>
    </row>
    <row r="107" spans="1:63" s="346" customFormat="1" ht="13" x14ac:dyDescent="0.3">
      <c r="A107" s="637" t="str">
        <f t="shared" si="1"/>
        <v>X</v>
      </c>
      <c r="B107" s="637" t="s">
        <v>1165</v>
      </c>
      <c r="C107" s="346" t="s">
        <v>1151</v>
      </c>
      <c r="D107" s="640" t="s">
        <v>1152</v>
      </c>
      <c r="E107" s="345">
        <v>0</v>
      </c>
      <c r="F107" s="345">
        <v>0</v>
      </c>
      <c r="G107" s="345">
        <v>0</v>
      </c>
      <c r="H107" s="345">
        <v>0</v>
      </c>
      <c r="I107" s="345">
        <v>0</v>
      </c>
      <c r="J107" s="345">
        <v>0</v>
      </c>
      <c r="K107" s="345">
        <v>0</v>
      </c>
      <c r="L107" s="345">
        <v>0</v>
      </c>
      <c r="M107" s="345">
        <v>0</v>
      </c>
      <c r="N107" s="345">
        <v>0</v>
      </c>
      <c r="O107" s="345">
        <v>0</v>
      </c>
      <c r="P107" s="345">
        <v>0</v>
      </c>
      <c r="Q107" s="345">
        <v>0</v>
      </c>
      <c r="R107" s="345">
        <v>0</v>
      </c>
      <c r="S107" s="345">
        <v>0</v>
      </c>
      <c r="T107" s="345">
        <v>0</v>
      </c>
      <c r="U107" s="345">
        <v>5</v>
      </c>
      <c r="V107" s="345">
        <v>5</v>
      </c>
      <c r="W107" s="345">
        <v>5</v>
      </c>
      <c r="X107" s="320"/>
      <c r="Y107" s="320"/>
      <c r="Z107" s="320"/>
      <c r="AA107" s="320"/>
      <c r="AB107" s="320"/>
      <c r="AC107" s="320"/>
      <c r="AD107" s="320"/>
      <c r="AE107" s="320"/>
      <c r="AF107" s="320"/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A107" s="320"/>
      <c r="BB107" s="320"/>
      <c r="BC107" s="320"/>
      <c r="BD107" s="320"/>
      <c r="BE107" s="320"/>
      <c r="BF107" s="320"/>
      <c r="BG107" s="320"/>
      <c r="BH107" s="320"/>
      <c r="BI107" s="320"/>
      <c r="BJ107" s="320"/>
      <c r="BK107" s="320"/>
    </row>
    <row r="108" spans="1:63" s="346" customFormat="1" ht="13" x14ac:dyDescent="0.3">
      <c r="A108" s="637" t="str">
        <f t="shared" si="1"/>
        <v/>
      </c>
      <c r="B108" s="637" t="s">
        <v>1159</v>
      </c>
      <c r="C108" s="346" t="s">
        <v>1153</v>
      </c>
      <c r="D108" s="349" t="s">
        <v>1154</v>
      </c>
      <c r="E108" s="345">
        <v>0</v>
      </c>
      <c r="F108" s="345">
        <v>0</v>
      </c>
      <c r="G108" s="345">
        <v>0</v>
      </c>
      <c r="H108" s="345">
        <v>0</v>
      </c>
      <c r="I108" s="345">
        <v>0</v>
      </c>
      <c r="J108" s="345">
        <v>0</v>
      </c>
      <c r="K108" s="345">
        <v>0</v>
      </c>
      <c r="L108" s="345">
        <v>0</v>
      </c>
      <c r="M108" s="345">
        <v>0</v>
      </c>
      <c r="N108" s="345">
        <v>0</v>
      </c>
      <c r="O108" s="345">
        <v>0</v>
      </c>
      <c r="P108" s="345">
        <v>0</v>
      </c>
      <c r="Q108" s="345">
        <v>0</v>
      </c>
      <c r="R108" s="345">
        <v>0</v>
      </c>
      <c r="S108" s="345">
        <v>0</v>
      </c>
      <c r="T108" s="345">
        <v>0</v>
      </c>
      <c r="U108" s="345">
        <v>0</v>
      </c>
      <c r="V108" s="345">
        <v>0</v>
      </c>
      <c r="W108" s="345">
        <v>0</v>
      </c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</row>
    <row r="109" spans="1:63" s="346" customFormat="1" ht="13" x14ac:dyDescent="0.3">
      <c r="A109" s="637" t="str">
        <f t="shared" si="1"/>
        <v/>
      </c>
      <c r="B109" s="637" t="s">
        <v>1165</v>
      </c>
      <c r="C109" s="346" t="s">
        <v>1155</v>
      </c>
      <c r="D109" s="640" t="s">
        <v>1156</v>
      </c>
      <c r="E109" s="345">
        <v>0</v>
      </c>
      <c r="F109" s="345">
        <v>0</v>
      </c>
      <c r="G109" s="345">
        <v>0</v>
      </c>
      <c r="H109" s="345">
        <v>0</v>
      </c>
      <c r="I109" s="345">
        <v>0</v>
      </c>
      <c r="J109" s="345">
        <v>0</v>
      </c>
      <c r="K109" s="345">
        <v>0</v>
      </c>
      <c r="L109" s="345">
        <v>0</v>
      </c>
      <c r="M109" s="345">
        <v>0</v>
      </c>
      <c r="N109" s="345">
        <v>0</v>
      </c>
      <c r="O109" s="345">
        <v>0</v>
      </c>
      <c r="P109" s="345">
        <v>0</v>
      </c>
      <c r="Q109" s="345">
        <v>0</v>
      </c>
      <c r="R109" s="345">
        <v>0</v>
      </c>
      <c r="S109" s="345">
        <v>0</v>
      </c>
      <c r="T109" s="345">
        <v>0</v>
      </c>
      <c r="U109" s="345">
        <v>0</v>
      </c>
      <c r="V109" s="345">
        <v>0</v>
      </c>
      <c r="W109" s="345">
        <v>0</v>
      </c>
      <c r="X109" s="320"/>
      <c r="Y109" s="320"/>
      <c r="Z109" s="320"/>
      <c r="AA109" s="320"/>
      <c r="AB109" s="320"/>
      <c r="AC109" s="320"/>
      <c r="AD109" s="320"/>
      <c r="AE109" s="320"/>
      <c r="AF109" s="320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A109" s="320"/>
      <c r="BB109" s="320"/>
      <c r="BC109" s="320"/>
      <c r="BD109" s="320"/>
      <c r="BE109" s="320"/>
      <c r="BF109" s="320"/>
      <c r="BG109" s="320"/>
      <c r="BH109" s="320"/>
      <c r="BI109" s="320"/>
      <c r="BJ109" s="320"/>
      <c r="BK109" s="320"/>
    </row>
    <row r="110" spans="1:63" s="346" customFormat="1" ht="13" x14ac:dyDescent="0.3">
      <c r="A110" s="637" t="str">
        <f t="shared" si="1"/>
        <v/>
      </c>
      <c r="B110" s="637" t="s">
        <v>1165</v>
      </c>
      <c r="C110" s="346" t="s">
        <v>1157</v>
      </c>
      <c r="D110" s="640" t="s">
        <v>1158</v>
      </c>
      <c r="E110" s="345">
        <v>0</v>
      </c>
      <c r="F110" s="345">
        <v>0</v>
      </c>
      <c r="G110" s="345">
        <v>0</v>
      </c>
      <c r="H110" s="345">
        <v>0</v>
      </c>
      <c r="I110" s="345">
        <v>0</v>
      </c>
      <c r="J110" s="345">
        <v>0</v>
      </c>
      <c r="K110" s="345">
        <v>0</v>
      </c>
      <c r="L110" s="345">
        <v>0</v>
      </c>
      <c r="M110" s="345">
        <v>0</v>
      </c>
      <c r="N110" s="345">
        <v>0</v>
      </c>
      <c r="O110" s="345">
        <v>0</v>
      </c>
      <c r="P110" s="345">
        <v>0</v>
      </c>
      <c r="Q110" s="345">
        <v>0</v>
      </c>
      <c r="R110" s="345">
        <v>0</v>
      </c>
      <c r="S110" s="345">
        <v>0</v>
      </c>
      <c r="T110" s="345">
        <v>0</v>
      </c>
      <c r="U110" s="345">
        <v>0</v>
      </c>
      <c r="V110" s="345">
        <v>0</v>
      </c>
      <c r="W110" s="345">
        <v>0</v>
      </c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A110" s="320"/>
      <c r="BB110" s="320"/>
      <c r="BC110" s="320"/>
      <c r="BD110" s="320"/>
      <c r="BE110" s="320"/>
      <c r="BF110" s="320"/>
      <c r="BG110" s="320"/>
      <c r="BH110" s="320"/>
      <c r="BI110" s="320"/>
      <c r="BJ110" s="320"/>
      <c r="BK110" s="320"/>
    </row>
    <row r="111" spans="1:63" s="650" customFormat="1" ht="20.149999999999999" customHeight="1" x14ac:dyDescent="0.3">
      <c r="A111" s="637" t="str">
        <f t="shared" si="1"/>
        <v>X</v>
      </c>
      <c r="B111" s="644" t="s">
        <v>1159</v>
      </c>
      <c r="C111" s="357" t="s">
        <v>1258</v>
      </c>
      <c r="D111" s="353" t="s">
        <v>1259</v>
      </c>
      <c r="E111" s="347">
        <v>0.43165600299835205</v>
      </c>
      <c r="F111" s="347">
        <v>0.73149001598358154</v>
      </c>
      <c r="G111" s="347">
        <v>0.32335200905799866</v>
      </c>
      <c r="H111" s="347">
        <v>0.36579799652099609</v>
      </c>
      <c r="I111" s="347">
        <v>0.45905500650405884</v>
      </c>
      <c r="J111" s="347">
        <v>0.45008799433708191</v>
      </c>
      <c r="K111" s="347">
        <v>1.1826330423355103</v>
      </c>
      <c r="L111" s="347">
        <v>0.90741300582885742</v>
      </c>
      <c r="M111" s="347">
        <v>0.63959002494812012</v>
      </c>
      <c r="N111" s="347">
        <v>0.90393298864364624</v>
      </c>
      <c r="O111" s="347">
        <v>1.1862859725952148</v>
      </c>
      <c r="P111" s="347">
        <v>0.84688401222229004</v>
      </c>
      <c r="Q111" s="347">
        <v>0.55715101957321167</v>
      </c>
      <c r="R111" s="347">
        <v>0.91552102565765381</v>
      </c>
      <c r="S111" s="347">
        <v>0.38522899150848389</v>
      </c>
      <c r="T111" s="347">
        <v>0.76857197284698486</v>
      </c>
      <c r="U111" s="347">
        <v>0.34231099486351013</v>
      </c>
      <c r="V111" s="347">
        <v>0.39029601216316223</v>
      </c>
      <c r="W111" s="347">
        <v>0.71799999475479126</v>
      </c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  <c r="BB111" s="320"/>
      <c r="BC111" s="320"/>
      <c r="BD111" s="320"/>
      <c r="BE111" s="320"/>
      <c r="BF111" s="320"/>
      <c r="BG111" s="320"/>
      <c r="BH111" s="320"/>
      <c r="BI111" s="320"/>
      <c r="BJ111" s="320"/>
      <c r="BK111" s="320"/>
    </row>
    <row r="112" spans="1:63" s="346" customFormat="1" ht="13" x14ac:dyDescent="0.3">
      <c r="A112" s="637" t="s">
        <v>991</v>
      </c>
      <c r="D112" s="358" t="s">
        <v>912</v>
      </c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A112" s="320"/>
      <c r="BB112" s="320"/>
      <c r="BC112" s="320"/>
      <c r="BD112" s="320"/>
      <c r="BE112" s="320"/>
      <c r="BF112" s="320"/>
      <c r="BG112" s="320"/>
      <c r="BH112" s="320"/>
      <c r="BI112" s="320"/>
      <c r="BJ112" s="320"/>
      <c r="BK112" s="320"/>
    </row>
    <row r="113" spans="1:96" ht="20.149999999999999" customHeight="1" x14ac:dyDescent="0.35">
      <c r="A113" s="637" t="s">
        <v>991</v>
      </c>
      <c r="D113" s="341" t="str">
        <f>CONCATENATE(D1,", continued")</f>
        <v>Table 10b   RMI government finances (GFS 2001 Format, detail) FY2004-FY2022, continued</v>
      </c>
      <c r="R113" s="524"/>
      <c r="S113" s="524"/>
      <c r="T113" s="524"/>
      <c r="U113" s="524"/>
      <c r="V113" s="524"/>
      <c r="W113" s="524"/>
    </row>
    <row r="114" spans="1:96" s="710" customFormat="1" ht="19" customHeight="1" x14ac:dyDescent="0.3">
      <c r="A114" s="637" t="s">
        <v>991</v>
      </c>
      <c r="B114" s="343"/>
      <c r="C114" s="343"/>
      <c r="D114" s="197" t="s">
        <v>340</v>
      </c>
      <c r="E114" s="46" t="str">
        <f>IF(PubGrf="P",Sys!L3,Sys!L4)</f>
        <v>FY2004</v>
      </c>
      <c r="F114" s="46" t="str">
        <f>IF(PubGrf="P",Sys!M3,Sys!M4)</f>
        <v>FY2005</v>
      </c>
      <c r="G114" s="46" t="str">
        <f>IF(PubGrf="P",Sys!N3,Sys!N4)</f>
        <v>FY2006</v>
      </c>
      <c r="H114" s="46" t="str">
        <f>IF(PubGrf="P",Sys!O3,Sys!O4)</f>
        <v>FY2007</v>
      </c>
      <c r="I114" s="46" t="str">
        <f>IF(PubGrf="P",Sys!P3,Sys!P4)</f>
        <v>FY2008</v>
      </c>
      <c r="J114" s="46" t="str">
        <f>IF(PubGrf="P",Sys!Q3,Sys!Q4)</f>
        <v>FY2009</v>
      </c>
      <c r="K114" s="46" t="str">
        <f>IF(PubGrf="P",Sys!R3,Sys!R4)</f>
        <v>FY2010</v>
      </c>
      <c r="L114" s="46" t="str">
        <f>IF(PubGrf="P",Sys!S3,Sys!S4)</f>
        <v>FY2011</v>
      </c>
      <c r="M114" s="46" t="str">
        <f>IF(PubGrf="P",Sys!T3,Sys!T4)</f>
        <v>FY2012</v>
      </c>
      <c r="N114" s="46" t="str">
        <f>IF(PubGrf="P",Sys!U3,Sys!U4)</f>
        <v>FY2013</v>
      </c>
      <c r="O114" s="46" t="str">
        <f>IF(PubGrf="P",Sys!V3,Sys!V4)</f>
        <v>FY2014</v>
      </c>
      <c r="P114" s="526" t="str">
        <f t="shared" ref="P114:W114" si="2">P2</f>
        <v>FY2015</v>
      </c>
      <c r="Q114" s="526" t="str">
        <f t="shared" si="2"/>
        <v>FY2016</v>
      </c>
      <c r="R114" s="526" t="str">
        <f t="shared" si="2"/>
        <v>FY2017</v>
      </c>
      <c r="S114" s="526" t="str">
        <f t="shared" si="2"/>
        <v>FY2018</v>
      </c>
      <c r="T114" s="526" t="str">
        <f t="shared" si="2"/>
        <v>FY2019</v>
      </c>
      <c r="U114" s="526" t="str">
        <f t="shared" si="2"/>
        <v>FY2020</v>
      </c>
      <c r="V114" s="526" t="str">
        <f t="shared" si="2"/>
        <v>FY2021</v>
      </c>
      <c r="W114" s="526" t="str">
        <f t="shared" si="2"/>
        <v>FY2022</v>
      </c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</row>
    <row r="115" spans="1:96" s="346" customFormat="1" ht="20.149999999999999" customHeight="1" x14ac:dyDescent="0.3">
      <c r="A115" s="637" t="str">
        <f t="shared" si="1"/>
        <v>X</v>
      </c>
      <c r="B115" s="637" t="s">
        <v>1159</v>
      </c>
      <c r="C115" s="348">
        <v>2</v>
      </c>
      <c r="D115" s="638" t="s">
        <v>593</v>
      </c>
      <c r="E115" s="345">
        <v>-66.169097900390625</v>
      </c>
      <c r="F115" s="345">
        <v>-106.1917724609375</v>
      </c>
      <c r="G115" s="345">
        <v>-72.704879760742188</v>
      </c>
      <c r="H115" s="345">
        <v>-81.887519836425781</v>
      </c>
      <c r="I115" s="345">
        <v>-80.389923095703125</v>
      </c>
      <c r="J115" s="345">
        <v>-79.135177612304688</v>
      </c>
      <c r="K115" s="345">
        <v>-78.894088745117188</v>
      </c>
      <c r="L115" s="345">
        <v>-83.239700317382813</v>
      </c>
      <c r="M115" s="345">
        <v>-88.859779357910156</v>
      </c>
      <c r="N115" s="345">
        <v>-95.343132019042969</v>
      </c>
      <c r="O115" s="345">
        <v>-86.102989196777344</v>
      </c>
      <c r="P115" s="345">
        <v>-96.429840087890625</v>
      </c>
      <c r="Q115" s="345">
        <v>-108.36428070068359</v>
      </c>
      <c r="R115" s="345">
        <v>-123.21045684814453</v>
      </c>
      <c r="S115" s="345">
        <v>-122.92886352539063</v>
      </c>
      <c r="T115" s="345">
        <v>-146.49005126953125</v>
      </c>
      <c r="U115" s="345">
        <v>-149.656005859375</v>
      </c>
      <c r="V115" s="345">
        <v>-163.10006713867188</v>
      </c>
      <c r="W115" s="345">
        <v>-155.14999389648438</v>
      </c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45"/>
      <c r="BT115" s="345"/>
      <c r="CB115" s="345"/>
      <c r="CJ115" s="345"/>
      <c r="CR115" s="345"/>
    </row>
    <row r="116" spans="1:96" s="346" customFormat="1" ht="12.75" customHeight="1" x14ac:dyDescent="0.3">
      <c r="A116" s="637" t="str">
        <f t="shared" si="1"/>
        <v>X</v>
      </c>
      <c r="B116" s="637" t="s">
        <v>1159</v>
      </c>
      <c r="C116" s="348" t="s">
        <v>1262</v>
      </c>
      <c r="D116" s="639" t="s">
        <v>616</v>
      </c>
      <c r="E116" s="345">
        <v>-31.873954772949219</v>
      </c>
      <c r="F116" s="345">
        <v>-34.873771667480469</v>
      </c>
      <c r="G116" s="345">
        <v>-36.260303497314453</v>
      </c>
      <c r="H116" s="345">
        <v>-35.868812561035156</v>
      </c>
      <c r="I116" s="345">
        <v>-36.651210784912109</v>
      </c>
      <c r="J116" s="345">
        <v>-36.984348297119141</v>
      </c>
      <c r="K116" s="345">
        <v>-37.620994567871094</v>
      </c>
      <c r="L116" s="345">
        <v>-37.716632843017578</v>
      </c>
      <c r="M116" s="345">
        <v>-38.583614349365234</v>
      </c>
      <c r="N116" s="345">
        <v>-40.465877532958984</v>
      </c>
      <c r="O116" s="345">
        <v>-40.2579345703125</v>
      </c>
      <c r="P116" s="345">
        <v>-41.374916076660156</v>
      </c>
      <c r="Q116" s="345">
        <v>-42.376518249511719</v>
      </c>
      <c r="R116" s="345">
        <v>-45.869960784912109</v>
      </c>
      <c r="S116" s="345">
        <v>-48.173286437988281</v>
      </c>
      <c r="T116" s="345">
        <v>-50.831695556640625</v>
      </c>
      <c r="U116" s="345">
        <v>-52.653606414794922</v>
      </c>
      <c r="V116" s="345">
        <v>-57.569095611572266</v>
      </c>
      <c r="W116" s="345">
        <v>-58.728000640869141</v>
      </c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45"/>
      <c r="BT116" s="345"/>
      <c r="CB116" s="345"/>
      <c r="CJ116" s="345"/>
      <c r="CR116" s="345"/>
    </row>
    <row r="117" spans="1:96" s="346" customFormat="1" ht="12.75" customHeight="1" x14ac:dyDescent="0.3">
      <c r="A117" s="637" t="str">
        <f t="shared" si="1"/>
        <v>X</v>
      </c>
      <c r="B117" s="637" t="s">
        <v>1159</v>
      </c>
      <c r="C117" s="348" t="s">
        <v>1263</v>
      </c>
      <c r="D117" s="645" t="s">
        <v>1500</v>
      </c>
      <c r="E117" s="345">
        <v>-29.380954742431641</v>
      </c>
      <c r="F117" s="345">
        <v>-31.994770050048828</v>
      </c>
      <c r="G117" s="345">
        <v>-32.904304504394531</v>
      </c>
      <c r="H117" s="345">
        <v>-32.725814819335938</v>
      </c>
      <c r="I117" s="345">
        <v>-33.302207946777344</v>
      </c>
      <c r="J117" s="345">
        <v>-33.712348937988281</v>
      </c>
      <c r="K117" s="345">
        <v>-34.418994903564453</v>
      </c>
      <c r="L117" s="345">
        <v>-34.226631164550781</v>
      </c>
      <c r="M117" s="345">
        <v>-35.211616516113281</v>
      </c>
      <c r="N117" s="345">
        <v>-36.941875457763672</v>
      </c>
      <c r="O117" s="345">
        <v>-36.749935150146484</v>
      </c>
      <c r="P117" s="345">
        <v>-37.765914916992188</v>
      </c>
      <c r="Q117" s="345">
        <v>-38.756519317626953</v>
      </c>
      <c r="R117" s="345">
        <v>-41.263961791992188</v>
      </c>
      <c r="S117" s="345">
        <v>-43.523284912109375</v>
      </c>
      <c r="T117" s="345">
        <v>-46.002693176269531</v>
      </c>
      <c r="U117" s="345">
        <v>-47.659603118896484</v>
      </c>
      <c r="V117" s="345">
        <v>-52.119094848632813</v>
      </c>
      <c r="W117" s="345">
        <v>-53.076999664306641</v>
      </c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45"/>
      <c r="BT117" s="345"/>
      <c r="CB117" s="345"/>
      <c r="CJ117" s="345"/>
      <c r="CR117" s="345"/>
    </row>
    <row r="118" spans="1:96" s="346" customFormat="1" ht="12.75" customHeight="1" x14ac:dyDescent="0.3">
      <c r="A118" s="637" t="str">
        <f t="shared" si="1"/>
        <v>X</v>
      </c>
      <c r="B118" s="637" t="s">
        <v>1159</v>
      </c>
      <c r="C118" s="348" t="s">
        <v>1264</v>
      </c>
      <c r="D118" s="640" t="s">
        <v>1501</v>
      </c>
      <c r="E118" s="345">
        <v>-28.135955810546875</v>
      </c>
      <c r="F118" s="345">
        <v>-30.566770553588867</v>
      </c>
      <c r="G118" s="345">
        <v>-31.078302383422852</v>
      </c>
      <c r="H118" s="345">
        <v>-30.82281494140625</v>
      </c>
      <c r="I118" s="345">
        <v>-31.337209701538086</v>
      </c>
      <c r="J118" s="345">
        <v>-31.778350830078125</v>
      </c>
      <c r="K118" s="345">
        <v>-32.553997039794922</v>
      </c>
      <c r="L118" s="345">
        <v>-32.317630767822266</v>
      </c>
      <c r="M118" s="345">
        <v>-33.400615692138672</v>
      </c>
      <c r="N118" s="345">
        <v>-34.946876525878906</v>
      </c>
      <c r="O118" s="345">
        <v>-34.676933288574219</v>
      </c>
      <c r="P118" s="345">
        <v>-35.739913940429688</v>
      </c>
      <c r="Q118" s="345">
        <v>-36.866519927978516</v>
      </c>
      <c r="R118" s="345">
        <v>-38.871963500976563</v>
      </c>
      <c r="S118" s="345">
        <v>-41.567283630371094</v>
      </c>
      <c r="T118" s="345">
        <v>-44.187694549560547</v>
      </c>
      <c r="U118" s="345">
        <v>-45.635604858398438</v>
      </c>
      <c r="V118" s="345">
        <v>-49.691093444824219</v>
      </c>
      <c r="W118" s="345">
        <v>-50.777000427246094</v>
      </c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45"/>
      <c r="BT118" s="345"/>
      <c r="CB118" s="345"/>
      <c r="CJ118" s="345"/>
      <c r="CL118" s="345"/>
      <c r="CR118" s="345"/>
    </row>
    <row r="119" spans="1:96" s="346" customFormat="1" ht="12.75" customHeight="1" x14ac:dyDescent="0.3">
      <c r="A119" s="637" t="str">
        <f t="shared" si="1"/>
        <v>X</v>
      </c>
      <c r="B119" s="637" t="s">
        <v>1165</v>
      </c>
      <c r="C119" s="346" t="s">
        <v>1265</v>
      </c>
      <c r="D119" s="641" t="s">
        <v>1502</v>
      </c>
      <c r="E119" s="345">
        <v>-24.044954299926758</v>
      </c>
      <c r="F119" s="345">
        <v>-24.698770523071289</v>
      </c>
      <c r="G119" s="345">
        <v>-24.667303085327148</v>
      </c>
      <c r="H119" s="345">
        <v>-24.638814926147461</v>
      </c>
      <c r="I119" s="345">
        <v>-23.904209136962891</v>
      </c>
      <c r="J119" s="345">
        <v>-24.412349700927734</v>
      </c>
      <c r="K119" s="345">
        <v>-25.715995788574219</v>
      </c>
      <c r="L119" s="345">
        <v>-25.311630249023438</v>
      </c>
      <c r="M119" s="345">
        <v>-26.538616180419922</v>
      </c>
      <c r="N119" s="345">
        <v>-28.187877655029297</v>
      </c>
      <c r="O119" s="345">
        <v>-27.681934356689453</v>
      </c>
      <c r="P119" s="345">
        <v>-28.73991584777832</v>
      </c>
      <c r="Q119" s="345">
        <v>-29.664520263671875</v>
      </c>
      <c r="R119" s="345">
        <v>-29.805961608886719</v>
      </c>
      <c r="S119" s="345">
        <v>-33.236286163330078</v>
      </c>
      <c r="T119" s="345">
        <v>-34.978694915771484</v>
      </c>
      <c r="U119" s="345">
        <v>-35.588603973388672</v>
      </c>
      <c r="V119" s="345">
        <v>-37.2720947265625</v>
      </c>
      <c r="W119" s="345">
        <v>-38.006000518798828</v>
      </c>
      <c r="X119" s="320"/>
      <c r="Y119" s="320"/>
      <c r="Z119" s="320"/>
      <c r="AA119" s="320"/>
      <c r="AB119" s="320"/>
      <c r="AC119" s="320"/>
      <c r="AD119" s="320"/>
      <c r="AE119" s="320"/>
      <c r="AF119" s="320"/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A119" s="320"/>
      <c r="BB119" s="320"/>
      <c r="BC119" s="320"/>
      <c r="BD119" s="320"/>
      <c r="BE119" s="320"/>
      <c r="BF119" s="320"/>
      <c r="BG119" s="320"/>
      <c r="BH119" s="320"/>
      <c r="BI119" s="320"/>
      <c r="BJ119" s="320"/>
      <c r="BK119" s="320"/>
      <c r="BL119" s="345"/>
      <c r="BT119" s="345"/>
      <c r="CB119" s="345"/>
      <c r="CJ119" s="345"/>
      <c r="CL119" s="345"/>
      <c r="CR119" s="345"/>
    </row>
    <row r="120" spans="1:96" s="346" customFormat="1" ht="12.75" customHeight="1" x14ac:dyDescent="0.3">
      <c r="A120" s="637" t="str">
        <f t="shared" si="1"/>
        <v>X</v>
      </c>
      <c r="B120" s="637" t="s">
        <v>1165</v>
      </c>
      <c r="C120" s="346" t="s">
        <v>1266</v>
      </c>
      <c r="D120" s="641" t="s">
        <v>1169</v>
      </c>
      <c r="E120" s="345">
        <v>-2.1819999217987061</v>
      </c>
      <c r="F120" s="345">
        <v>-3.9560000896453857</v>
      </c>
      <c r="G120" s="345">
        <v>-4.4010000228881836</v>
      </c>
      <c r="H120" s="345">
        <v>-4.249000072479248</v>
      </c>
      <c r="I120" s="345">
        <v>-5.3080000877380371</v>
      </c>
      <c r="J120" s="345">
        <v>-5.2919998168945313</v>
      </c>
      <c r="K120" s="345">
        <v>-4.7760000228881836</v>
      </c>
      <c r="L120" s="345">
        <v>-4.9169998168945313</v>
      </c>
      <c r="M120" s="345">
        <v>-4.7199997901916504</v>
      </c>
      <c r="N120" s="345">
        <v>-4.4460000991821289</v>
      </c>
      <c r="O120" s="345">
        <v>-4.5859999656677246</v>
      </c>
      <c r="P120" s="345">
        <v>-4.6659998893737793</v>
      </c>
      <c r="Q120" s="345">
        <v>-4.7890000343322754</v>
      </c>
      <c r="R120" s="345">
        <v>-5.6339998245239258</v>
      </c>
      <c r="S120" s="345">
        <v>-5.4279999732971191</v>
      </c>
      <c r="T120" s="345">
        <v>-5.8480000495910645</v>
      </c>
      <c r="U120" s="345">
        <v>-6.119999885559082</v>
      </c>
      <c r="V120" s="345">
        <v>-6.6389999389648438</v>
      </c>
      <c r="W120" s="345">
        <v>-6.9790000915527344</v>
      </c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  <c r="BL120" s="345"/>
      <c r="BT120" s="345"/>
      <c r="CB120" s="345"/>
      <c r="CJ120" s="345"/>
      <c r="CL120" s="345"/>
      <c r="CR120" s="345"/>
    </row>
    <row r="121" spans="1:96" s="346" customFormat="1" ht="12.75" customHeight="1" x14ac:dyDescent="0.3">
      <c r="A121" s="637" t="str">
        <f t="shared" si="1"/>
        <v>X</v>
      </c>
      <c r="B121" s="637" t="s">
        <v>1165</v>
      </c>
      <c r="C121" s="346" t="s">
        <v>1267</v>
      </c>
      <c r="D121" s="641" t="s">
        <v>1503</v>
      </c>
      <c r="E121" s="345">
        <v>-1.909000039100647</v>
      </c>
      <c r="F121" s="345">
        <v>-1.9119999408721924</v>
      </c>
      <c r="G121" s="345">
        <v>-2.0099999904632568</v>
      </c>
      <c r="H121" s="345">
        <v>-1.934999942779541</v>
      </c>
      <c r="I121" s="345">
        <v>-2.125</v>
      </c>
      <c r="J121" s="345">
        <v>-2.0739998817443848</v>
      </c>
      <c r="K121" s="345">
        <v>-2.062000036239624</v>
      </c>
      <c r="L121" s="345">
        <v>-2.0889999866485596</v>
      </c>
      <c r="M121" s="345">
        <v>-2.1419999599456787</v>
      </c>
      <c r="N121" s="345">
        <v>-2.312999963760376</v>
      </c>
      <c r="O121" s="345">
        <v>-2.4089999198913574</v>
      </c>
      <c r="P121" s="345">
        <v>-2.3340001106262207</v>
      </c>
      <c r="Q121" s="345">
        <v>-2.4130001068115234</v>
      </c>
      <c r="R121" s="345">
        <v>-3.4319999217987061</v>
      </c>
      <c r="S121" s="345">
        <v>-2.9030001163482666</v>
      </c>
      <c r="T121" s="345">
        <v>-3.3610000610351563</v>
      </c>
      <c r="U121" s="345">
        <v>-3.9270000457763672</v>
      </c>
      <c r="V121" s="345">
        <v>-5.7800002098083496</v>
      </c>
      <c r="W121" s="345">
        <v>-5.7930002212524414</v>
      </c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A121" s="320"/>
      <c r="BB121" s="320"/>
      <c r="BC121" s="320"/>
      <c r="BD121" s="320"/>
      <c r="BE121" s="320"/>
      <c r="BF121" s="320"/>
      <c r="BG121" s="320"/>
      <c r="BH121" s="320"/>
      <c r="BI121" s="320"/>
      <c r="BJ121" s="320"/>
      <c r="BK121" s="320"/>
      <c r="BL121" s="345"/>
      <c r="BT121" s="345"/>
      <c r="CB121" s="345"/>
      <c r="CJ121" s="345"/>
      <c r="CL121" s="345"/>
      <c r="CR121" s="345"/>
    </row>
    <row r="122" spans="1:96" s="346" customFormat="1" ht="12.75" customHeight="1" x14ac:dyDescent="0.3">
      <c r="A122" s="637" t="str">
        <f t="shared" si="1"/>
        <v>X</v>
      </c>
      <c r="B122" s="637" t="s">
        <v>1159</v>
      </c>
      <c r="C122" s="348" t="s">
        <v>1268</v>
      </c>
      <c r="D122" s="640" t="s">
        <v>1504</v>
      </c>
      <c r="E122" s="345">
        <v>-1.2450000047683716</v>
      </c>
      <c r="F122" s="345">
        <v>-1.4279999732971191</v>
      </c>
      <c r="G122" s="345">
        <v>-1.8259999752044678</v>
      </c>
      <c r="H122" s="345">
        <v>-1.9029999971389771</v>
      </c>
      <c r="I122" s="345">
        <v>-1.9650000333786011</v>
      </c>
      <c r="J122" s="345">
        <v>-1.9340000152587891</v>
      </c>
      <c r="K122" s="345">
        <v>-1.8650000095367432</v>
      </c>
      <c r="L122" s="345">
        <v>-1.909000039100647</v>
      </c>
      <c r="M122" s="345">
        <v>-1.8109999895095825</v>
      </c>
      <c r="N122" s="345">
        <v>-1.9950000047683716</v>
      </c>
      <c r="O122" s="345">
        <v>-2.0729999542236328</v>
      </c>
      <c r="P122" s="345">
        <v>-2.0260000228881836</v>
      </c>
      <c r="Q122" s="345">
        <v>-1.8899999856948853</v>
      </c>
      <c r="R122" s="345">
        <v>-2.3919999599456787</v>
      </c>
      <c r="S122" s="345">
        <v>-1.9559999704360962</v>
      </c>
      <c r="T122" s="345">
        <v>-1.815000057220459</v>
      </c>
      <c r="U122" s="345">
        <v>-2.0239999294281006</v>
      </c>
      <c r="V122" s="345">
        <v>-2.4279999732971191</v>
      </c>
      <c r="W122" s="345">
        <v>-2.2990000247955322</v>
      </c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45"/>
      <c r="BT122" s="345"/>
      <c r="CB122" s="345"/>
      <c r="CJ122" s="345"/>
      <c r="CL122" s="345"/>
      <c r="CR122" s="345"/>
    </row>
    <row r="123" spans="1:96" s="346" customFormat="1" ht="12.75" customHeight="1" x14ac:dyDescent="0.3">
      <c r="A123" s="637" t="str">
        <f t="shared" si="1"/>
        <v>X</v>
      </c>
      <c r="B123" s="637" t="s">
        <v>1159</v>
      </c>
      <c r="C123" s="348" t="s">
        <v>1269</v>
      </c>
      <c r="D123" s="645" t="s">
        <v>1505</v>
      </c>
      <c r="E123" s="345">
        <v>-2.4930000305175781</v>
      </c>
      <c r="F123" s="345">
        <v>-2.8789999485015869</v>
      </c>
      <c r="G123" s="345">
        <v>-3.3559999465942383</v>
      </c>
      <c r="H123" s="345">
        <v>-3.1429998874664307</v>
      </c>
      <c r="I123" s="345">
        <v>-3.3489999771118164</v>
      </c>
      <c r="J123" s="345">
        <v>-3.2720000743865967</v>
      </c>
      <c r="K123" s="345">
        <v>-3.2019999027252197</v>
      </c>
      <c r="L123" s="345">
        <v>-3.4900000095367432</v>
      </c>
      <c r="M123" s="345">
        <v>-3.371999979019165</v>
      </c>
      <c r="N123" s="345">
        <v>-3.5239999294281006</v>
      </c>
      <c r="O123" s="345">
        <v>-3.5079998970031738</v>
      </c>
      <c r="P123" s="345">
        <v>-3.6089999675750732</v>
      </c>
      <c r="Q123" s="345">
        <v>-3.619999885559082</v>
      </c>
      <c r="R123" s="345">
        <v>-4.6059999465942383</v>
      </c>
      <c r="S123" s="345">
        <v>-4.6500000953674316</v>
      </c>
      <c r="T123" s="345">
        <v>-4.8289999961853027</v>
      </c>
      <c r="U123" s="345">
        <v>-4.9939999580383301</v>
      </c>
      <c r="V123" s="345">
        <v>-5.4499998092651367</v>
      </c>
      <c r="W123" s="345">
        <v>-5.6510000228881836</v>
      </c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45"/>
      <c r="BT123" s="345"/>
      <c r="CB123" s="345"/>
      <c r="CJ123" s="345"/>
      <c r="CR123" s="345"/>
    </row>
    <row r="124" spans="1:96" s="346" customFormat="1" ht="12.75" customHeight="1" x14ac:dyDescent="0.3">
      <c r="A124" s="637" t="str">
        <f t="shared" si="1"/>
        <v>X</v>
      </c>
      <c r="B124" s="637" t="s">
        <v>1165</v>
      </c>
      <c r="C124" s="348" t="s">
        <v>1270</v>
      </c>
      <c r="D124" s="640" t="s">
        <v>1506</v>
      </c>
      <c r="E124" s="345">
        <v>-2.4930000305175781</v>
      </c>
      <c r="F124" s="345">
        <v>-2.8789999485015869</v>
      </c>
      <c r="G124" s="345">
        <v>-3.3559999465942383</v>
      </c>
      <c r="H124" s="345">
        <v>-3.1429998874664307</v>
      </c>
      <c r="I124" s="345">
        <v>-3.3489999771118164</v>
      </c>
      <c r="J124" s="345">
        <v>-3.2720000743865967</v>
      </c>
      <c r="K124" s="345">
        <v>-3.2019999027252197</v>
      </c>
      <c r="L124" s="345">
        <v>-3.4900000095367432</v>
      </c>
      <c r="M124" s="345">
        <v>-3.371999979019165</v>
      </c>
      <c r="N124" s="345">
        <v>-3.5239999294281006</v>
      </c>
      <c r="O124" s="345">
        <v>-3.5079998970031738</v>
      </c>
      <c r="P124" s="345">
        <v>-3.6089999675750732</v>
      </c>
      <c r="Q124" s="345">
        <v>-3.619999885559082</v>
      </c>
      <c r="R124" s="345">
        <v>-4.6059999465942383</v>
      </c>
      <c r="S124" s="345">
        <v>-4.6500000953674316</v>
      </c>
      <c r="T124" s="345">
        <v>-4.8289999961853027</v>
      </c>
      <c r="U124" s="345">
        <v>-4.9939999580383301</v>
      </c>
      <c r="V124" s="345">
        <v>-5.4499998092651367</v>
      </c>
      <c r="W124" s="345">
        <v>-5.6510000228881836</v>
      </c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45"/>
      <c r="BT124" s="345"/>
      <c r="CB124" s="345"/>
      <c r="CJ124" s="345"/>
      <c r="CL124" s="345"/>
      <c r="CR124" s="345"/>
    </row>
    <row r="125" spans="1:96" s="346" customFormat="1" ht="12.75" customHeight="1" x14ac:dyDescent="0.3">
      <c r="A125" s="637" t="str">
        <f t="shared" si="1"/>
        <v/>
      </c>
      <c r="B125" s="637" t="s">
        <v>1165</v>
      </c>
      <c r="C125" s="348" t="s">
        <v>1271</v>
      </c>
      <c r="D125" s="640" t="s">
        <v>1507</v>
      </c>
      <c r="E125" s="345">
        <v>0</v>
      </c>
      <c r="F125" s="345">
        <v>0</v>
      </c>
      <c r="G125" s="345">
        <v>0</v>
      </c>
      <c r="H125" s="345">
        <v>0</v>
      </c>
      <c r="I125" s="345">
        <v>0</v>
      </c>
      <c r="J125" s="345">
        <v>0</v>
      </c>
      <c r="K125" s="345">
        <v>0</v>
      </c>
      <c r="L125" s="345">
        <v>0</v>
      </c>
      <c r="M125" s="345">
        <v>0</v>
      </c>
      <c r="N125" s="345">
        <v>0</v>
      </c>
      <c r="O125" s="345">
        <v>0</v>
      </c>
      <c r="P125" s="345">
        <v>0</v>
      </c>
      <c r="Q125" s="345">
        <v>0</v>
      </c>
      <c r="R125" s="345">
        <v>0</v>
      </c>
      <c r="S125" s="345">
        <v>0</v>
      </c>
      <c r="T125" s="345">
        <v>0</v>
      </c>
      <c r="U125" s="345">
        <v>0</v>
      </c>
      <c r="V125" s="345">
        <v>0</v>
      </c>
      <c r="W125" s="345">
        <v>0</v>
      </c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45"/>
      <c r="BT125" s="345"/>
      <c r="CB125" s="345"/>
      <c r="CJ125" s="345"/>
      <c r="CL125" s="345"/>
      <c r="CR125" s="345"/>
    </row>
    <row r="126" spans="1:96" s="346" customFormat="1" ht="12.75" customHeight="1" x14ac:dyDescent="0.3">
      <c r="A126" s="637" t="str">
        <f t="shared" si="1"/>
        <v>X</v>
      </c>
      <c r="B126" s="637" t="s">
        <v>1159</v>
      </c>
      <c r="C126" s="348" t="s">
        <v>1272</v>
      </c>
      <c r="D126" s="352" t="s">
        <v>1508</v>
      </c>
      <c r="E126" s="345">
        <v>-20.211492538452148</v>
      </c>
      <c r="F126" s="345">
        <v>-18.700727462768555</v>
      </c>
      <c r="G126" s="345">
        <v>-21.068208694458008</v>
      </c>
      <c r="H126" s="345">
        <v>-25.011316299438477</v>
      </c>
      <c r="I126" s="345">
        <v>-25.000947952270508</v>
      </c>
      <c r="J126" s="345">
        <v>-24.34455680847168</v>
      </c>
      <c r="K126" s="345">
        <v>-24.279102325439453</v>
      </c>
      <c r="L126" s="345">
        <v>-26.80876350402832</v>
      </c>
      <c r="M126" s="345">
        <v>-28.096141815185547</v>
      </c>
      <c r="N126" s="345">
        <v>-28.490234375</v>
      </c>
      <c r="O126" s="345">
        <v>-25.327117919921875</v>
      </c>
      <c r="P126" s="345">
        <v>-26.264564514160156</v>
      </c>
      <c r="Q126" s="345">
        <v>-31.961061477661133</v>
      </c>
      <c r="R126" s="345">
        <v>-32.155918121337891</v>
      </c>
      <c r="S126" s="345">
        <v>-36.655021667480469</v>
      </c>
      <c r="T126" s="345">
        <v>-49.989826202392578</v>
      </c>
      <c r="U126" s="345">
        <v>-43.523857116699219</v>
      </c>
      <c r="V126" s="345">
        <v>-56.477485656738281</v>
      </c>
      <c r="W126" s="345">
        <v>-44.485000610351563</v>
      </c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45"/>
      <c r="BT126" s="345"/>
      <c r="CB126" s="345"/>
      <c r="CJ126" s="345"/>
      <c r="CR126" s="345"/>
    </row>
    <row r="127" spans="1:96" s="346" customFormat="1" ht="12.75" customHeight="1" x14ac:dyDescent="0.3">
      <c r="A127" s="637" t="str">
        <f t="shared" si="1"/>
        <v>X</v>
      </c>
      <c r="B127" s="637" t="s">
        <v>1165</v>
      </c>
      <c r="C127" s="348" t="s">
        <v>1273</v>
      </c>
      <c r="D127" s="349" t="s">
        <v>1509</v>
      </c>
      <c r="E127" s="345">
        <v>-1.0825769901275635</v>
      </c>
      <c r="F127" s="345">
        <v>-1.3187979459762573</v>
      </c>
      <c r="G127" s="345">
        <v>-1.1057300567626953</v>
      </c>
      <c r="H127" s="345">
        <v>-1.7008049488067627</v>
      </c>
      <c r="I127" s="345">
        <v>-1.8515150547027588</v>
      </c>
      <c r="J127" s="345">
        <v>-2.1051650047302246</v>
      </c>
      <c r="K127" s="345">
        <v>-1.5652890205383301</v>
      </c>
      <c r="L127" s="345">
        <v>-1.8362749814987183</v>
      </c>
      <c r="M127" s="345">
        <v>-1.5435980558395386</v>
      </c>
      <c r="N127" s="345">
        <v>-2.11142897605896</v>
      </c>
      <c r="O127" s="345">
        <v>-2.0160269737243652</v>
      </c>
      <c r="P127" s="345">
        <v>-1.4153740406036377</v>
      </c>
      <c r="Q127" s="345">
        <v>-1.8400089740753174</v>
      </c>
      <c r="R127" s="345">
        <v>-2.5406270027160645</v>
      </c>
      <c r="S127" s="345">
        <v>-2.4231688976287842</v>
      </c>
      <c r="T127" s="345">
        <v>-2.6752610206604004</v>
      </c>
      <c r="U127" s="345">
        <v>-2.9740641117095947</v>
      </c>
      <c r="V127" s="345">
        <v>-5.6230688095092773</v>
      </c>
      <c r="W127" s="345">
        <v>-1.906999945640564</v>
      </c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45"/>
      <c r="BT127" s="345"/>
      <c r="CB127" s="345"/>
      <c r="CJ127" s="345"/>
      <c r="CL127" s="345"/>
      <c r="CR127" s="345"/>
    </row>
    <row r="128" spans="1:96" s="346" customFormat="1" ht="12.75" customHeight="1" x14ac:dyDescent="0.3">
      <c r="A128" s="637" t="str">
        <f t="shared" si="1"/>
        <v>X</v>
      </c>
      <c r="B128" s="637" t="s">
        <v>1165</v>
      </c>
      <c r="C128" s="348" t="s">
        <v>1274</v>
      </c>
      <c r="D128" s="349" t="s">
        <v>1510</v>
      </c>
      <c r="E128" s="345">
        <v>-5.5886000394821167E-2</v>
      </c>
      <c r="F128" s="345">
        <v>-0.12132000178098679</v>
      </c>
      <c r="G128" s="345">
        <v>-0.1154170036315918</v>
      </c>
      <c r="H128" s="345">
        <v>-0.12078800052404404</v>
      </c>
      <c r="I128" s="345">
        <v>-0.12039700150489807</v>
      </c>
      <c r="J128" s="345">
        <v>-0.1801149994134903</v>
      </c>
      <c r="K128" s="345">
        <v>-0.2033890038728714</v>
      </c>
      <c r="L128" s="345">
        <v>-0.14782600104808807</v>
      </c>
      <c r="M128" s="345">
        <v>-0.14350800216197968</v>
      </c>
      <c r="N128" s="345">
        <v>-9.1903001070022583E-2</v>
      </c>
      <c r="O128" s="345">
        <v>-8.467400074005127E-2</v>
      </c>
      <c r="P128" s="345">
        <v>-9.0120002627372742E-2</v>
      </c>
      <c r="Q128" s="345">
        <v>-0.22191500663757324</v>
      </c>
      <c r="R128" s="345">
        <v>-0.25244599580764771</v>
      </c>
      <c r="S128" s="345">
        <v>-0.12207899987697601</v>
      </c>
      <c r="T128" s="345">
        <v>-0.20162099599838257</v>
      </c>
      <c r="U128" s="345">
        <v>-0.25471499562263489</v>
      </c>
      <c r="V128" s="345">
        <v>-0.23323899507522583</v>
      </c>
      <c r="W128" s="345">
        <v>-0.18299999833106995</v>
      </c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45"/>
      <c r="BT128" s="345"/>
      <c r="CB128" s="345"/>
      <c r="CJ128" s="345"/>
      <c r="CL128" s="345"/>
      <c r="CR128" s="345"/>
    </row>
    <row r="129" spans="1:96" s="346" customFormat="1" ht="12.75" customHeight="1" x14ac:dyDescent="0.3">
      <c r="A129" s="637" t="str">
        <f t="shared" si="1"/>
        <v/>
      </c>
      <c r="B129" s="637" t="s">
        <v>1165</v>
      </c>
      <c r="C129" s="348" t="s">
        <v>1275</v>
      </c>
      <c r="D129" s="349" t="s">
        <v>1511</v>
      </c>
      <c r="E129" s="345">
        <v>0</v>
      </c>
      <c r="F129" s="345">
        <v>0</v>
      </c>
      <c r="G129" s="345">
        <v>0</v>
      </c>
      <c r="H129" s="345">
        <v>0</v>
      </c>
      <c r="I129" s="345">
        <v>0</v>
      </c>
      <c r="J129" s="345">
        <v>0</v>
      </c>
      <c r="K129" s="345">
        <v>0</v>
      </c>
      <c r="L129" s="345">
        <v>0</v>
      </c>
      <c r="M129" s="345">
        <v>0</v>
      </c>
      <c r="N129" s="345">
        <v>0</v>
      </c>
      <c r="O129" s="345">
        <v>0</v>
      </c>
      <c r="P129" s="345">
        <v>0</v>
      </c>
      <c r="Q129" s="345">
        <v>0</v>
      </c>
      <c r="R129" s="345">
        <v>0</v>
      </c>
      <c r="S129" s="345">
        <v>0</v>
      </c>
      <c r="T129" s="345">
        <v>0</v>
      </c>
      <c r="U129" s="345">
        <v>0</v>
      </c>
      <c r="V129" s="345">
        <v>0</v>
      </c>
      <c r="W129" s="345">
        <v>0</v>
      </c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  <c r="BL129" s="345"/>
      <c r="BT129" s="345"/>
      <c r="CB129" s="345"/>
      <c r="CJ129" s="345"/>
      <c r="CL129" s="345"/>
      <c r="CR129" s="345"/>
    </row>
    <row r="130" spans="1:96" s="346" customFormat="1" ht="12.75" customHeight="1" x14ac:dyDescent="0.3">
      <c r="A130" s="637" t="str">
        <f t="shared" si="1"/>
        <v>X</v>
      </c>
      <c r="B130" s="637" t="s">
        <v>1165</v>
      </c>
      <c r="C130" s="348" t="s">
        <v>1276</v>
      </c>
      <c r="D130" s="350" t="s">
        <v>1512</v>
      </c>
      <c r="E130" s="345">
        <v>-1.4349370002746582</v>
      </c>
      <c r="F130" s="345">
        <v>-1.989285945892334</v>
      </c>
      <c r="G130" s="345">
        <v>-2.7035880088806152</v>
      </c>
      <c r="H130" s="345">
        <v>-2.9042010307312012</v>
      </c>
      <c r="I130" s="345">
        <v>-3.2316560745239258</v>
      </c>
      <c r="J130" s="345">
        <v>-3.0605559349060059</v>
      </c>
      <c r="K130" s="345">
        <v>-2.2668099403381348</v>
      </c>
      <c r="L130" s="345">
        <v>-2.7401010990142822</v>
      </c>
      <c r="M130" s="345">
        <v>-2.0440359115600586</v>
      </c>
      <c r="N130" s="345">
        <v>-2.370851993560791</v>
      </c>
      <c r="O130" s="345">
        <v>-2.1483120918273926</v>
      </c>
      <c r="P130" s="345">
        <v>-2.4391579627990723</v>
      </c>
      <c r="Q130" s="345">
        <v>-3.0794999599456787</v>
      </c>
      <c r="R130" s="345">
        <v>-2.8294448852539063</v>
      </c>
      <c r="S130" s="345">
        <v>-2.5196220874786377</v>
      </c>
      <c r="T130" s="345">
        <v>-1.999426007270813</v>
      </c>
      <c r="U130" s="345">
        <v>-2.4823110103607178</v>
      </c>
      <c r="V130" s="345">
        <v>-2.7637081146240234</v>
      </c>
      <c r="W130" s="345">
        <v>-2.7390000820159912</v>
      </c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45"/>
      <c r="BT130" s="345"/>
      <c r="CB130" s="345"/>
      <c r="CJ130" s="345"/>
      <c r="CL130" s="345"/>
      <c r="CR130" s="345"/>
    </row>
    <row r="131" spans="1:96" s="346" customFormat="1" ht="12.75" customHeight="1" x14ac:dyDescent="0.3">
      <c r="A131" s="637" t="str">
        <f t="shared" si="1"/>
        <v>X</v>
      </c>
      <c r="B131" s="637" t="s">
        <v>1165</v>
      </c>
      <c r="C131" s="348" t="s">
        <v>1277</v>
      </c>
      <c r="D131" s="349" t="s">
        <v>1513</v>
      </c>
      <c r="E131" s="345">
        <v>-0.78600001335144043</v>
      </c>
      <c r="F131" s="345">
        <v>-0.44999998807907104</v>
      </c>
      <c r="G131" s="345">
        <v>-0.59399998188018799</v>
      </c>
      <c r="H131" s="345">
        <v>-0.77899998426437378</v>
      </c>
      <c r="I131" s="345">
        <v>-0.53600001335144043</v>
      </c>
      <c r="J131" s="345">
        <v>-1.4630000591278076</v>
      </c>
      <c r="K131" s="345">
        <v>-2.0920000076293945</v>
      </c>
      <c r="L131" s="345">
        <v>-2.4140000343322754</v>
      </c>
      <c r="M131" s="345">
        <v>-3.244999885559082</v>
      </c>
      <c r="N131" s="345">
        <v>-1.8839999437332153</v>
      </c>
      <c r="O131" s="345">
        <v>-0.5</v>
      </c>
      <c r="P131" s="345">
        <v>-1.4769999980926514</v>
      </c>
      <c r="Q131" s="345">
        <v>-0.85500001907348633</v>
      </c>
      <c r="R131" s="345">
        <v>-1.0779999494552612</v>
      </c>
      <c r="S131" s="345">
        <v>-3.3389999866485596</v>
      </c>
      <c r="T131" s="345">
        <v>-9.6520004272460938</v>
      </c>
      <c r="U131" s="345">
        <v>-2.3529999256134033</v>
      </c>
      <c r="V131" s="345">
        <v>-4.4079999923706055</v>
      </c>
      <c r="W131" s="345">
        <v>-1.9040000438690186</v>
      </c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45"/>
      <c r="BT131" s="345"/>
      <c r="CB131" s="345"/>
      <c r="CJ131" s="345"/>
      <c r="CL131" s="345"/>
      <c r="CR131" s="345"/>
    </row>
    <row r="132" spans="1:96" s="346" customFormat="1" ht="12.75" customHeight="1" x14ac:dyDescent="0.3">
      <c r="A132" s="637" t="str">
        <f t="shared" si="1"/>
        <v/>
      </c>
      <c r="B132" s="637" t="s">
        <v>1165</v>
      </c>
      <c r="C132" s="348" t="s">
        <v>1278</v>
      </c>
      <c r="D132" s="349" t="s">
        <v>1514</v>
      </c>
      <c r="E132" s="345">
        <v>0</v>
      </c>
      <c r="F132" s="345">
        <v>0</v>
      </c>
      <c r="G132" s="345">
        <v>0</v>
      </c>
      <c r="H132" s="345">
        <v>0</v>
      </c>
      <c r="I132" s="345">
        <v>0</v>
      </c>
      <c r="J132" s="345">
        <v>0</v>
      </c>
      <c r="K132" s="345">
        <v>0</v>
      </c>
      <c r="L132" s="345">
        <v>0</v>
      </c>
      <c r="M132" s="345">
        <v>0</v>
      </c>
      <c r="N132" s="345">
        <v>0</v>
      </c>
      <c r="O132" s="345">
        <v>0</v>
      </c>
      <c r="P132" s="345">
        <v>0</v>
      </c>
      <c r="Q132" s="345">
        <v>0</v>
      </c>
      <c r="R132" s="345">
        <v>0</v>
      </c>
      <c r="S132" s="345">
        <v>0</v>
      </c>
      <c r="T132" s="345">
        <v>0</v>
      </c>
      <c r="U132" s="345">
        <v>0</v>
      </c>
      <c r="V132" s="345">
        <v>0</v>
      </c>
      <c r="W132" s="345">
        <v>0</v>
      </c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  <c r="BL132" s="345"/>
      <c r="BT132" s="345"/>
      <c r="CB132" s="345"/>
      <c r="CJ132" s="345"/>
      <c r="CL132" s="345"/>
      <c r="CR132" s="345"/>
    </row>
    <row r="133" spans="1:96" s="346" customFormat="1" ht="12.75" customHeight="1" x14ac:dyDescent="0.3">
      <c r="A133" s="637" t="str">
        <f t="shared" si="1"/>
        <v>X</v>
      </c>
      <c r="B133" s="637" t="s">
        <v>1165</v>
      </c>
      <c r="C133" s="348" t="s">
        <v>1279</v>
      </c>
      <c r="D133" s="349" t="s">
        <v>1515</v>
      </c>
      <c r="E133" s="345">
        <v>-0.22829900681972504</v>
      </c>
      <c r="F133" s="345">
        <v>-0.11230000108480453</v>
      </c>
      <c r="G133" s="345">
        <v>-3.0158000066876411E-2</v>
      </c>
      <c r="H133" s="345">
        <v>-5.3268000483512878E-2</v>
      </c>
      <c r="I133" s="345">
        <v>-0.82617998123168945</v>
      </c>
      <c r="J133" s="345">
        <v>-0.20910599827766418</v>
      </c>
      <c r="K133" s="345">
        <v>-0.28187999129295349</v>
      </c>
      <c r="L133" s="345">
        <v>-0.16458000242710114</v>
      </c>
      <c r="M133" s="345">
        <v>-5.4258998483419418E-2</v>
      </c>
      <c r="N133" s="345">
        <v>-6.543000228703022E-3</v>
      </c>
      <c r="O133" s="345">
        <v>-2.1036000922322273E-2</v>
      </c>
      <c r="P133" s="345">
        <v>-9.5513001084327698E-2</v>
      </c>
      <c r="Q133" s="345">
        <v>-0.61716002225875854</v>
      </c>
      <c r="R133" s="345">
        <v>-0.66132700443267822</v>
      </c>
      <c r="S133" s="345">
        <v>-0.12682199478149414</v>
      </c>
      <c r="T133" s="345">
        <v>-0.18492500483989716</v>
      </c>
      <c r="U133" s="345">
        <v>-0.18086700141429901</v>
      </c>
      <c r="V133" s="345">
        <v>-0.82832199335098267</v>
      </c>
      <c r="W133" s="345">
        <v>-1.1180000305175781</v>
      </c>
      <c r="X133" s="320"/>
      <c r="Y133" s="320"/>
      <c r="Z133" s="320"/>
      <c r="AA133" s="320"/>
      <c r="AB133" s="320"/>
      <c r="AC133" s="320"/>
      <c r="AD133" s="320"/>
      <c r="AE133" s="320"/>
      <c r="AF133" s="320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A133" s="320"/>
      <c r="BB133" s="320"/>
      <c r="BC133" s="320"/>
      <c r="BD133" s="320"/>
      <c r="BE133" s="320"/>
      <c r="BF133" s="320"/>
      <c r="BG133" s="320"/>
      <c r="BH133" s="320"/>
      <c r="BI133" s="320"/>
      <c r="BJ133" s="320"/>
      <c r="BK133" s="320"/>
      <c r="BL133" s="345"/>
      <c r="BT133" s="345"/>
      <c r="CB133" s="345"/>
      <c r="CJ133" s="345"/>
      <c r="CL133" s="345"/>
      <c r="CR133" s="345"/>
    </row>
    <row r="134" spans="1:96" s="346" customFormat="1" ht="12.75" customHeight="1" x14ac:dyDescent="0.3">
      <c r="A134" s="637" t="str">
        <f t="shared" si="1"/>
        <v>X</v>
      </c>
      <c r="B134" s="637" t="s">
        <v>1165</v>
      </c>
      <c r="C134" s="348" t="s">
        <v>1280</v>
      </c>
      <c r="D134" s="349" t="s">
        <v>1516</v>
      </c>
      <c r="E134" s="345">
        <v>-0.74752300977706909</v>
      </c>
      <c r="F134" s="345">
        <v>-0.9498630166053772</v>
      </c>
      <c r="G134" s="345">
        <v>-1.2642370462417603</v>
      </c>
      <c r="H134" s="345">
        <v>-0.87664598226547241</v>
      </c>
      <c r="I134" s="345">
        <v>-3.6868839263916016</v>
      </c>
      <c r="J134" s="345">
        <v>-0.96960800886154175</v>
      </c>
      <c r="K134" s="345">
        <v>-0.82021802663803101</v>
      </c>
      <c r="L134" s="345">
        <v>-0.74715900421142578</v>
      </c>
      <c r="M134" s="345">
        <v>-0.82481598854064941</v>
      </c>
      <c r="N134" s="345">
        <v>-1.1252670288085938</v>
      </c>
      <c r="O134" s="345">
        <v>-1.0629539489746094</v>
      </c>
      <c r="P134" s="345">
        <v>-0.92815899848937988</v>
      </c>
      <c r="Q134" s="345">
        <v>-0.91813099384307861</v>
      </c>
      <c r="R134" s="345">
        <v>-0.86079597473144531</v>
      </c>
      <c r="S134" s="345">
        <v>-0.98230898380279541</v>
      </c>
      <c r="T134" s="345">
        <v>-1.2267450094223022</v>
      </c>
      <c r="U134" s="345">
        <v>-1.2259689569473267</v>
      </c>
      <c r="V134" s="345">
        <v>-1.6195390224456787</v>
      </c>
      <c r="W134" s="345">
        <v>-1.1979999542236328</v>
      </c>
      <c r="X134" s="320"/>
      <c r="Y134" s="320"/>
      <c r="Z134" s="320"/>
      <c r="AA134" s="320"/>
      <c r="AB134" s="320"/>
      <c r="AC134" s="320"/>
      <c r="AD134" s="320"/>
      <c r="AE134" s="320"/>
      <c r="AF134" s="320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A134" s="320"/>
      <c r="BB134" s="320"/>
      <c r="BC134" s="320"/>
      <c r="BD134" s="320"/>
      <c r="BE134" s="320"/>
      <c r="BF134" s="320"/>
      <c r="BG134" s="320"/>
      <c r="BH134" s="320"/>
      <c r="BI134" s="320"/>
      <c r="BJ134" s="320"/>
      <c r="BK134" s="320"/>
      <c r="BL134" s="345"/>
      <c r="BT134" s="345"/>
      <c r="CB134" s="345"/>
      <c r="CJ134" s="345"/>
      <c r="CL134" s="345"/>
      <c r="CR134" s="345"/>
    </row>
    <row r="135" spans="1:96" s="346" customFormat="1" ht="12.75" customHeight="1" x14ac:dyDescent="0.3">
      <c r="A135" s="637" t="str">
        <f t="shared" ref="A135:A198" si="3">IF(SUM(E135:AI135)=0,"","X")</f>
        <v>X</v>
      </c>
      <c r="B135" s="637" t="s">
        <v>1165</v>
      </c>
      <c r="C135" s="348" t="s">
        <v>1281</v>
      </c>
      <c r="D135" s="349" t="s">
        <v>1517</v>
      </c>
      <c r="E135" s="345">
        <v>-2.1537408828735352</v>
      </c>
      <c r="F135" s="345">
        <v>-2.4116089344024658</v>
      </c>
      <c r="G135" s="345">
        <v>-2.8258039951324463</v>
      </c>
      <c r="H135" s="345">
        <v>-3.7721400260925293</v>
      </c>
      <c r="I135" s="345">
        <v>-4.2658658027648926</v>
      </c>
      <c r="J135" s="345">
        <v>-5.0808181762695313</v>
      </c>
      <c r="K135" s="345">
        <v>-5.2049450874328613</v>
      </c>
      <c r="L135" s="345">
        <v>-6.7890629768371582</v>
      </c>
      <c r="M135" s="345">
        <v>-8.6746282577514648</v>
      </c>
      <c r="N135" s="345">
        <v>-6.9025697708129883</v>
      </c>
      <c r="O135" s="345">
        <v>-7.227208137512207</v>
      </c>
      <c r="P135" s="345">
        <v>-7.2993497848510742</v>
      </c>
      <c r="Q135" s="345">
        <v>-6.9906349182128906</v>
      </c>
      <c r="R135" s="345">
        <v>-7.2323598861694336</v>
      </c>
      <c r="S135" s="345">
        <v>-7.5045361518859863</v>
      </c>
      <c r="T135" s="345">
        <v>-7.9637961387634277</v>
      </c>
      <c r="U135" s="345">
        <v>-7.5074257850646973</v>
      </c>
      <c r="V135" s="345">
        <v>-7.2769718170166016</v>
      </c>
      <c r="W135" s="345">
        <v>-2.621999979019165</v>
      </c>
      <c r="X135" s="320"/>
      <c r="Y135" s="320"/>
      <c r="Z135" s="320"/>
      <c r="AA135" s="320"/>
      <c r="AB135" s="320"/>
      <c r="AC135" s="320"/>
      <c r="AD135" s="320"/>
      <c r="AE135" s="320"/>
      <c r="AF135" s="320"/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  <c r="BB135" s="320"/>
      <c r="BC135" s="320"/>
      <c r="BD135" s="320"/>
      <c r="BE135" s="320"/>
      <c r="BF135" s="320"/>
      <c r="BG135" s="320"/>
      <c r="BH135" s="320"/>
      <c r="BI135" s="320"/>
      <c r="BJ135" s="320"/>
      <c r="BK135" s="320"/>
      <c r="BL135" s="345"/>
      <c r="BT135" s="345"/>
      <c r="CB135" s="345"/>
      <c r="CJ135" s="345"/>
      <c r="CL135" s="345"/>
      <c r="CR135" s="345"/>
    </row>
    <row r="136" spans="1:96" s="346" customFormat="1" ht="12.75" customHeight="1" x14ac:dyDescent="0.3">
      <c r="A136" s="637" t="str">
        <f t="shared" si="3"/>
        <v/>
      </c>
      <c r="B136" s="637" t="s">
        <v>1165</v>
      </c>
      <c r="C136" s="348" t="s">
        <v>1282</v>
      </c>
      <c r="D136" s="349" t="s">
        <v>1518</v>
      </c>
      <c r="E136" s="345">
        <v>0</v>
      </c>
      <c r="F136" s="345">
        <v>0</v>
      </c>
      <c r="G136" s="345">
        <v>0</v>
      </c>
      <c r="H136" s="345">
        <v>0</v>
      </c>
      <c r="I136" s="345">
        <v>0</v>
      </c>
      <c r="J136" s="345">
        <v>0</v>
      </c>
      <c r="K136" s="345">
        <v>0</v>
      </c>
      <c r="L136" s="345">
        <v>0</v>
      </c>
      <c r="M136" s="345">
        <v>0</v>
      </c>
      <c r="N136" s="345">
        <v>0</v>
      </c>
      <c r="O136" s="345">
        <v>0</v>
      </c>
      <c r="P136" s="345">
        <v>0</v>
      </c>
      <c r="Q136" s="345">
        <v>0</v>
      </c>
      <c r="R136" s="345">
        <v>0</v>
      </c>
      <c r="S136" s="345">
        <v>0</v>
      </c>
      <c r="T136" s="345">
        <v>0</v>
      </c>
      <c r="U136" s="345">
        <v>0</v>
      </c>
      <c r="V136" s="345">
        <v>0</v>
      </c>
      <c r="W136" s="345">
        <v>0</v>
      </c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  <c r="BB136" s="320"/>
      <c r="BC136" s="320"/>
      <c r="BD136" s="320"/>
      <c r="BE136" s="320"/>
      <c r="BF136" s="320"/>
      <c r="BG136" s="320"/>
      <c r="BH136" s="320"/>
      <c r="BI136" s="320"/>
      <c r="BJ136" s="320"/>
      <c r="BK136" s="320"/>
      <c r="BL136" s="345"/>
      <c r="BT136" s="345"/>
      <c r="CB136" s="345"/>
      <c r="CJ136" s="345"/>
      <c r="CL136" s="345"/>
      <c r="CR136" s="345"/>
    </row>
    <row r="137" spans="1:96" s="346" customFormat="1" ht="12.75" customHeight="1" x14ac:dyDescent="0.3">
      <c r="A137" s="637" t="str">
        <f t="shared" si="3"/>
        <v>X</v>
      </c>
      <c r="B137" s="637" t="s">
        <v>1165</v>
      </c>
      <c r="C137" s="348" t="s">
        <v>1283</v>
      </c>
      <c r="D137" s="349" t="s">
        <v>1519</v>
      </c>
      <c r="E137" s="345">
        <v>-0.14040699601173401</v>
      </c>
      <c r="F137" s="345">
        <v>-0.13485799729824066</v>
      </c>
      <c r="G137" s="345">
        <v>-0.13515900075435638</v>
      </c>
      <c r="H137" s="345">
        <v>-0.12223199754953384</v>
      </c>
      <c r="I137" s="345">
        <v>-8.15730020403862E-2</v>
      </c>
      <c r="J137" s="345">
        <v>-0.11216499656438828</v>
      </c>
      <c r="K137" s="345">
        <v>-9.2138998210430145E-2</v>
      </c>
      <c r="L137" s="345">
        <v>-6.7263998091220856E-2</v>
      </c>
      <c r="M137" s="345">
        <v>-7.5562998652458191E-2</v>
      </c>
      <c r="N137" s="345">
        <v>-0.1280360072851181</v>
      </c>
      <c r="O137" s="345">
        <v>-9.6081003546714783E-2</v>
      </c>
      <c r="P137" s="345">
        <v>-7.9015001654624939E-2</v>
      </c>
      <c r="Q137" s="345">
        <v>-0.10316500067710876</v>
      </c>
      <c r="R137" s="345">
        <v>-0.10491099953651428</v>
      </c>
      <c r="S137" s="345">
        <v>-6.961599737405777E-2</v>
      </c>
      <c r="T137" s="345">
        <v>-0.10039699822664261</v>
      </c>
      <c r="U137" s="345">
        <v>-0.14121599495410919</v>
      </c>
      <c r="V137" s="345">
        <v>-0.14767700433731079</v>
      </c>
      <c r="W137" s="345">
        <v>-0.25900000333786011</v>
      </c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45"/>
      <c r="BT137" s="345"/>
      <c r="CB137" s="345"/>
      <c r="CJ137" s="345"/>
      <c r="CL137" s="345"/>
      <c r="CR137" s="345"/>
    </row>
    <row r="138" spans="1:96" s="346" customFormat="1" ht="12.75" customHeight="1" x14ac:dyDescent="0.3">
      <c r="A138" s="637" t="str">
        <f t="shared" si="3"/>
        <v>X</v>
      </c>
      <c r="B138" s="637" t="s">
        <v>1165</v>
      </c>
      <c r="C138" s="348" t="s">
        <v>1284</v>
      </c>
      <c r="D138" s="349" t="s">
        <v>301</v>
      </c>
      <c r="E138" s="345">
        <v>-3.0587239265441895</v>
      </c>
      <c r="F138" s="345">
        <v>-3.5214200019836426</v>
      </c>
      <c r="G138" s="345">
        <v>-4.0762438774108887</v>
      </c>
      <c r="H138" s="345">
        <v>-3.3619329929351807</v>
      </c>
      <c r="I138" s="345">
        <v>-2.6157600879669189</v>
      </c>
      <c r="J138" s="345">
        <v>-2.5715899467468262</v>
      </c>
      <c r="K138" s="345">
        <v>-2.7022719383239746</v>
      </c>
      <c r="L138" s="345">
        <v>-2.523967981338501</v>
      </c>
      <c r="M138" s="345">
        <v>-2.901702880859375</v>
      </c>
      <c r="N138" s="345">
        <v>-2.5497961044311523</v>
      </c>
      <c r="O138" s="345">
        <v>-3.1389579772949219</v>
      </c>
      <c r="P138" s="345">
        <v>-2.5515999794006348</v>
      </c>
      <c r="Q138" s="345">
        <v>-3.0992119312286377</v>
      </c>
      <c r="R138" s="345">
        <v>-3.7688989639282227</v>
      </c>
      <c r="S138" s="345">
        <v>-3.8606610298156738</v>
      </c>
      <c r="T138" s="345">
        <v>-4.2523131370544434</v>
      </c>
      <c r="U138" s="345">
        <v>-1.9160120487213135</v>
      </c>
      <c r="V138" s="345">
        <v>-3.6323390007019043</v>
      </c>
      <c r="W138" s="345">
        <v>-1.9539999961853027</v>
      </c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45"/>
      <c r="BT138" s="345"/>
      <c r="CB138" s="345"/>
      <c r="CJ138" s="345"/>
      <c r="CL138" s="345"/>
      <c r="CR138" s="345"/>
    </row>
    <row r="139" spans="1:96" s="346" customFormat="1" ht="12.75" customHeight="1" x14ac:dyDescent="0.3">
      <c r="A139" s="637" t="str">
        <f t="shared" si="3"/>
        <v>X</v>
      </c>
      <c r="B139" s="637" t="s">
        <v>1165</v>
      </c>
      <c r="C139" s="348" t="s">
        <v>1285</v>
      </c>
      <c r="D139" s="349" t="s">
        <v>1520</v>
      </c>
      <c r="E139" s="345">
        <v>0</v>
      </c>
      <c r="F139" s="345">
        <v>0</v>
      </c>
      <c r="G139" s="345">
        <v>0</v>
      </c>
      <c r="H139" s="345">
        <v>0</v>
      </c>
      <c r="I139" s="345">
        <v>0</v>
      </c>
      <c r="J139" s="345">
        <v>0</v>
      </c>
      <c r="K139" s="345">
        <v>0</v>
      </c>
      <c r="L139" s="345">
        <v>0</v>
      </c>
      <c r="M139" s="345">
        <v>0</v>
      </c>
      <c r="N139" s="345">
        <v>0</v>
      </c>
      <c r="O139" s="345">
        <v>0</v>
      </c>
      <c r="P139" s="345">
        <v>0</v>
      </c>
      <c r="Q139" s="345">
        <v>0</v>
      </c>
      <c r="R139" s="345">
        <v>0</v>
      </c>
      <c r="S139" s="345">
        <v>0</v>
      </c>
      <c r="T139" s="345">
        <v>0</v>
      </c>
      <c r="U139" s="345">
        <v>0</v>
      </c>
      <c r="V139" s="345">
        <v>0</v>
      </c>
      <c r="W139" s="345">
        <v>-0.33799999952316284</v>
      </c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45"/>
      <c r="BT139" s="345"/>
      <c r="CB139" s="345"/>
      <c r="CJ139" s="345"/>
      <c r="CL139" s="345"/>
      <c r="CR139" s="345"/>
    </row>
    <row r="140" spans="1:96" s="346" customFormat="1" ht="12.75" customHeight="1" x14ac:dyDescent="0.3">
      <c r="A140" s="637" t="str">
        <f t="shared" si="3"/>
        <v>X</v>
      </c>
      <c r="B140" s="637" t="s">
        <v>1165</v>
      </c>
      <c r="C140" s="348" t="s">
        <v>1286</v>
      </c>
      <c r="D140" s="349" t="s">
        <v>1521</v>
      </c>
      <c r="E140" s="345">
        <v>-0.50033700466156006</v>
      </c>
      <c r="F140" s="345">
        <v>-0.63146698474884033</v>
      </c>
      <c r="G140" s="345">
        <v>-0.65656101703643799</v>
      </c>
      <c r="H140" s="345">
        <v>-0.92712098360061646</v>
      </c>
      <c r="I140" s="345">
        <v>-0.8055340051651001</v>
      </c>
      <c r="J140" s="345">
        <v>-0.92233502864837646</v>
      </c>
      <c r="K140" s="345">
        <v>-0.93185901641845703</v>
      </c>
      <c r="L140" s="345">
        <v>-0.76971501111984253</v>
      </c>
      <c r="M140" s="345">
        <v>-0.90562701225280762</v>
      </c>
      <c r="N140" s="345">
        <v>-0.9486430287361145</v>
      </c>
      <c r="O140" s="345">
        <v>-0.91702002286911011</v>
      </c>
      <c r="P140" s="345">
        <v>-0.92702198028564453</v>
      </c>
      <c r="Q140" s="345">
        <v>-0.8636929988861084</v>
      </c>
      <c r="R140" s="345">
        <v>-1.0010850429534912</v>
      </c>
      <c r="S140" s="345">
        <v>-1.1547820568084717</v>
      </c>
      <c r="T140" s="345">
        <v>-1.3311929702758789</v>
      </c>
      <c r="U140" s="345">
        <v>-1.1467820405960083</v>
      </c>
      <c r="V140" s="345">
        <v>-1.3443299531936646</v>
      </c>
      <c r="W140" s="345">
        <v>-1.1950000524520874</v>
      </c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  <c r="BB140" s="320"/>
      <c r="BC140" s="320"/>
      <c r="BD140" s="320"/>
      <c r="BE140" s="320"/>
      <c r="BF140" s="320"/>
      <c r="BG140" s="320"/>
      <c r="BH140" s="320"/>
      <c r="BI140" s="320"/>
      <c r="BJ140" s="320"/>
      <c r="BK140" s="320"/>
      <c r="BL140" s="345"/>
      <c r="BT140" s="345"/>
      <c r="CB140" s="345"/>
      <c r="CJ140" s="345"/>
      <c r="CL140" s="345"/>
      <c r="CR140" s="345"/>
    </row>
    <row r="141" spans="1:96" s="346" customFormat="1" ht="12.75" customHeight="1" x14ac:dyDescent="0.3">
      <c r="A141" s="637" t="str">
        <f t="shared" si="3"/>
        <v/>
      </c>
      <c r="B141" s="637" t="s">
        <v>1165</v>
      </c>
      <c r="C141" s="348" t="s">
        <v>1287</v>
      </c>
      <c r="D141" s="349" t="s">
        <v>1522</v>
      </c>
      <c r="E141" s="345">
        <v>0</v>
      </c>
      <c r="F141" s="345">
        <v>0</v>
      </c>
      <c r="G141" s="345">
        <v>0</v>
      </c>
      <c r="H141" s="345">
        <v>0</v>
      </c>
      <c r="I141" s="345">
        <v>0</v>
      </c>
      <c r="J141" s="345">
        <v>0</v>
      </c>
      <c r="K141" s="345">
        <v>0</v>
      </c>
      <c r="L141" s="345">
        <v>0</v>
      </c>
      <c r="M141" s="345">
        <v>0</v>
      </c>
      <c r="N141" s="345">
        <v>0</v>
      </c>
      <c r="O141" s="345">
        <v>0</v>
      </c>
      <c r="P141" s="345">
        <v>0</v>
      </c>
      <c r="Q141" s="345">
        <v>0</v>
      </c>
      <c r="R141" s="345">
        <v>0</v>
      </c>
      <c r="S141" s="345">
        <v>0</v>
      </c>
      <c r="T141" s="345">
        <v>0</v>
      </c>
      <c r="U141" s="345">
        <v>0</v>
      </c>
      <c r="V141" s="345">
        <v>0</v>
      </c>
      <c r="W141" s="345">
        <v>0</v>
      </c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  <c r="BB141" s="320"/>
      <c r="BC141" s="320"/>
      <c r="BD141" s="320"/>
      <c r="BE141" s="320"/>
      <c r="BF141" s="320"/>
      <c r="BG141" s="320"/>
      <c r="BH141" s="320"/>
      <c r="BI141" s="320"/>
      <c r="BJ141" s="320"/>
      <c r="BK141" s="320"/>
      <c r="BL141" s="345"/>
      <c r="BT141" s="345"/>
      <c r="CB141" s="345"/>
      <c r="CJ141" s="345"/>
      <c r="CL141" s="345"/>
      <c r="CR141" s="345"/>
    </row>
    <row r="142" spans="1:96" s="346" customFormat="1" ht="12.75" customHeight="1" x14ac:dyDescent="0.3">
      <c r="A142" s="637" t="str">
        <f t="shared" si="3"/>
        <v/>
      </c>
      <c r="B142" s="637" t="s">
        <v>1165</v>
      </c>
      <c r="C142" s="348" t="s">
        <v>1288</v>
      </c>
      <c r="D142" s="349" t="s">
        <v>1523</v>
      </c>
      <c r="E142" s="345">
        <v>0</v>
      </c>
      <c r="F142" s="345">
        <v>0</v>
      </c>
      <c r="G142" s="345">
        <v>0</v>
      </c>
      <c r="H142" s="345">
        <v>0</v>
      </c>
      <c r="I142" s="345">
        <v>0</v>
      </c>
      <c r="J142" s="345">
        <v>0</v>
      </c>
      <c r="K142" s="345">
        <v>0</v>
      </c>
      <c r="L142" s="345">
        <v>0</v>
      </c>
      <c r="M142" s="345">
        <v>0</v>
      </c>
      <c r="N142" s="345">
        <v>0</v>
      </c>
      <c r="O142" s="345">
        <v>0</v>
      </c>
      <c r="P142" s="345">
        <v>0</v>
      </c>
      <c r="Q142" s="345">
        <v>0</v>
      </c>
      <c r="R142" s="345">
        <v>0</v>
      </c>
      <c r="S142" s="345">
        <v>0</v>
      </c>
      <c r="T142" s="345">
        <v>0</v>
      </c>
      <c r="U142" s="345">
        <v>0</v>
      </c>
      <c r="V142" s="345">
        <v>0</v>
      </c>
      <c r="W142" s="345">
        <v>0</v>
      </c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A142" s="320"/>
      <c r="BB142" s="320"/>
      <c r="BC142" s="320"/>
      <c r="BD142" s="320"/>
      <c r="BE142" s="320"/>
      <c r="BF142" s="320"/>
      <c r="BG142" s="320"/>
      <c r="BH142" s="320"/>
      <c r="BI142" s="320"/>
      <c r="BJ142" s="320"/>
      <c r="BK142" s="320"/>
      <c r="BL142" s="345"/>
      <c r="BT142" s="345"/>
      <c r="CB142" s="345"/>
      <c r="CJ142" s="345"/>
      <c r="CL142" s="345"/>
      <c r="CR142" s="345"/>
    </row>
    <row r="143" spans="1:96" s="346" customFormat="1" ht="12.75" customHeight="1" x14ac:dyDescent="0.3">
      <c r="A143" s="637" t="str">
        <f t="shared" si="3"/>
        <v>X</v>
      </c>
      <c r="B143" s="637" t="s">
        <v>1165</v>
      </c>
      <c r="C143" s="348" t="s">
        <v>1289</v>
      </c>
      <c r="D143" s="349" t="s">
        <v>1524</v>
      </c>
      <c r="E143" s="345">
        <v>-0.25694900751113892</v>
      </c>
      <c r="F143" s="345">
        <v>-0.11609499901533127</v>
      </c>
      <c r="G143" s="345">
        <v>-0.11044900119304657</v>
      </c>
      <c r="H143" s="345">
        <v>-0.10228099673986435</v>
      </c>
      <c r="I143" s="345">
        <v>-0.20949600636959076</v>
      </c>
      <c r="J143" s="345">
        <v>-0.11570700258016586</v>
      </c>
      <c r="K143" s="345">
        <v>-0.10010199993848801</v>
      </c>
      <c r="L143" s="345">
        <v>-0.1200300008058548</v>
      </c>
      <c r="M143" s="345">
        <v>-9.9275998771190643E-2</v>
      </c>
      <c r="N143" s="345">
        <v>-8.6268000304698944E-2</v>
      </c>
      <c r="O143" s="345">
        <v>-9.3492999672889709E-2</v>
      </c>
      <c r="P143" s="345">
        <v>-0.13926100730895996</v>
      </c>
      <c r="Q143" s="345">
        <v>-0.16301299631595612</v>
      </c>
      <c r="R143" s="345">
        <v>-0.24561099708080292</v>
      </c>
      <c r="S143" s="345">
        <v>-0.34065800905227661</v>
      </c>
      <c r="T143" s="345">
        <v>-0.26584601402282715</v>
      </c>
      <c r="U143" s="345">
        <v>-0.23793900012969971</v>
      </c>
      <c r="V143" s="345">
        <v>-0.28585198521614075</v>
      </c>
      <c r="W143" s="345">
        <v>-0.36300000548362732</v>
      </c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A143" s="320"/>
      <c r="BB143" s="320"/>
      <c r="BC143" s="320"/>
      <c r="BD143" s="320"/>
      <c r="BE143" s="320"/>
      <c r="BF143" s="320"/>
      <c r="BG143" s="320"/>
      <c r="BH143" s="320"/>
      <c r="BI143" s="320"/>
      <c r="BJ143" s="320"/>
      <c r="BK143" s="320"/>
      <c r="BL143" s="345"/>
      <c r="BT143" s="345"/>
      <c r="CB143" s="345"/>
      <c r="CJ143" s="345"/>
      <c r="CL143" s="345"/>
      <c r="CR143" s="345"/>
    </row>
    <row r="144" spans="1:96" s="346" customFormat="1" ht="12.75" customHeight="1" x14ac:dyDescent="0.3">
      <c r="A144" s="637" t="str">
        <f t="shared" si="3"/>
        <v/>
      </c>
      <c r="B144" s="637" t="s">
        <v>1165</v>
      </c>
      <c r="C144" s="348" t="s">
        <v>1290</v>
      </c>
      <c r="D144" s="349" t="s">
        <v>1025</v>
      </c>
      <c r="E144" s="345">
        <v>0</v>
      </c>
      <c r="F144" s="345">
        <v>0</v>
      </c>
      <c r="G144" s="345">
        <v>0</v>
      </c>
      <c r="H144" s="345">
        <v>0</v>
      </c>
      <c r="I144" s="345">
        <v>0</v>
      </c>
      <c r="J144" s="345">
        <v>0</v>
      </c>
      <c r="K144" s="345">
        <v>0</v>
      </c>
      <c r="L144" s="345">
        <v>0</v>
      </c>
      <c r="M144" s="345">
        <v>0</v>
      </c>
      <c r="N144" s="345">
        <v>0</v>
      </c>
      <c r="O144" s="345">
        <v>0</v>
      </c>
      <c r="P144" s="345">
        <v>0</v>
      </c>
      <c r="Q144" s="345">
        <v>0</v>
      </c>
      <c r="R144" s="345">
        <v>0</v>
      </c>
      <c r="S144" s="345">
        <v>0</v>
      </c>
      <c r="T144" s="345">
        <v>0</v>
      </c>
      <c r="U144" s="345">
        <v>0</v>
      </c>
      <c r="V144" s="345">
        <v>0</v>
      </c>
      <c r="W144" s="345">
        <v>0</v>
      </c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  <c r="BL144" s="345"/>
      <c r="BT144" s="345"/>
      <c r="CB144" s="345"/>
      <c r="CJ144" s="345"/>
      <c r="CL144" s="345"/>
      <c r="CR144" s="345"/>
    </row>
    <row r="145" spans="1:96" s="346" customFormat="1" ht="12.75" customHeight="1" x14ac:dyDescent="0.3">
      <c r="A145" s="637" t="str">
        <f t="shared" si="3"/>
        <v>X</v>
      </c>
      <c r="B145" s="637" t="s">
        <v>1165</v>
      </c>
      <c r="C145" s="348" t="s">
        <v>1291</v>
      </c>
      <c r="D145" s="349" t="s">
        <v>1525</v>
      </c>
      <c r="E145" s="345">
        <v>-1.553737998008728</v>
      </c>
      <c r="F145" s="345">
        <v>-1.2248059511184692</v>
      </c>
      <c r="G145" s="345">
        <v>-1.1791210174560547</v>
      </c>
      <c r="H145" s="345">
        <v>-1.0810749530792236</v>
      </c>
      <c r="I145" s="345">
        <v>-1.4046880006790161</v>
      </c>
      <c r="J145" s="345">
        <v>-1.3264729976654053</v>
      </c>
      <c r="K145" s="345">
        <v>-1.4374489784240723</v>
      </c>
      <c r="L145" s="345">
        <v>-1.6191010475158691</v>
      </c>
      <c r="M145" s="345">
        <v>-1.5822789669036865</v>
      </c>
      <c r="N145" s="345">
        <v>-1.7478410005569458</v>
      </c>
      <c r="O145" s="345">
        <v>-1.9647029638290405</v>
      </c>
      <c r="P145" s="345">
        <v>-1.9429160356521606</v>
      </c>
      <c r="Q145" s="345">
        <v>-2.9199481010437012</v>
      </c>
      <c r="R145" s="345">
        <v>-2.4467320442199707</v>
      </c>
      <c r="S145" s="345">
        <v>-2.723984956741333</v>
      </c>
      <c r="T145" s="345">
        <v>-2.5177979469299316</v>
      </c>
      <c r="U145" s="345">
        <v>-3.4594109058380127</v>
      </c>
      <c r="V145" s="345">
        <v>-4.1504287719726563</v>
      </c>
      <c r="W145" s="345">
        <v>-2.9649999141693115</v>
      </c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45"/>
      <c r="BT145" s="345"/>
      <c r="CB145" s="345"/>
      <c r="CJ145" s="345"/>
      <c r="CL145" s="345"/>
      <c r="CR145" s="345"/>
    </row>
    <row r="146" spans="1:96" s="346" customFormat="1" ht="12.75" customHeight="1" x14ac:dyDescent="0.3">
      <c r="A146" s="637" t="str">
        <f t="shared" si="3"/>
        <v/>
      </c>
      <c r="B146" s="637" t="s">
        <v>1165</v>
      </c>
      <c r="C146" s="348" t="s">
        <v>1292</v>
      </c>
      <c r="D146" s="349" t="s">
        <v>1526</v>
      </c>
      <c r="E146" s="345">
        <v>0</v>
      </c>
      <c r="F146" s="345">
        <v>0</v>
      </c>
      <c r="G146" s="345">
        <v>0</v>
      </c>
      <c r="H146" s="345">
        <v>0</v>
      </c>
      <c r="I146" s="345">
        <v>0</v>
      </c>
      <c r="J146" s="345">
        <v>0</v>
      </c>
      <c r="K146" s="345">
        <v>0</v>
      </c>
      <c r="L146" s="345">
        <v>0</v>
      </c>
      <c r="M146" s="345">
        <v>0</v>
      </c>
      <c r="N146" s="345">
        <v>0</v>
      </c>
      <c r="O146" s="345">
        <v>0</v>
      </c>
      <c r="P146" s="345">
        <v>0</v>
      </c>
      <c r="Q146" s="345">
        <v>0</v>
      </c>
      <c r="R146" s="345">
        <v>0</v>
      </c>
      <c r="S146" s="345">
        <v>0</v>
      </c>
      <c r="T146" s="345">
        <v>0</v>
      </c>
      <c r="U146" s="345">
        <v>0</v>
      </c>
      <c r="V146" s="345">
        <v>0</v>
      </c>
      <c r="W146" s="345">
        <v>0</v>
      </c>
      <c r="X146" s="320"/>
      <c r="Y146" s="320"/>
      <c r="Z146" s="320"/>
      <c r="AA146" s="320"/>
      <c r="AB146" s="320"/>
      <c r="AC146" s="320"/>
      <c r="AD146" s="320"/>
      <c r="AE146" s="320"/>
      <c r="AF146" s="320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A146" s="320"/>
      <c r="BB146" s="320"/>
      <c r="BC146" s="320"/>
      <c r="BD146" s="320"/>
      <c r="BE146" s="320"/>
      <c r="BF146" s="320"/>
      <c r="BG146" s="320"/>
      <c r="BH146" s="320"/>
      <c r="BI146" s="320"/>
      <c r="BJ146" s="320"/>
      <c r="BK146" s="320"/>
      <c r="BL146" s="345"/>
      <c r="BT146" s="345"/>
      <c r="CB146" s="345"/>
      <c r="CJ146" s="345"/>
      <c r="CL146" s="345"/>
      <c r="CR146" s="345"/>
    </row>
    <row r="147" spans="1:96" s="346" customFormat="1" ht="12.75" customHeight="1" x14ac:dyDescent="0.3">
      <c r="A147" s="637" t="str">
        <f t="shared" si="3"/>
        <v>X</v>
      </c>
      <c r="B147" s="637" t="s">
        <v>1165</v>
      </c>
      <c r="C147" s="348" t="s">
        <v>1293</v>
      </c>
      <c r="D147" s="349" t="s">
        <v>1527</v>
      </c>
      <c r="E147" s="345">
        <v>0</v>
      </c>
      <c r="F147" s="345">
        <v>0</v>
      </c>
      <c r="G147" s="345">
        <v>0</v>
      </c>
      <c r="H147" s="345">
        <v>0</v>
      </c>
      <c r="I147" s="345">
        <v>0</v>
      </c>
      <c r="J147" s="345">
        <v>0</v>
      </c>
      <c r="K147" s="345">
        <v>0</v>
      </c>
      <c r="L147" s="345">
        <v>0</v>
      </c>
      <c r="M147" s="345">
        <v>0</v>
      </c>
      <c r="N147" s="345">
        <v>0</v>
      </c>
      <c r="O147" s="345">
        <v>0</v>
      </c>
      <c r="P147" s="345">
        <v>0</v>
      </c>
      <c r="Q147" s="345">
        <v>0</v>
      </c>
      <c r="R147" s="345">
        <v>0</v>
      </c>
      <c r="S147" s="345">
        <v>0</v>
      </c>
      <c r="T147" s="345">
        <v>0</v>
      </c>
      <c r="U147" s="345">
        <v>0</v>
      </c>
      <c r="V147" s="345">
        <v>0</v>
      </c>
      <c r="W147" s="345">
        <v>-4.1000001132488251E-2</v>
      </c>
      <c r="X147" s="320"/>
      <c r="Y147" s="320"/>
      <c r="Z147" s="320"/>
      <c r="AA147" s="320"/>
      <c r="AB147" s="320"/>
      <c r="AC147" s="320"/>
      <c r="AD147" s="320"/>
      <c r="AE147" s="320"/>
      <c r="AF147" s="320"/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  <c r="BB147" s="320"/>
      <c r="BC147" s="320"/>
      <c r="BD147" s="320"/>
      <c r="BE147" s="320"/>
      <c r="BF147" s="320"/>
      <c r="BG147" s="320"/>
      <c r="BH147" s="320"/>
      <c r="BI147" s="320"/>
      <c r="BJ147" s="320"/>
      <c r="BK147" s="320"/>
      <c r="BL147" s="345"/>
      <c r="BT147" s="345"/>
      <c r="CB147" s="345"/>
      <c r="CJ147" s="345"/>
      <c r="CL147" s="345"/>
      <c r="CR147" s="345"/>
    </row>
    <row r="148" spans="1:96" s="346" customFormat="1" ht="12.75" customHeight="1" x14ac:dyDescent="0.3">
      <c r="A148" s="637" t="str">
        <f t="shared" si="3"/>
        <v>X</v>
      </c>
      <c r="B148" s="637" t="s">
        <v>1165</v>
      </c>
      <c r="C148" s="348" t="s">
        <v>1294</v>
      </c>
      <c r="D148" s="349" t="s">
        <v>1528</v>
      </c>
      <c r="E148" s="345">
        <v>-7.8009510040283203</v>
      </c>
      <c r="F148" s="345">
        <v>-5.4445419311523438</v>
      </c>
      <c r="G148" s="345">
        <v>-5.9333109855651855</v>
      </c>
      <c r="H148" s="345">
        <v>-8.9339895248413086</v>
      </c>
      <c r="I148" s="345">
        <v>-5.1234350204467773</v>
      </c>
      <c r="J148" s="345">
        <v>-5.919802188873291</v>
      </c>
      <c r="K148" s="345">
        <v>-6.2286438941955566</v>
      </c>
      <c r="L148" s="345">
        <v>-6.5397400856018066</v>
      </c>
      <c r="M148" s="345">
        <v>-5.6562399864196777</v>
      </c>
      <c r="N148" s="345">
        <v>-8.1035356521606445</v>
      </c>
      <c r="O148" s="345">
        <v>-6.1099710464477539</v>
      </c>
      <c r="P148" s="345">
        <v>-6.5947041511535645</v>
      </c>
      <c r="Q148" s="345">
        <v>-9.9184627532958984</v>
      </c>
      <c r="R148" s="345">
        <v>-8.3830194473266602</v>
      </c>
      <c r="S148" s="345">
        <v>-10.946676254272461</v>
      </c>
      <c r="T148" s="345">
        <v>-17.141616821289063</v>
      </c>
      <c r="U148" s="345">
        <v>-19.15911865234375</v>
      </c>
      <c r="V148" s="345">
        <v>-23.659933090209961</v>
      </c>
      <c r="W148" s="345">
        <v>-23.974000930786133</v>
      </c>
      <c r="X148" s="320"/>
      <c r="Y148" s="320"/>
      <c r="Z148" s="320"/>
      <c r="AA148" s="320"/>
      <c r="AB148" s="320"/>
      <c r="AC148" s="320"/>
      <c r="AD148" s="320"/>
      <c r="AE148" s="320"/>
      <c r="AF148" s="320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A148" s="320"/>
      <c r="BB148" s="320"/>
      <c r="BC148" s="320"/>
      <c r="BD148" s="320"/>
      <c r="BE148" s="320"/>
      <c r="BF148" s="320"/>
      <c r="BG148" s="320"/>
      <c r="BH148" s="320"/>
      <c r="BI148" s="320"/>
      <c r="BJ148" s="320"/>
      <c r="BK148" s="320"/>
      <c r="BL148" s="345"/>
      <c r="BT148" s="345"/>
      <c r="CB148" s="345"/>
      <c r="CJ148" s="345"/>
      <c r="CL148" s="345"/>
      <c r="CR148" s="345"/>
    </row>
    <row r="149" spans="1:96" s="346" customFormat="1" ht="12.75" customHeight="1" x14ac:dyDescent="0.3">
      <c r="A149" s="637" t="str">
        <f t="shared" si="3"/>
        <v>X</v>
      </c>
      <c r="B149" s="637" t="s">
        <v>1165</v>
      </c>
      <c r="C149" s="348" t="s">
        <v>1295</v>
      </c>
      <c r="D149" s="349" t="s">
        <v>1529</v>
      </c>
      <c r="E149" s="345">
        <v>0</v>
      </c>
      <c r="F149" s="345">
        <v>0</v>
      </c>
      <c r="G149" s="345">
        <v>0</v>
      </c>
      <c r="H149" s="345">
        <v>0</v>
      </c>
      <c r="I149" s="345">
        <v>0</v>
      </c>
      <c r="J149" s="345">
        <v>0</v>
      </c>
      <c r="K149" s="345">
        <v>0</v>
      </c>
      <c r="L149" s="345">
        <v>0</v>
      </c>
      <c r="M149" s="345">
        <v>0</v>
      </c>
      <c r="N149" s="345">
        <v>0</v>
      </c>
      <c r="O149" s="345">
        <v>0</v>
      </c>
      <c r="P149" s="345">
        <v>0</v>
      </c>
      <c r="Q149" s="345">
        <v>0</v>
      </c>
      <c r="R149" s="345">
        <v>0</v>
      </c>
      <c r="S149" s="345">
        <v>0</v>
      </c>
      <c r="T149" s="345">
        <v>0</v>
      </c>
      <c r="U149" s="345">
        <v>0</v>
      </c>
      <c r="V149" s="345">
        <v>0</v>
      </c>
      <c r="W149" s="345">
        <v>-0.91500002145767212</v>
      </c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  <c r="BB149" s="320"/>
      <c r="BC149" s="320"/>
      <c r="BD149" s="320"/>
      <c r="BE149" s="320"/>
      <c r="BF149" s="320"/>
      <c r="BG149" s="320"/>
      <c r="BH149" s="320"/>
      <c r="BI149" s="320"/>
      <c r="BJ149" s="320"/>
      <c r="BK149" s="320"/>
      <c r="BL149" s="345"/>
      <c r="BT149" s="345"/>
      <c r="CB149" s="345"/>
      <c r="CJ149" s="345"/>
      <c r="CL149" s="345"/>
      <c r="CR149" s="345"/>
    </row>
    <row r="150" spans="1:96" s="346" customFormat="1" ht="12.75" customHeight="1" x14ac:dyDescent="0.3">
      <c r="A150" s="637" t="str">
        <f t="shared" si="3"/>
        <v/>
      </c>
      <c r="B150" s="637" t="s">
        <v>1165</v>
      </c>
      <c r="C150" s="348" t="s">
        <v>1296</v>
      </c>
      <c r="D150" s="349" t="s">
        <v>1530</v>
      </c>
      <c r="E150" s="345">
        <v>0</v>
      </c>
      <c r="F150" s="345">
        <v>0</v>
      </c>
      <c r="G150" s="345">
        <v>0</v>
      </c>
      <c r="H150" s="345">
        <v>0</v>
      </c>
      <c r="I150" s="345">
        <v>0</v>
      </c>
      <c r="J150" s="345">
        <v>0</v>
      </c>
      <c r="K150" s="345">
        <v>0</v>
      </c>
      <c r="L150" s="345">
        <v>0</v>
      </c>
      <c r="M150" s="345">
        <v>0</v>
      </c>
      <c r="N150" s="345">
        <v>0</v>
      </c>
      <c r="O150" s="345">
        <v>0</v>
      </c>
      <c r="P150" s="345">
        <v>0</v>
      </c>
      <c r="Q150" s="345">
        <v>0</v>
      </c>
      <c r="R150" s="345">
        <v>0</v>
      </c>
      <c r="S150" s="345">
        <v>0</v>
      </c>
      <c r="T150" s="345">
        <v>0</v>
      </c>
      <c r="U150" s="345">
        <v>0</v>
      </c>
      <c r="V150" s="345">
        <v>0</v>
      </c>
      <c r="W150" s="345">
        <v>0</v>
      </c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45"/>
      <c r="BT150" s="345"/>
      <c r="CB150" s="345"/>
      <c r="CJ150" s="345"/>
      <c r="CR150" s="345"/>
    </row>
    <row r="151" spans="1:96" s="346" customFormat="1" ht="12.75" customHeight="1" x14ac:dyDescent="0.3">
      <c r="A151" s="637" t="str">
        <f t="shared" si="3"/>
        <v>X</v>
      </c>
      <c r="B151" s="637" t="s">
        <v>1165</v>
      </c>
      <c r="C151" s="348" t="s">
        <v>1297</v>
      </c>
      <c r="D151" s="349" t="s">
        <v>1531</v>
      </c>
      <c r="E151" s="345">
        <v>-0.41142401099205017</v>
      </c>
      <c r="F151" s="345">
        <v>-0.27436301112174988</v>
      </c>
      <c r="G151" s="345">
        <v>-0.33842900395393372</v>
      </c>
      <c r="H151" s="345">
        <v>-0.27583599090576172</v>
      </c>
      <c r="I151" s="345">
        <v>-0.24196299910545349</v>
      </c>
      <c r="J151" s="345">
        <v>-0.30811598896980286</v>
      </c>
      <c r="K151" s="345">
        <v>-0.35210698843002319</v>
      </c>
      <c r="L151" s="345">
        <v>-0.32994100451469421</v>
      </c>
      <c r="M151" s="345">
        <v>-0.34560799598693848</v>
      </c>
      <c r="N151" s="345">
        <v>-0.43355000019073486</v>
      </c>
      <c r="O151" s="345">
        <v>5.3320001810789108E-2</v>
      </c>
      <c r="P151" s="345">
        <v>-0.28537198901176453</v>
      </c>
      <c r="Q151" s="345">
        <v>-0.3712179958820343</v>
      </c>
      <c r="R151" s="345">
        <v>-0.7506600022315979</v>
      </c>
      <c r="S151" s="345">
        <v>-0.54110801219940186</v>
      </c>
      <c r="T151" s="345">
        <v>-0.47688800096511841</v>
      </c>
      <c r="U151" s="345">
        <v>-0.48502901196479797</v>
      </c>
      <c r="V151" s="345">
        <v>-0.50407499074935913</v>
      </c>
      <c r="W151" s="345">
        <v>-0.73799997568130493</v>
      </c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45"/>
      <c r="BT151" s="345"/>
      <c r="CB151" s="345"/>
      <c r="CJ151" s="345"/>
      <c r="CL151" s="711"/>
      <c r="CR151" s="345"/>
    </row>
    <row r="152" spans="1:96" s="346" customFormat="1" ht="12.75" customHeight="1" x14ac:dyDescent="0.3">
      <c r="A152" s="637" t="str">
        <f t="shared" si="3"/>
        <v/>
      </c>
      <c r="B152" s="637" t="s">
        <v>1165</v>
      </c>
      <c r="C152" s="348" t="s">
        <v>1298</v>
      </c>
      <c r="D152" s="349" t="s">
        <v>1532</v>
      </c>
      <c r="E152" s="345">
        <v>0</v>
      </c>
      <c r="F152" s="345">
        <v>0</v>
      </c>
      <c r="G152" s="345">
        <v>0</v>
      </c>
      <c r="H152" s="345">
        <v>0</v>
      </c>
      <c r="I152" s="345">
        <v>0</v>
      </c>
      <c r="J152" s="345">
        <v>0</v>
      </c>
      <c r="K152" s="345">
        <v>0</v>
      </c>
      <c r="L152" s="345">
        <v>0</v>
      </c>
      <c r="M152" s="345">
        <v>0</v>
      </c>
      <c r="N152" s="345">
        <v>0</v>
      </c>
      <c r="O152" s="345">
        <v>0</v>
      </c>
      <c r="P152" s="345">
        <v>0</v>
      </c>
      <c r="Q152" s="345">
        <v>0</v>
      </c>
      <c r="R152" s="345">
        <v>0</v>
      </c>
      <c r="S152" s="345">
        <v>0</v>
      </c>
      <c r="T152" s="345">
        <v>0</v>
      </c>
      <c r="U152" s="345">
        <v>0</v>
      </c>
      <c r="V152" s="345">
        <v>0</v>
      </c>
      <c r="W152" s="345">
        <v>0</v>
      </c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45"/>
      <c r="BT152" s="345"/>
      <c r="CB152" s="345"/>
      <c r="CJ152" s="345"/>
      <c r="CL152" s="345"/>
      <c r="CR152" s="345"/>
    </row>
    <row r="153" spans="1:96" s="346" customFormat="1" ht="12.75" customHeight="1" x14ac:dyDescent="0.3">
      <c r="A153" s="637" t="str">
        <f t="shared" si="3"/>
        <v/>
      </c>
      <c r="B153" s="637" t="s">
        <v>1165</v>
      </c>
      <c r="C153" s="348" t="s">
        <v>1299</v>
      </c>
      <c r="D153" s="349" t="s">
        <v>1533</v>
      </c>
      <c r="E153" s="345">
        <v>0</v>
      </c>
      <c r="F153" s="345">
        <v>0</v>
      </c>
      <c r="G153" s="345">
        <v>0</v>
      </c>
      <c r="H153" s="345">
        <v>0</v>
      </c>
      <c r="I153" s="345">
        <v>0</v>
      </c>
      <c r="J153" s="345">
        <v>0</v>
      </c>
      <c r="K153" s="345">
        <v>0</v>
      </c>
      <c r="L153" s="345">
        <v>0</v>
      </c>
      <c r="M153" s="345">
        <v>0</v>
      </c>
      <c r="N153" s="345">
        <v>0</v>
      </c>
      <c r="O153" s="345">
        <v>0</v>
      </c>
      <c r="P153" s="345">
        <v>0</v>
      </c>
      <c r="Q153" s="345">
        <v>0</v>
      </c>
      <c r="R153" s="345">
        <v>0</v>
      </c>
      <c r="S153" s="345">
        <v>0</v>
      </c>
      <c r="T153" s="345">
        <v>0</v>
      </c>
      <c r="U153" s="345">
        <v>0</v>
      </c>
      <c r="V153" s="345">
        <v>0</v>
      </c>
      <c r="W153" s="345">
        <v>0</v>
      </c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45"/>
      <c r="BT153" s="345"/>
      <c r="CB153" s="345"/>
      <c r="CJ153" s="345"/>
      <c r="CL153" s="345"/>
      <c r="CR153" s="345"/>
    </row>
    <row r="154" spans="1:96" s="346" customFormat="1" ht="12.75" customHeight="1" x14ac:dyDescent="0.3">
      <c r="A154" s="637" t="str">
        <f t="shared" si="3"/>
        <v/>
      </c>
      <c r="B154" s="637" t="s">
        <v>1165</v>
      </c>
      <c r="C154" s="348" t="s">
        <v>1300</v>
      </c>
      <c r="D154" s="349" t="s">
        <v>1534</v>
      </c>
      <c r="E154" s="345">
        <v>0</v>
      </c>
      <c r="F154" s="345">
        <v>0</v>
      </c>
      <c r="G154" s="345">
        <v>0</v>
      </c>
      <c r="H154" s="345">
        <v>0</v>
      </c>
      <c r="I154" s="345">
        <v>0</v>
      </c>
      <c r="J154" s="345">
        <v>0</v>
      </c>
      <c r="K154" s="345">
        <v>0</v>
      </c>
      <c r="L154" s="345">
        <v>0</v>
      </c>
      <c r="M154" s="345">
        <v>0</v>
      </c>
      <c r="N154" s="345">
        <v>0</v>
      </c>
      <c r="O154" s="345">
        <v>0</v>
      </c>
      <c r="P154" s="345">
        <v>0</v>
      </c>
      <c r="Q154" s="345">
        <v>0</v>
      </c>
      <c r="R154" s="345">
        <v>0</v>
      </c>
      <c r="S154" s="345">
        <v>0</v>
      </c>
      <c r="T154" s="345">
        <v>0</v>
      </c>
      <c r="U154" s="345">
        <v>0</v>
      </c>
      <c r="V154" s="345">
        <v>0</v>
      </c>
      <c r="W154" s="345">
        <v>0</v>
      </c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20"/>
      <c r="BD154" s="320"/>
      <c r="BE154" s="320"/>
      <c r="BF154" s="320"/>
      <c r="BG154" s="320"/>
      <c r="BH154" s="320"/>
      <c r="BI154" s="320"/>
      <c r="BJ154" s="320"/>
      <c r="BK154" s="320"/>
      <c r="BL154" s="345"/>
      <c r="BT154" s="345"/>
      <c r="CB154" s="345"/>
      <c r="CJ154" s="345"/>
      <c r="CL154" s="345"/>
      <c r="CR154" s="345"/>
    </row>
    <row r="155" spans="1:96" s="346" customFormat="1" ht="12.75" customHeight="1" x14ac:dyDescent="0.3">
      <c r="A155" s="637" t="str">
        <f t="shared" si="3"/>
        <v/>
      </c>
      <c r="B155" s="637" t="s">
        <v>1159</v>
      </c>
      <c r="C155" s="348" t="s">
        <v>1301</v>
      </c>
      <c r="D155" s="352" t="s">
        <v>1535</v>
      </c>
      <c r="E155" s="345">
        <v>0</v>
      </c>
      <c r="F155" s="345">
        <v>0</v>
      </c>
      <c r="G155" s="345">
        <v>0</v>
      </c>
      <c r="H155" s="345">
        <v>0</v>
      </c>
      <c r="I155" s="345">
        <v>0</v>
      </c>
      <c r="J155" s="345">
        <v>0</v>
      </c>
      <c r="K155" s="345">
        <v>0</v>
      </c>
      <c r="L155" s="345">
        <v>0</v>
      </c>
      <c r="M155" s="345">
        <v>0</v>
      </c>
      <c r="N155" s="345">
        <v>0</v>
      </c>
      <c r="O155" s="345">
        <v>0</v>
      </c>
      <c r="P155" s="345">
        <v>0</v>
      </c>
      <c r="Q155" s="345">
        <v>0</v>
      </c>
      <c r="R155" s="345">
        <v>0</v>
      </c>
      <c r="S155" s="345">
        <v>0</v>
      </c>
      <c r="T155" s="345">
        <v>0</v>
      </c>
      <c r="U155" s="345">
        <v>0</v>
      </c>
      <c r="V155" s="345">
        <v>0</v>
      </c>
      <c r="W155" s="345">
        <v>0</v>
      </c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  <c r="BB155" s="320"/>
      <c r="BC155" s="320"/>
      <c r="BD155" s="320"/>
      <c r="BE155" s="320"/>
      <c r="BF155" s="320"/>
      <c r="BG155" s="320"/>
      <c r="BH155" s="320"/>
      <c r="BI155" s="320"/>
      <c r="BJ155" s="320"/>
      <c r="BK155" s="320"/>
      <c r="BL155" s="345"/>
      <c r="BT155" s="345"/>
      <c r="CB155" s="345"/>
      <c r="CJ155" s="345"/>
      <c r="CR155" s="345"/>
    </row>
    <row r="156" spans="1:96" s="346" customFormat="1" ht="12.75" customHeight="1" x14ac:dyDescent="0.3">
      <c r="A156" s="637" t="str">
        <f t="shared" si="3"/>
        <v>X</v>
      </c>
      <c r="B156" s="637" t="s">
        <v>1159</v>
      </c>
      <c r="C156" s="348" t="s">
        <v>1302</v>
      </c>
      <c r="D156" s="352" t="s">
        <v>136</v>
      </c>
      <c r="E156" s="345">
        <v>-0.83459299802780151</v>
      </c>
      <c r="F156" s="345">
        <v>-0.9316980242729187</v>
      </c>
      <c r="G156" s="345">
        <v>-0.9177129864692688</v>
      </c>
      <c r="H156" s="345">
        <v>-0.90008598566055298</v>
      </c>
      <c r="I156" s="345">
        <v>-1.3188090324401855</v>
      </c>
      <c r="J156" s="345">
        <v>-0.89668601751327515</v>
      </c>
      <c r="K156" s="345">
        <v>-0.89284199476242065</v>
      </c>
      <c r="L156" s="345">
        <v>-1.4227060079574585</v>
      </c>
      <c r="M156" s="345">
        <v>-1.4318159818649292</v>
      </c>
      <c r="N156" s="345">
        <v>-1.1727360486984253</v>
      </c>
      <c r="O156" s="345">
        <v>-0.74957102537155151</v>
      </c>
      <c r="P156" s="345">
        <v>-0.73311400413513184</v>
      </c>
      <c r="Q156" s="345">
        <v>-0.76325100660324097</v>
      </c>
      <c r="R156" s="345">
        <v>-0.64116501808166504</v>
      </c>
      <c r="S156" s="345">
        <v>-0.63976699113845825</v>
      </c>
      <c r="T156" s="345">
        <v>-0.60248398780822754</v>
      </c>
      <c r="U156" s="345">
        <v>-0.66406601667404175</v>
      </c>
      <c r="V156" s="345">
        <v>-0.57102000713348389</v>
      </c>
      <c r="W156" s="345">
        <v>-0.54100000858306885</v>
      </c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  <c r="BB156" s="320"/>
      <c r="BC156" s="320"/>
      <c r="BD156" s="320"/>
      <c r="BE156" s="320"/>
      <c r="BF156" s="320"/>
      <c r="BG156" s="320"/>
      <c r="BH156" s="320"/>
      <c r="BI156" s="320"/>
      <c r="BJ156" s="320"/>
      <c r="BK156" s="320"/>
      <c r="BL156" s="345"/>
      <c r="BT156" s="345"/>
      <c r="CB156" s="345"/>
      <c r="CJ156" s="345"/>
      <c r="CR156" s="345"/>
    </row>
    <row r="157" spans="1:96" s="346" customFormat="1" ht="12.75" customHeight="1" x14ac:dyDescent="0.3">
      <c r="A157" s="637" t="str">
        <f t="shared" si="3"/>
        <v>X</v>
      </c>
      <c r="B157" s="637" t="s">
        <v>1165</v>
      </c>
      <c r="C157" s="348" t="s">
        <v>1303</v>
      </c>
      <c r="D157" s="646" t="s">
        <v>1536</v>
      </c>
      <c r="E157" s="345">
        <v>-0.83459299802780151</v>
      </c>
      <c r="F157" s="345">
        <v>-0.9316980242729187</v>
      </c>
      <c r="G157" s="345">
        <v>-0.9177129864692688</v>
      </c>
      <c r="H157" s="345">
        <v>-0.90008598566055298</v>
      </c>
      <c r="I157" s="345">
        <v>-1.3188090324401855</v>
      </c>
      <c r="J157" s="345">
        <v>-0.89668601751327515</v>
      </c>
      <c r="K157" s="345">
        <v>-0.89284199476242065</v>
      </c>
      <c r="L157" s="345">
        <v>-1.4227060079574585</v>
      </c>
      <c r="M157" s="345">
        <v>-1.4318159818649292</v>
      </c>
      <c r="N157" s="345">
        <v>-1.1727360486984253</v>
      </c>
      <c r="O157" s="345">
        <v>-0.74957102537155151</v>
      </c>
      <c r="P157" s="345">
        <v>-0.73311400413513184</v>
      </c>
      <c r="Q157" s="345">
        <v>-0.76325100660324097</v>
      </c>
      <c r="R157" s="345">
        <v>-0.64116501808166504</v>
      </c>
      <c r="S157" s="345">
        <v>-0.63976699113845825</v>
      </c>
      <c r="T157" s="345">
        <v>-0.60248398780822754</v>
      </c>
      <c r="U157" s="345">
        <v>-0.66406601667404175</v>
      </c>
      <c r="V157" s="345">
        <v>-0.57102000713348389</v>
      </c>
      <c r="W157" s="345">
        <v>-0.54100000858306885</v>
      </c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  <c r="BB157" s="320"/>
      <c r="BC157" s="320"/>
      <c r="BD157" s="320"/>
      <c r="BE157" s="320"/>
      <c r="BF157" s="320"/>
      <c r="BG157" s="320"/>
      <c r="BH157" s="320"/>
      <c r="BI157" s="320"/>
      <c r="BJ157" s="320"/>
      <c r="BK157" s="320"/>
      <c r="BL157" s="345"/>
      <c r="BT157" s="345"/>
      <c r="CB157" s="345"/>
      <c r="CJ157" s="345"/>
      <c r="CL157" s="345"/>
      <c r="CR157" s="345"/>
    </row>
    <row r="158" spans="1:96" s="346" customFormat="1" ht="12.75" customHeight="1" x14ac:dyDescent="0.3">
      <c r="A158" s="637" t="str">
        <f t="shared" si="3"/>
        <v/>
      </c>
      <c r="B158" s="637" t="s">
        <v>1165</v>
      </c>
      <c r="C158" s="348" t="s">
        <v>1304</v>
      </c>
      <c r="D158" s="349" t="s">
        <v>1537</v>
      </c>
      <c r="E158" s="345">
        <v>0</v>
      </c>
      <c r="F158" s="345">
        <v>0</v>
      </c>
      <c r="G158" s="345">
        <v>0</v>
      </c>
      <c r="H158" s="345">
        <v>0</v>
      </c>
      <c r="I158" s="345">
        <v>0</v>
      </c>
      <c r="J158" s="345">
        <v>0</v>
      </c>
      <c r="K158" s="345">
        <v>0</v>
      </c>
      <c r="L158" s="345">
        <v>0</v>
      </c>
      <c r="M158" s="345">
        <v>0</v>
      </c>
      <c r="N158" s="345">
        <v>0</v>
      </c>
      <c r="O158" s="345">
        <v>0</v>
      </c>
      <c r="P158" s="345">
        <v>0</v>
      </c>
      <c r="Q158" s="345">
        <v>0</v>
      </c>
      <c r="R158" s="345">
        <v>0</v>
      </c>
      <c r="S158" s="345">
        <v>0</v>
      </c>
      <c r="T158" s="345">
        <v>0</v>
      </c>
      <c r="U158" s="345">
        <v>0</v>
      </c>
      <c r="V158" s="345">
        <v>0</v>
      </c>
      <c r="W158" s="345">
        <v>0</v>
      </c>
      <c r="X158" s="320"/>
      <c r="Y158" s="320"/>
      <c r="Z158" s="320"/>
      <c r="AA158" s="320"/>
      <c r="AB158" s="320"/>
      <c r="AC158" s="320"/>
      <c r="AD158" s="320"/>
      <c r="AE158" s="320"/>
      <c r="AF158" s="320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A158" s="320"/>
      <c r="BB158" s="320"/>
      <c r="BC158" s="320"/>
      <c r="BD158" s="320"/>
      <c r="BE158" s="320"/>
      <c r="BF158" s="320"/>
      <c r="BG158" s="320"/>
      <c r="BH158" s="320"/>
      <c r="BI158" s="320"/>
      <c r="BJ158" s="320"/>
      <c r="BK158" s="320"/>
      <c r="BL158" s="345"/>
      <c r="BT158" s="345"/>
      <c r="CB158" s="345"/>
      <c r="CJ158" s="345"/>
      <c r="CL158" s="345"/>
      <c r="CR158" s="345"/>
    </row>
    <row r="159" spans="1:96" s="346" customFormat="1" ht="12.75" customHeight="1" x14ac:dyDescent="0.3">
      <c r="A159" s="637" t="str">
        <f t="shared" si="3"/>
        <v/>
      </c>
      <c r="B159" s="637" t="s">
        <v>1165</v>
      </c>
      <c r="C159" s="348" t="s">
        <v>1305</v>
      </c>
      <c r="D159" s="349" t="s">
        <v>1538</v>
      </c>
      <c r="E159" s="345">
        <v>0</v>
      </c>
      <c r="F159" s="345">
        <v>0</v>
      </c>
      <c r="G159" s="345">
        <v>0</v>
      </c>
      <c r="H159" s="345">
        <v>0</v>
      </c>
      <c r="I159" s="345">
        <v>0</v>
      </c>
      <c r="J159" s="345">
        <v>0</v>
      </c>
      <c r="K159" s="345">
        <v>0</v>
      </c>
      <c r="L159" s="345">
        <v>0</v>
      </c>
      <c r="M159" s="345">
        <v>0</v>
      </c>
      <c r="N159" s="345">
        <v>0</v>
      </c>
      <c r="O159" s="345">
        <v>0</v>
      </c>
      <c r="P159" s="345">
        <v>0</v>
      </c>
      <c r="Q159" s="345">
        <v>0</v>
      </c>
      <c r="R159" s="345">
        <v>0</v>
      </c>
      <c r="S159" s="345">
        <v>0</v>
      </c>
      <c r="T159" s="345">
        <v>0</v>
      </c>
      <c r="U159" s="345">
        <v>0</v>
      </c>
      <c r="V159" s="345">
        <v>0</v>
      </c>
      <c r="W159" s="345">
        <v>0</v>
      </c>
      <c r="X159" s="320"/>
      <c r="Y159" s="320"/>
      <c r="Z159" s="320"/>
      <c r="AA159" s="320"/>
      <c r="AB159" s="320"/>
      <c r="AC159" s="320"/>
      <c r="AD159" s="320"/>
      <c r="AE159" s="320"/>
      <c r="AF159" s="320"/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  <c r="BB159" s="320"/>
      <c r="BC159" s="320"/>
      <c r="BD159" s="320"/>
      <c r="BE159" s="320"/>
      <c r="BF159" s="320"/>
      <c r="BG159" s="320"/>
      <c r="BH159" s="320"/>
      <c r="BI159" s="320"/>
      <c r="BJ159" s="320"/>
      <c r="BK159" s="320"/>
      <c r="BL159" s="345"/>
      <c r="BT159" s="345"/>
      <c r="CB159" s="345"/>
      <c r="CJ159" s="345"/>
      <c r="CL159" s="345"/>
      <c r="CR159" s="345"/>
    </row>
    <row r="160" spans="1:96" s="346" customFormat="1" ht="12.75" customHeight="1" x14ac:dyDescent="0.3">
      <c r="A160" s="637" t="str">
        <f t="shared" si="3"/>
        <v>X</v>
      </c>
      <c r="B160" s="637" t="s">
        <v>1159</v>
      </c>
      <c r="C160" s="348" t="s">
        <v>1306</v>
      </c>
      <c r="D160" s="352" t="s">
        <v>1539</v>
      </c>
      <c r="E160" s="345">
        <v>-2.6861119270324707</v>
      </c>
      <c r="F160" s="345">
        <v>-2.6775999069213867</v>
      </c>
      <c r="G160" s="345">
        <v>-4.1498317718505859</v>
      </c>
      <c r="H160" s="345">
        <v>-7.4569449424743652</v>
      </c>
      <c r="I160" s="345">
        <v>-9.2890033721923828</v>
      </c>
      <c r="J160" s="345">
        <v>-8.9907894134521484</v>
      </c>
      <c r="K160" s="345">
        <v>-6.6412777900695801</v>
      </c>
      <c r="L160" s="345">
        <v>-5.3312888145446777</v>
      </c>
      <c r="M160" s="345">
        <v>-8.7944021224975586</v>
      </c>
      <c r="N160" s="345">
        <v>-7.247708797454834</v>
      </c>
      <c r="O160" s="345">
        <v>-5.7076659202575684</v>
      </c>
      <c r="P160" s="345">
        <v>-9.2591724395751953</v>
      </c>
      <c r="Q160" s="345">
        <v>-11.166195869445801</v>
      </c>
      <c r="R160" s="345">
        <v>-11.656943321228027</v>
      </c>
      <c r="S160" s="345">
        <v>-12.075904846191406</v>
      </c>
      <c r="T160" s="345">
        <v>-17.278215408325195</v>
      </c>
      <c r="U160" s="345">
        <v>-18.953987121582031</v>
      </c>
      <c r="V160" s="345">
        <v>-18.030735015869141</v>
      </c>
      <c r="W160" s="345">
        <v>-16.518999099731445</v>
      </c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  <c r="BB160" s="320"/>
      <c r="BC160" s="320"/>
      <c r="BD160" s="320"/>
      <c r="BE160" s="320"/>
      <c r="BF160" s="320"/>
      <c r="BG160" s="320"/>
      <c r="BH160" s="320"/>
      <c r="BI160" s="320"/>
      <c r="BJ160" s="320"/>
      <c r="BK160" s="320"/>
      <c r="BL160" s="345"/>
      <c r="BT160" s="345"/>
      <c r="CB160" s="345"/>
      <c r="CJ160" s="345"/>
      <c r="CL160" s="345"/>
      <c r="CR160" s="345"/>
    </row>
    <row r="161" spans="1:96" s="346" customFormat="1" ht="12.75" customHeight="1" x14ac:dyDescent="0.3">
      <c r="A161" s="637" t="str">
        <f t="shared" si="3"/>
        <v>X</v>
      </c>
      <c r="B161" s="637" t="s">
        <v>1159</v>
      </c>
      <c r="C161" s="348" t="s">
        <v>1307</v>
      </c>
      <c r="D161" s="645" t="s">
        <v>1540</v>
      </c>
      <c r="E161" s="345">
        <v>-2.6861119270324707</v>
      </c>
      <c r="F161" s="345">
        <v>-2.6775999069213867</v>
      </c>
      <c r="G161" s="345">
        <v>-4.1498317718505859</v>
      </c>
      <c r="H161" s="345">
        <v>-7.4569449424743652</v>
      </c>
      <c r="I161" s="345">
        <v>-9.2890033721923828</v>
      </c>
      <c r="J161" s="345">
        <v>-8.9907894134521484</v>
      </c>
      <c r="K161" s="345">
        <v>-6.6412777900695801</v>
      </c>
      <c r="L161" s="345">
        <v>-5.3312888145446777</v>
      </c>
      <c r="M161" s="345">
        <v>-8.7944021224975586</v>
      </c>
      <c r="N161" s="345">
        <v>-7.247708797454834</v>
      </c>
      <c r="O161" s="345">
        <v>-5.7076659202575684</v>
      </c>
      <c r="P161" s="345">
        <v>-9.2591724395751953</v>
      </c>
      <c r="Q161" s="345">
        <v>-11.166195869445801</v>
      </c>
      <c r="R161" s="345">
        <v>-11.656943321228027</v>
      </c>
      <c r="S161" s="345">
        <v>-12.075904846191406</v>
      </c>
      <c r="T161" s="345">
        <v>-17.278215408325195</v>
      </c>
      <c r="U161" s="345">
        <v>-17.237363815307617</v>
      </c>
      <c r="V161" s="345">
        <v>-14.139801979064941</v>
      </c>
      <c r="W161" s="345">
        <v>-13.982000350952148</v>
      </c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  <c r="BB161" s="320"/>
      <c r="BC161" s="320"/>
      <c r="BD161" s="320"/>
      <c r="BE161" s="320"/>
      <c r="BF161" s="320"/>
      <c r="BG161" s="320"/>
      <c r="BH161" s="320"/>
      <c r="BI161" s="320"/>
      <c r="BJ161" s="320"/>
      <c r="BK161" s="320"/>
      <c r="BL161" s="345"/>
      <c r="BT161" s="345"/>
      <c r="CB161" s="345"/>
      <c r="CJ161" s="345"/>
      <c r="CL161" s="345"/>
      <c r="CR161" s="345"/>
    </row>
    <row r="162" spans="1:96" s="346" customFormat="1" ht="12.75" customHeight="1" x14ac:dyDescent="0.3">
      <c r="A162" s="637" t="str">
        <f t="shared" si="3"/>
        <v>X</v>
      </c>
      <c r="B162" s="637" t="s">
        <v>1159</v>
      </c>
      <c r="C162" s="348" t="s">
        <v>1308</v>
      </c>
      <c r="D162" s="647" t="s">
        <v>1541</v>
      </c>
      <c r="E162" s="345">
        <v>-2.6861119270324707</v>
      </c>
      <c r="F162" s="345">
        <v>-2.6775999069213867</v>
      </c>
      <c r="G162" s="345">
        <v>-4.1498317718505859</v>
      </c>
      <c r="H162" s="345">
        <v>-7.4569449424743652</v>
      </c>
      <c r="I162" s="345">
        <v>-9.2890033721923828</v>
      </c>
      <c r="J162" s="345">
        <v>-8.9907894134521484</v>
      </c>
      <c r="K162" s="345">
        <v>-6.6412777900695801</v>
      </c>
      <c r="L162" s="345">
        <v>-5.3312888145446777</v>
      </c>
      <c r="M162" s="345">
        <v>-8.7944021224975586</v>
      </c>
      <c r="N162" s="345">
        <v>-7.247708797454834</v>
      </c>
      <c r="O162" s="345">
        <v>-5.7076659202575684</v>
      </c>
      <c r="P162" s="345">
        <v>-9.2591724395751953</v>
      </c>
      <c r="Q162" s="345">
        <v>-11.166195869445801</v>
      </c>
      <c r="R162" s="345">
        <v>-11.656943321228027</v>
      </c>
      <c r="S162" s="345">
        <v>-12.075904846191406</v>
      </c>
      <c r="T162" s="345">
        <v>-17.278215408325195</v>
      </c>
      <c r="U162" s="345">
        <v>-17.237363815307617</v>
      </c>
      <c r="V162" s="345">
        <v>-14.139801979064941</v>
      </c>
      <c r="W162" s="345">
        <v>-13.982000350952148</v>
      </c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  <c r="BL162" s="345"/>
      <c r="BT162" s="345"/>
      <c r="CB162" s="345"/>
      <c r="CJ162" s="345"/>
      <c r="CL162" s="345"/>
      <c r="CR162" s="345"/>
    </row>
    <row r="163" spans="1:96" s="346" customFormat="1" ht="12.75" customHeight="1" x14ac:dyDescent="0.3">
      <c r="A163" s="637" t="str">
        <f t="shared" si="3"/>
        <v>X</v>
      </c>
      <c r="B163" s="637" t="s">
        <v>1165</v>
      </c>
      <c r="C163" s="348" t="s">
        <v>1309</v>
      </c>
      <c r="D163" s="641" t="s">
        <v>1542</v>
      </c>
      <c r="E163" s="345">
        <v>-0.89999997615814209</v>
      </c>
      <c r="F163" s="345">
        <v>-0.84460002183914185</v>
      </c>
      <c r="G163" s="345">
        <v>-0.89999997615814209</v>
      </c>
      <c r="H163" s="345">
        <v>-1.2000000476837158</v>
      </c>
      <c r="I163" s="345">
        <v>-1.0921850204467773</v>
      </c>
      <c r="J163" s="345">
        <v>-0.99699997901916504</v>
      </c>
      <c r="K163" s="345">
        <v>-1.3400019407272339</v>
      </c>
      <c r="L163" s="345">
        <v>-1.2455999851226807</v>
      </c>
      <c r="M163" s="345">
        <v>-1.2000000476837158</v>
      </c>
      <c r="N163" s="345">
        <v>-1.1904000043869019</v>
      </c>
      <c r="O163" s="345">
        <v>-1.4104000329971313</v>
      </c>
      <c r="P163" s="345">
        <v>-1.7202719449996948</v>
      </c>
      <c r="Q163" s="345">
        <v>-3.3522539138793945</v>
      </c>
      <c r="R163" s="345">
        <v>-2.9575119018554688</v>
      </c>
      <c r="S163" s="345">
        <v>-4.4743871688842773</v>
      </c>
      <c r="T163" s="345">
        <v>-8.9675512313842773</v>
      </c>
      <c r="U163" s="345">
        <v>-8.3269376754760742</v>
      </c>
      <c r="V163" s="345">
        <v>-6.7519998550415039</v>
      </c>
      <c r="W163" s="345">
        <v>-7.1909999847412109</v>
      </c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A163" s="320"/>
      <c r="BB163" s="320"/>
      <c r="BC163" s="320"/>
      <c r="BD163" s="320"/>
      <c r="BE163" s="320"/>
      <c r="BF163" s="320"/>
      <c r="BG163" s="320"/>
      <c r="BH163" s="320"/>
      <c r="BI163" s="320"/>
      <c r="BJ163" s="320"/>
      <c r="BK163" s="320"/>
      <c r="BL163" s="345"/>
      <c r="BT163" s="345"/>
      <c r="CB163" s="345"/>
      <c r="CJ163" s="345"/>
      <c r="CL163" s="345"/>
      <c r="CR163" s="345"/>
    </row>
    <row r="164" spans="1:96" s="346" customFormat="1" ht="12.75" customHeight="1" x14ac:dyDescent="0.3">
      <c r="A164" s="637" t="str">
        <f t="shared" si="3"/>
        <v>X</v>
      </c>
      <c r="B164" s="637" t="s">
        <v>1165</v>
      </c>
      <c r="C164" s="348" t="s">
        <v>1310</v>
      </c>
      <c r="D164" s="641" t="s">
        <v>1543</v>
      </c>
      <c r="E164" s="345">
        <v>0</v>
      </c>
      <c r="F164" s="345">
        <v>0</v>
      </c>
      <c r="G164" s="345">
        <v>0</v>
      </c>
      <c r="H164" s="345">
        <v>-0.34940400719642639</v>
      </c>
      <c r="I164" s="345">
        <v>-1.2580000162124634</v>
      </c>
      <c r="J164" s="345">
        <v>-0.34599998593330383</v>
      </c>
      <c r="K164" s="345">
        <v>-0.31809899210929871</v>
      </c>
      <c r="L164" s="345">
        <v>-0.12443099915981293</v>
      </c>
      <c r="M164" s="345">
        <v>-8.9098997414112091E-2</v>
      </c>
      <c r="N164" s="345">
        <v>0</v>
      </c>
      <c r="O164" s="345">
        <v>0</v>
      </c>
      <c r="P164" s="345">
        <v>0</v>
      </c>
      <c r="Q164" s="345">
        <v>0</v>
      </c>
      <c r="R164" s="345">
        <v>0</v>
      </c>
      <c r="S164" s="345">
        <v>-2.9999999329447746E-2</v>
      </c>
      <c r="T164" s="345">
        <v>0</v>
      </c>
      <c r="U164" s="345">
        <v>0</v>
      </c>
      <c r="V164" s="345">
        <v>-0.29879999160766602</v>
      </c>
      <c r="W164" s="345">
        <v>-0.22300000488758087</v>
      </c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320"/>
      <c r="BB164" s="320"/>
      <c r="BC164" s="320"/>
      <c r="BD164" s="320"/>
      <c r="BE164" s="320"/>
      <c r="BF164" s="320"/>
      <c r="BG164" s="320"/>
      <c r="BH164" s="320"/>
      <c r="BI164" s="320"/>
      <c r="BJ164" s="320"/>
      <c r="BK164" s="320"/>
      <c r="BL164" s="345"/>
      <c r="BT164" s="345"/>
      <c r="CB164" s="345"/>
      <c r="CJ164" s="345"/>
      <c r="CL164" s="345"/>
      <c r="CR164" s="345"/>
    </row>
    <row r="165" spans="1:96" s="346" customFormat="1" ht="12.75" customHeight="1" x14ac:dyDescent="0.3">
      <c r="A165" s="637" t="str">
        <f t="shared" si="3"/>
        <v>X</v>
      </c>
      <c r="B165" s="637" t="s">
        <v>1165</v>
      </c>
      <c r="C165" s="348" t="s">
        <v>1311</v>
      </c>
      <c r="D165" s="641" t="s">
        <v>1544</v>
      </c>
      <c r="E165" s="345">
        <v>-0.17399999499320984</v>
      </c>
      <c r="F165" s="345">
        <v>-0.40000000596046448</v>
      </c>
      <c r="G165" s="345">
        <v>-1.4700000286102295</v>
      </c>
      <c r="H165" s="345">
        <v>-0.87419998645782471</v>
      </c>
      <c r="I165" s="345">
        <v>-0.35561800003051758</v>
      </c>
      <c r="J165" s="345">
        <v>-1.1539269685745239</v>
      </c>
      <c r="K165" s="345">
        <v>-0.92620402574539185</v>
      </c>
      <c r="L165" s="345">
        <v>-0.86224198341369629</v>
      </c>
      <c r="M165" s="345">
        <v>-1.564640998840332</v>
      </c>
      <c r="N165" s="345">
        <v>-1.0840619802474976</v>
      </c>
      <c r="O165" s="345">
        <v>-0.69440001249313354</v>
      </c>
      <c r="P165" s="345">
        <v>-0.55604797601699829</v>
      </c>
      <c r="Q165" s="345">
        <v>-2.4533998966217041</v>
      </c>
      <c r="R165" s="345">
        <v>-1.1407999992370605</v>
      </c>
      <c r="S165" s="345">
        <v>-1.1699249744415283</v>
      </c>
      <c r="T165" s="345">
        <v>-2.1067240238189697</v>
      </c>
      <c r="U165" s="345">
        <v>-1.932371973991394</v>
      </c>
      <c r="V165" s="345">
        <v>-0.65167301893234253</v>
      </c>
      <c r="W165" s="345">
        <v>-1.2960000038146973</v>
      </c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  <c r="BL165" s="345"/>
      <c r="BT165" s="345"/>
      <c r="CB165" s="345"/>
      <c r="CJ165" s="345"/>
      <c r="CL165" s="345"/>
      <c r="CR165" s="345"/>
    </row>
    <row r="166" spans="1:96" s="346" customFormat="1" ht="12.75" customHeight="1" x14ac:dyDescent="0.3">
      <c r="A166" s="637" t="str">
        <f t="shared" si="3"/>
        <v>X</v>
      </c>
      <c r="B166" s="637" t="s">
        <v>1165</v>
      </c>
      <c r="C166" s="348" t="s">
        <v>1312</v>
      </c>
      <c r="D166" s="641" t="s">
        <v>1545</v>
      </c>
      <c r="E166" s="345">
        <v>-0.32699999213218689</v>
      </c>
      <c r="F166" s="345">
        <v>-0.90399998426437378</v>
      </c>
      <c r="G166" s="345">
        <v>-1.3528319597244263</v>
      </c>
      <c r="H166" s="345">
        <v>-3.4658410549163818</v>
      </c>
      <c r="I166" s="345">
        <v>-2.8350000381469727</v>
      </c>
      <c r="J166" s="345">
        <v>-3.4316120147705078</v>
      </c>
      <c r="K166" s="345">
        <v>-1.5487819910049438</v>
      </c>
      <c r="L166" s="345">
        <v>-1.1000000238418579</v>
      </c>
      <c r="M166" s="345">
        <v>-2.8524549007415771</v>
      </c>
      <c r="N166" s="345">
        <v>-1</v>
      </c>
      <c r="O166" s="345">
        <v>-1.7999999523162842</v>
      </c>
      <c r="P166" s="345">
        <v>-2.6297640800476074</v>
      </c>
      <c r="Q166" s="345">
        <v>-1.3778599500656128</v>
      </c>
      <c r="R166" s="345">
        <v>-1.3277109861373901</v>
      </c>
      <c r="S166" s="345">
        <v>-1.3278599977493286</v>
      </c>
      <c r="T166" s="345">
        <v>-1.7898600101470947</v>
      </c>
      <c r="U166" s="345">
        <v>-1.5486999750137329</v>
      </c>
      <c r="V166" s="345">
        <v>-2.0997200012207031</v>
      </c>
      <c r="W166" s="345">
        <v>-1.3229999542236328</v>
      </c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45"/>
      <c r="BT166" s="345"/>
      <c r="CB166" s="345"/>
      <c r="CJ166" s="345"/>
      <c r="CL166" s="345"/>
      <c r="CR166" s="345"/>
    </row>
    <row r="167" spans="1:96" s="346" customFormat="1" ht="12.75" customHeight="1" x14ac:dyDescent="0.3">
      <c r="A167" s="637" t="str">
        <f t="shared" si="3"/>
        <v>X</v>
      </c>
      <c r="B167" s="637" t="s">
        <v>1165</v>
      </c>
      <c r="C167" s="348" t="s">
        <v>1313</v>
      </c>
      <c r="D167" s="641" t="s">
        <v>1546</v>
      </c>
      <c r="E167" s="345">
        <v>-0.5451120138168335</v>
      </c>
      <c r="F167" s="345">
        <v>0</v>
      </c>
      <c r="G167" s="345">
        <v>0</v>
      </c>
      <c r="H167" s="345">
        <v>0</v>
      </c>
      <c r="I167" s="345">
        <v>0</v>
      </c>
      <c r="J167" s="345">
        <v>0</v>
      </c>
      <c r="K167" s="345">
        <v>0</v>
      </c>
      <c r="L167" s="345">
        <v>-0.13730299472808838</v>
      </c>
      <c r="M167" s="345">
        <v>-0.30000001192092896</v>
      </c>
      <c r="N167" s="345">
        <v>-0.32190001010894775</v>
      </c>
      <c r="O167" s="345">
        <v>-9.4999998807907104E-2</v>
      </c>
      <c r="P167" s="345">
        <v>0</v>
      </c>
      <c r="Q167" s="345">
        <v>0</v>
      </c>
      <c r="R167" s="345">
        <v>-7.4400000274181366E-2</v>
      </c>
      <c r="S167" s="345">
        <v>-7.4400000274181366E-2</v>
      </c>
      <c r="T167" s="345">
        <v>0</v>
      </c>
      <c r="U167" s="345">
        <v>-0.23899999260902405</v>
      </c>
      <c r="V167" s="345">
        <v>-0.29876598715782166</v>
      </c>
      <c r="W167" s="345">
        <v>-0.29800000786781311</v>
      </c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45"/>
      <c r="BT167" s="345"/>
      <c r="CB167" s="345"/>
      <c r="CJ167" s="345"/>
      <c r="CL167" s="345"/>
      <c r="CR167" s="345"/>
    </row>
    <row r="168" spans="1:96" s="346" customFormat="1" ht="12.75" customHeight="1" x14ac:dyDescent="0.3">
      <c r="A168" s="637" t="str">
        <f t="shared" si="3"/>
        <v>X</v>
      </c>
      <c r="B168" s="637" t="s">
        <v>1165</v>
      </c>
      <c r="C168" s="348" t="s">
        <v>1314</v>
      </c>
      <c r="D168" s="641" t="s">
        <v>1547</v>
      </c>
      <c r="E168" s="345">
        <v>0</v>
      </c>
      <c r="F168" s="345">
        <v>0</v>
      </c>
      <c r="G168" s="345">
        <v>0</v>
      </c>
      <c r="H168" s="345">
        <v>0</v>
      </c>
      <c r="I168" s="345">
        <v>0</v>
      </c>
      <c r="J168" s="345">
        <v>-1</v>
      </c>
      <c r="K168" s="345">
        <v>-1.0402499437332153</v>
      </c>
      <c r="L168" s="345">
        <v>0</v>
      </c>
      <c r="M168" s="345">
        <v>-0.61900001764297485</v>
      </c>
      <c r="N168" s="345">
        <v>-1.2489069700241089</v>
      </c>
      <c r="O168" s="345">
        <v>-1.2000000104308128E-2</v>
      </c>
      <c r="P168" s="345">
        <v>-1.8630000352859497</v>
      </c>
      <c r="Q168" s="345">
        <v>-1.6444449424743652</v>
      </c>
      <c r="R168" s="345">
        <v>-2.1823999881744385</v>
      </c>
      <c r="S168" s="345">
        <v>-1.5</v>
      </c>
      <c r="T168" s="345">
        <v>-1.2000000476837158</v>
      </c>
      <c r="U168" s="345">
        <v>-1.5900000333786011</v>
      </c>
      <c r="V168" s="345">
        <v>-0.50300002098083496</v>
      </c>
      <c r="W168" s="345">
        <v>0</v>
      </c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  <c r="BB168" s="320"/>
      <c r="BC168" s="320"/>
      <c r="BD168" s="320"/>
      <c r="BE168" s="320"/>
      <c r="BF168" s="320"/>
      <c r="BG168" s="320"/>
      <c r="BH168" s="320"/>
      <c r="BI168" s="320"/>
      <c r="BJ168" s="320"/>
      <c r="BK168" s="320"/>
      <c r="BL168" s="345"/>
      <c r="BT168" s="345"/>
      <c r="CB168" s="345"/>
      <c r="CJ168" s="345"/>
      <c r="CL168" s="345"/>
      <c r="CR168" s="345"/>
    </row>
    <row r="169" spans="1:96" s="346" customFormat="1" ht="12.75" customHeight="1" x14ac:dyDescent="0.3">
      <c r="A169" s="637" t="str">
        <f t="shared" si="3"/>
        <v>X</v>
      </c>
      <c r="B169" s="637" t="s">
        <v>1165</v>
      </c>
      <c r="C169" s="348" t="s">
        <v>1315</v>
      </c>
      <c r="D169" s="641" t="s">
        <v>1548</v>
      </c>
      <c r="E169" s="345">
        <v>0</v>
      </c>
      <c r="F169" s="345">
        <v>0</v>
      </c>
      <c r="G169" s="345">
        <v>0</v>
      </c>
      <c r="H169" s="345">
        <v>-1.4674999713897705</v>
      </c>
      <c r="I169" s="345">
        <v>-1.0082000494003296</v>
      </c>
      <c r="J169" s="345">
        <v>-1.0918500423431396</v>
      </c>
      <c r="K169" s="345">
        <v>-0.96915000677108765</v>
      </c>
      <c r="L169" s="345">
        <v>-1.1424460411071777</v>
      </c>
      <c r="M169" s="345">
        <v>-1.3963350057601929</v>
      </c>
      <c r="N169" s="345">
        <v>-1.2253999710083008</v>
      </c>
      <c r="O169" s="345">
        <v>-1.2990570068359375</v>
      </c>
      <c r="P169" s="345">
        <v>-1.7495410442352295</v>
      </c>
      <c r="Q169" s="345">
        <v>-1.7372369766235352</v>
      </c>
      <c r="R169" s="345">
        <v>-1.8947199583053589</v>
      </c>
      <c r="S169" s="345">
        <v>-1.9062269926071167</v>
      </c>
      <c r="T169" s="345">
        <v>-2.0336000919342041</v>
      </c>
      <c r="U169" s="345">
        <v>-2.3480749130249023</v>
      </c>
      <c r="V169" s="345">
        <v>-1.8148239850997925</v>
      </c>
      <c r="W169" s="345">
        <v>-1.6419999599456787</v>
      </c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320"/>
      <c r="BB169" s="320"/>
      <c r="BC169" s="320"/>
      <c r="BD169" s="320"/>
      <c r="BE169" s="320"/>
      <c r="BF169" s="320"/>
      <c r="BG169" s="320"/>
      <c r="BH169" s="320"/>
      <c r="BI169" s="320"/>
      <c r="BJ169" s="320"/>
      <c r="BK169" s="320"/>
      <c r="BL169" s="345"/>
      <c r="BT169" s="345"/>
      <c r="CB169" s="345"/>
      <c r="CJ169" s="345"/>
      <c r="CL169" s="345"/>
      <c r="CR169" s="345"/>
    </row>
    <row r="170" spans="1:96" s="346" customFormat="1" ht="12.75" customHeight="1" x14ac:dyDescent="0.3">
      <c r="A170" s="637" t="str">
        <f t="shared" si="3"/>
        <v>X</v>
      </c>
      <c r="B170" s="637" t="s">
        <v>1165</v>
      </c>
      <c r="C170" s="348" t="s">
        <v>1316</v>
      </c>
      <c r="D170" s="641" t="s">
        <v>1549</v>
      </c>
      <c r="E170" s="345">
        <v>-0.7160000205039978</v>
      </c>
      <c r="F170" s="345">
        <v>-0.40000000596046448</v>
      </c>
      <c r="G170" s="345">
        <v>-0.3970000147819519</v>
      </c>
      <c r="H170" s="345">
        <v>-0.10000000149011612</v>
      </c>
      <c r="I170" s="345">
        <v>-2.7400000095367432</v>
      </c>
      <c r="J170" s="345">
        <v>-0.82440000772476196</v>
      </c>
      <c r="K170" s="345">
        <v>-0.49879100918769836</v>
      </c>
      <c r="L170" s="345">
        <v>-0.71926701068878174</v>
      </c>
      <c r="M170" s="345">
        <v>-0.77287197113037109</v>
      </c>
      <c r="N170" s="345">
        <v>-1.1770399808883667</v>
      </c>
      <c r="O170" s="345">
        <v>-0.39680901169776917</v>
      </c>
      <c r="P170" s="345">
        <v>-0.6355469822883606</v>
      </c>
      <c r="Q170" s="345">
        <v>-0.49599999189376831</v>
      </c>
      <c r="R170" s="345">
        <v>-1.6864000558853149</v>
      </c>
      <c r="S170" s="345">
        <v>-1.4151060581207275</v>
      </c>
      <c r="T170" s="345">
        <v>-0.94239997863769531</v>
      </c>
      <c r="U170" s="345">
        <v>-1.01419997215271</v>
      </c>
      <c r="V170" s="345">
        <v>-0.90144002437591553</v>
      </c>
      <c r="W170" s="345">
        <v>-0.66900002956390381</v>
      </c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  <c r="BB170" s="320"/>
      <c r="BC170" s="320"/>
      <c r="BD170" s="320"/>
      <c r="BE170" s="320"/>
      <c r="BF170" s="320"/>
      <c r="BG170" s="320"/>
      <c r="BH170" s="320"/>
      <c r="BI170" s="320"/>
      <c r="BJ170" s="320"/>
      <c r="BK170" s="320"/>
      <c r="BL170" s="345"/>
      <c r="BT170" s="345"/>
      <c r="CB170" s="345"/>
      <c r="CJ170" s="345"/>
      <c r="CR170" s="345"/>
    </row>
    <row r="171" spans="1:96" s="346" customFormat="1" ht="12.75" customHeight="1" x14ac:dyDescent="0.3">
      <c r="A171" s="637" t="str">
        <f t="shared" si="3"/>
        <v>X</v>
      </c>
      <c r="B171" s="637" t="s">
        <v>1165</v>
      </c>
      <c r="C171" s="348" t="s">
        <v>1317</v>
      </c>
      <c r="D171" s="641" t="s">
        <v>1550</v>
      </c>
      <c r="E171" s="345">
        <v>0</v>
      </c>
      <c r="F171" s="345">
        <v>-9.8999999463558197E-2</v>
      </c>
      <c r="G171" s="345">
        <v>0</v>
      </c>
      <c r="H171" s="345">
        <v>0</v>
      </c>
      <c r="I171" s="345">
        <v>0</v>
      </c>
      <c r="J171" s="345">
        <v>0</v>
      </c>
      <c r="K171" s="345">
        <v>0</v>
      </c>
      <c r="L171" s="345">
        <v>0</v>
      </c>
      <c r="M171" s="345">
        <v>0</v>
      </c>
      <c r="N171" s="345">
        <v>0</v>
      </c>
      <c r="O171" s="345">
        <v>0</v>
      </c>
      <c r="P171" s="345">
        <v>0</v>
      </c>
      <c r="Q171" s="345">
        <v>0</v>
      </c>
      <c r="R171" s="345">
        <v>0</v>
      </c>
      <c r="S171" s="345">
        <v>0</v>
      </c>
      <c r="T171" s="345">
        <v>0</v>
      </c>
      <c r="U171" s="345">
        <v>0</v>
      </c>
      <c r="V171" s="345">
        <v>-0.59816497564315796</v>
      </c>
      <c r="W171" s="345">
        <v>0</v>
      </c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  <c r="BL171" s="345"/>
      <c r="BT171" s="345"/>
      <c r="CB171" s="345"/>
      <c r="CJ171" s="345"/>
      <c r="CL171" s="345"/>
      <c r="CR171" s="345"/>
    </row>
    <row r="172" spans="1:96" s="650" customFormat="1" ht="15" customHeight="1" x14ac:dyDescent="0.3">
      <c r="A172" s="637" t="str">
        <f t="shared" si="3"/>
        <v>X</v>
      </c>
      <c r="B172" s="648" t="s">
        <v>1165</v>
      </c>
      <c r="C172" s="649" t="s">
        <v>1318</v>
      </c>
      <c r="D172" s="672" t="s">
        <v>1551</v>
      </c>
      <c r="E172" s="347">
        <v>-2.4000000208616257E-2</v>
      </c>
      <c r="F172" s="347">
        <v>-2.9999999329447746E-2</v>
      </c>
      <c r="G172" s="347">
        <v>-2.9999999329447746E-2</v>
      </c>
      <c r="H172" s="347">
        <v>0</v>
      </c>
      <c r="I172" s="347">
        <v>0</v>
      </c>
      <c r="J172" s="347">
        <v>-0.14599999785423279</v>
      </c>
      <c r="K172" s="347">
        <v>0</v>
      </c>
      <c r="L172" s="347">
        <v>0</v>
      </c>
      <c r="M172" s="347">
        <v>0</v>
      </c>
      <c r="N172" s="347">
        <v>0</v>
      </c>
      <c r="O172" s="347">
        <v>0</v>
      </c>
      <c r="P172" s="347">
        <v>-0.10499999672174454</v>
      </c>
      <c r="Q172" s="347">
        <v>-0.10499999672174454</v>
      </c>
      <c r="R172" s="347">
        <v>-0.39300000667572021</v>
      </c>
      <c r="S172" s="347">
        <v>-0.17800000309944153</v>
      </c>
      <c r="T172" s="347">
        <v>-0.23807999491691589</v>
      </c>
      <c r="U172" s="347">
        <v>-0.23807999491691589</v>
      </c>
      <c r="V172" s="347">
        <v>-0.2214139997959137</v>
      </c>
      <c r="W172" s="347">
        <v>-0.19699999690055847</v>
      </c>
      <c r="X172" s="320"/>
      <c r="Y172" s="320"/>
      <c r="Z172" s="320"/>
      <c r="AA172" s="320"/>
      <c r="AB172" s="320"/>
      <c r="AC172" s="320"/>
      <c r="AD172" s="320"/>
      <c r="AE172" s="320"/>
      <c r="AF172" s="320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  <c r="BB172" s="320"/>
      <c r="BC172" s="320"/>
      <c r="BD172" s="320"/>
      <c r="BE172" s="320"/>
      <c r="BF172" s="320"/>
      <c r="BG172" s="320"/>
      <c r="BH172" s="320"/>
      <c r="BI172" s="320"/>
      <c r="BJ172" s="320"/>
      <c r="BK172" s="320"/>
      <c r="BL172" s="712"/>
      <c r="BT172" s="712"/>
      <c r="CB172" s="712"/>
      <c r="CJ172" s="712"/>
      <c r="CL172" s="712"/>
      <c r="CR172" s="712"/>
    </row>
    <row r="173" spans="1:96" s="346" customFormat="1" ht="12.75" customHeight="1" x14ac:dyDescent="0.3">
      <c r="A173" s="637" t="str">
        <f t="shared" si="3"/>
        <v>X</v>
      </c>
      <c r="B173" s="637" t="s">
        <v>1165</v>
      </c>
      <c r="C173" s="346" t="s">
        <v>1319</v>
      </c>
      <c r="D173" s="641" t="s">
        <v>1552</v>
      </c>
      <c r="E173" s="345">
        <v>0</v>
      </c>
      <c r="F173" s="345">
        <v>0</v>
      </c>
      <c r="G173" s="345">
        <v>0</v>
      </c>
      <c r="H173" s="345">
        <v>0</v>
      </c>
      <c r="I173" s="345">
        <v>0</v>
      </c>
      <c r="J173" s="345">
        <v>0</v>
      </c>
      <c r="K173" s="345">
        <v>0</v>
      </c>
      <c r="L173" s="345">
        <v>0</v>
      </c>
      <c r="M173" s="345">
        <v>0</v>
      </c>
      <c r="N173" s="345">
        <v>0</v>
      </c>
      <c r="O173" s="345">
        <v>0</v>
      </c>
      <c r="P173" s="345">
        <v>0</v>
      </c>
      <c r="Q173" s="345">
        <v>0</v>
      </c>
      <c r="R173" s="345">
        <v>0</v>
      </c>
      <c r="S173" s="345">
        <v>0</v>
      </c>
      <c r="T173" s="345">
        <v>0</v>
      </c>
      <c r="U173" s="345">
        <v>0</v>
      </c>
      <c r="V173" s="345">
        <v>0</v>
      </c>
      <c r="W173" s="345">
        <v>-1.1430000066757202</v>
      </c>
      <c r="X173" s="320"/>
      <c r="Y173" s="320"/>
      <c r="Z173" s="320"/>
      <c r="AA173" s="320"/>
      <c r="AB173" s="320"/>
      <c r="AC173" s="320"/>
      <c r="AD173" s="320"/>
      <c r="AE173" s="320"/>
      <c r="AF173" s="320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320"/>
      <c r="BB173" s="320"/>
      <c r="BC173" s="320"/>
      <c r="BD173" s="320"/>
      <c r="BE173" s="320"/>
      <c r="BF173" s="320"/>
      <c r="BG173" s="320"/>
      <c r="BH173" s="320"/>
      <c r="BI173" s="320"/>
      <c r="BJ173" s="320"/>
      <c r="BK173" s="320"/>
      <c r="BL173" s="345"/>
      <c r="BT173" s="345"/>
      <c r="CB173" s="345"/>
      <c r="CJ173" s="345"/>
      <c r="CL173" s="345"/>
      <c r="CR173" s="345"/>
    </row>
    <row r="174" spans="1:96" s="346" customFormat="1" ht="12.75" customHeight="1" x14ac:dyDescent="0.3">
      <c r="A174" s="637" t="str">
        <f t="shared" si="3"/>
        <v/>
      </c>
      <c r="B174" s="637" t="s">
        <v>1159</v>
      </c>
      <c r="C174" s="348" t="s">
        <v>1320</v>
      </c>
      <c r="D174" s="647" t="s">
        <v>1553</v>
      </c>
      <c r="E174" s="345">
        <v>0</v>
      </c>
      <c r="F174" s="345">
        <v>0</v>
      </c>
      <c r="G174" s="345">
        <v>0</v>
      </c>
      <c r="H174" s="345">
        <v>0</v>
      </c>
      <c r="I174" s="345">
        <v>0</v>
      </c>
      <c r="J174" s="345">
        <v>0</v>
      </c>
      <c r="K174" s="345">
        <v>0</v>
      </c>
      <c r="L174" s="345">
        <v>0</v>
      </c>
      <c r="M174" s="345">
        <v>0</v>
      </c>
      <c r="N174" s="345">
        <v>0</v>
      </c>
      <c r="O174" s="345">
        <v>0</v>
      </c>
      <c r="P174" s="345">
        <v>0</v>
      </c>
      <c r="Q174" s="345">
        <v>0</v>
      </c>
      <c r="R174" s="345">
        <v>0</v>
      </c>
      <c r="S174" s="345">
        <v>0</v>
      </c>
      <c r="T174" s="345">
        <v>0</v>
      </c>
      <c r="U174" s="345">
        <v>0</v>
      </c>
      <c r="V174" s="345">
        <v>0</v>
      </c>
      <c r="W174" s="345">
        <v>0</v>
      </c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45"/>
      <c r="BT174" s="345"/>
      <c r="CB174" s="345"/>
      <c r="CJ174" s="345"/>
      <c r="CR174" s="345"/>
    </row>
    <row r="175" spans="1:96" s="346" customFormat="1" ht="12.75" customHeight="1" x14ac:dyDescent="0.3">
      <c r="A175" s="637" t="str">
        <f t="shared" si="3"/>
        <v>X</v>
      </c>
      <c r="B175" s="637" t="s">
        <v>1165</v>
      </c>
      <c r="C175" s="348" t="s">
        <v>1321</v>
      </c>
      <c r="D175" s="645" t="s">
        <v>1554</v>
      </c>
      <c r="E175" s="345">
        <v>0</v>
      </c>
      <c r="F175" s="345">
        <v>0</v>
      </c>
      <c r="G175" s="345">
        <v>0</v>
      </c>
      <c r="H175" s="345">
        <v>0</v>
      </c>
      <c r="I175" s="345">
        <v>0</v>
      </c>
      <c r="J175" s="345">
        <v>0</v>
      </c>
      <c r="K175" s="345">
        <v>0</v>
      </c>
      <c r="L175" s="345">
        <v>0</v>
      </c>
      <c r="M175" s="345">
        <v>0</v>
      </c>
      <c r="N175" s="345">
        <v>0</v>
      </c>
      <c r="O175" s="345">
        <v>0</v>
      </c>
      <c r="P175" s="345">
        <v>0</v>
      </c>
      <c r="Q175" s="345">
        <v>0</v>
      </c>
      <c r="R175" s="345">
        <v>0</v>
      </c>
      <c r="S175" s="345">
        <v>0</v>
      </c>
      <c r="T175" s="345">
        <v>0</v>
      </c>
      <c r="U175" s="345">
        <v>-1.7166229486465454</v>
      </c>
      <c r="V175" s="345">
        <v>-3.8909330368041992</v>
      </c>
      <c r="W175" s="345">
        <v>-2.5369999408721924</v>
      </c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45"/>
      <c r="BT175" s="345"/>
      <c r="CB175" s="345"/>
      <c r="CJ175" s="345"/>
      <c r="CR175" s="345"/>
    </row>
    <row r="176" spans="1:96" s="650" customFormat="1" ht="13" x14ac:dyDescent="0.3">
      <c r="A176" s="637" t="str">
        <f t="shared" si="3"/>
        <v/>
      </c>
      <c r="B176" s="648" t="s">
        <v>1165</v>
      </c>
      <c r="C176" s="649" t="s">
        <v>1322</v>
      </c>
      <c r="D176" s="651" t="s">
        <v>1555</v>
      </c>
      <c r="E176" s="345">
        <v>0</v>
      </c>
      <c r="F176" s="345">
        <v>0</v>
      </c>
      <c r="G176" s="345">
        <v>0</v>
      </c>
      <c r="H176" s="345">
        <v>0</v>
      </c>
      <c r="I176" s="345">
        <v>0</v>
      </c>
      <c r="J176" s="345">
        <v>0</v>
      </c>
      <c r="K176" s="345">
        <v>0</v>
      </c>
      <c r="L176" s="345">
        <v>0</v>
      </c>
      <c r="M176" s="345">
        <v>0</v>
      </c>
      <c r="N176" s="345">
        <v>0</v>
      </c>
      <c r="O176" s="345">
        <v>0</v>
      </c>
      <c r="P176" s="345">
        <v>0</v>
      </c>
      <c r="Q176" s="345">
        <v>0</v>
      </c>
      <c r="R176" s="345">
        <v>0</v>
      </c>
      <c r="S176" s="345">
        <v>0</v>
      </c>
      <c r="T176" s="345">
        <v>0</v>
      </c>
      <c r="U176" s="345">
        <v>0</v>
      </c>
      <c r="V176" s="345">
        <v>0</v>
      </c>
      <c r="W176" s="345">
        <v>0</v>
      </c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A176" s="320"/>
      <c r="BB176" s="320"/>
      <c r="BC176" s="320"/>
      <c r="BD176" s="320"/>
      <c r="BE176" s="320"/>
      <c r="BF176" s="320"/>
      <c r="BG176" s="320"/>
      <c r="BH176" s="320"/>
      <c r="BI176" s="320"/>
      <c r="BJ176" s="320"/>
      <c r="BK176" s="320"/>
      <c r="BL176" s="712"/>
      <c r="BT176" s="712"/>
      <c r="CB176" s="712"/>
      <c r="CJ176" s="712"/>
      <c r="CR176" s="712"/>
    </row>
    <row r="177" spans="1:96" ht="20.149999999999999" customHeight="1" x14ac:dyDescent="0.35">
      <c r="A177" s="637" t="s">
        <v>991</v>
      </c>
      <c r="D177" s="341" t="str">
        <f>CONCATENATE(D1,", continued")</f>
        <v>Table 10b   RMI government finances (GFS 2001 Format, detail) FY2004-FY2022, continued</v>
      </c>
      <c r="R177" s="524"/>
      <c r="S177" s="524"/>
      <c r="T177" s="524"/>
      <c r="U177" s="524"/>
      <c r="V177" s="524"/>
      <c r="W177" s="524"/>
    </row>
    <row r="178" spans="1:96" s="710" customFormat="1" ht="25.4" customHeight="1" x14ac:dyDescent="0.3">
      <c r="A178" s="637" t="s">
        <v>991</v>
      </c>
      <c r="B178" s="343"/>
      <c r="C178" s="343"/>
      <c r="D178" s="197" t="s">
        <v>340</v>
      </c>
      <c r="E178" s="46" t="str">
        <f>IF(PubGrf="P",Sys!L3,Sys!L4)</f>
        <v>FY2004</v>
      </c>
      <c r="F178" s="46" t="str">
        <f>IF(PubGrf="P",Sys!M3,Sys!M4)</f>
        <v>FY2005</v>
      </c>
      <c r="G178" s="46" t="str">
        <f>IF(PubGrf="P",Sys!N3,Sys!N4)</f>
        <v>FY2006</v>
      </c>
      <c r="H178" s="46" t="str">
        <f>IF(PubGrf="P",Sys!O3,Sys!O4)</f>
        <v>FY2007</v>
      </c>
      <c r="I178" s="46" t="str">
        <f>IF(PubGrf="P",Sys!P3,Sys!P4)</f>
        <v>FY2008</v>
      </c>
      <c r="J178" s="46" t="str">
        <f>IF(PubGrf="P",Sys!Q3,Sys!Q4)</f>
        <v>FY2009</v>
      </c>
      <c r="K178" s="46" t="str">
        <f>IF(PubGrf="P",Sys!R3,Sys!R4)</f>
        <v>FY2010</v>
      </c>
      <c r="L178" s="46" t="str">
        <f>IF(PubGrf="P",Sys!S3,Sys!S4)</f>
        <v>FY2011</v>
      </c>
      <c r="M178" s="46" t="str">
        <f>IF(PubGrf="P",Sys!T3,Sys!T4)</f>
        <v>FY2012</v>
      </c>
      <c r="N178" s="46" t="str">
        <f>IF(PubGrf="P",Sys!U3,Sys!U4)</f>
        <v>FY2013</v>
      </c>
      <c r="O178" s="46" t="str">
        <f>IF(PubGrf="P",Sys!V3,Sys!V4)</f>
        <v>FY2014</v>
      </c>
      <c r="P178" s="526" t="str">
        <f t="shared" ref="P178:V178" si="4">P2</f>
        <v>FY2015</v>
      </c>
      <c r="Q178" s="526" t="str">
        <f t="shared" si="4"/>
        <v>FY2016</v>
      </c>
      <c r="R178" s="526" t="str">
        <f t="shared" si="4"/>
        <v>FY2017</v>
      </c>
      <c r="S178" s="526" t="str">
        <f t="shared" si="4"/>
        <v>FY2018</v>
      </c>
      <c r="T178" s="526" t="str">
        <f t="shared" si="4"/>
        <v>FY2019</v>
      </c>
      <c r="U178" s="526" t="str">
        <f t="shared" si="4"/>
        <v>FY2020</v>
      </c>
      <c r="V178" s="526" t="str">
        <f t="shared" si="4"/>
        <v>FY2021</v>
      </c>
      <c r="W178" s="526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</row>
    <row r="179" spans="1:96" s="346" customFormat="1" ht="20.149999999999999" customHeight="1" x14ac:dyDescent="0.3">
      <c r="A179" s="637" t="str">
        <f t="shared" si="3"/>
        <v>X</v>
      </c>
      <c r="B179" s="637" t="s">
        <v>1159</v>
      </c>
      <c r="C179" s="348" t="s">
        <v>1323</v>
      </c>
      <c r="D179" s="352" t="s">
        <v>615</v>
      </c>
      <c r="E179" s="345">
        <v>-4.0390000343322754</v>
      </c>
      <c r="F179" s="345">
        <v>-40.545463562011719</v>
      </c>
      <c r="G179" s="345">
        <v>-9.3268108367919922</v>
      </c>
      <c r="H179" s="345">
        <v>-7.5761289596557617</v>
      </c>
      <c r="I179" s="345">
        <v>-5.1242861747741699</v>
      </c>
      <c r="J179" s="345">
        <v>-7.4374661445617676</v>
      </c>
      <c r="K179" s="345">
        <v>-6.6742181777954102</v>
      </c>
      <c r="L179" s="345">
        <v>-9.2977933883666992</v>
      </c>
      <c r="M179" s="345">
        <v>-8.4881057739257813</v>
      </c>
      <c r="N179" s="345">
        <v>-6.7037248611450195</v>
      </c>
      <c r="O179" s="345">
        <v>-7.6052870750427246</v>
      </c>
      <c r="P179" s="345">
        <v>-10.023898124694824</v>
      </c>
      <c r="Q179" s="345">
        <v>-15.832178115844727</v>
      </c>
      <c r="R179" s="345">
        <v>-15.642038345336914</v>
      </c>
      <c r="S179" s="345">
        <v>-12.111000061035156</v>
      </c>
      <c r="T179" s="345">
        <v>-11.472000122070313</v>
      </c>
      <c r="U179" s="345">
        <v>-16.430999755859375</v>
      </c>
      <c r="V179" s="345">
        <v>-17.271799087524414</v>
      </c>
      <c r="W179" s="345">
        <v>-16.569999694824219</v>
      </c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  <c r="BB179" s="320"/>
      <c r="BC179" s="320"/>
      <c r="BD179" s="320"/>
      <c r="BE179" s="320"/>
      <c r="BF179" s="320"/>
      <c r="BG179" s="320"/>
      <c r="BH179" s="320"/>
      <c r="BI179" s="320"/>
      <c r="BJ179" s="320"/>
      <c r="BK179" s="320"/>
      <c r="BL179" s="345"/>
      <c r="BT179" s="345"/>
      <c r="CB179" s="345"/>
      <c r="CJ179" s="345"/>
      <c r="CL179" s="345"/>
      <c r="CR179" s="345"/>
    </row>
    <row r="180" spans="1:96" s="346" customFormat="1" ht="12.75" customHeight="1" x14ac:dyDescent="0.3">
      <c r="A180" s="637" t="str">
        <f t="shared" si="3"/>
        <v>X</v>
      </c>
      <c r="B180" s="637" t="s">
        <v>1159</v>
      </c>
      <c r="C180" s="348" t="s">
        <v>1324</v>
      </c>
      <c r="D180" s="645" t="s">
        <v>1556</v>
      </c>
      <c r="E180" s="345">
        <v>0</v>
      </c>
      <c r="F180" s="345">
        <v>0</v>
      </c>
      <c r="G180" s="345">
        <v>0</v>
      </c>
      <c r="H180" s="345">
        <v>0</v>
      </c>
      <c r="I180" s="345">
        <v>0</v>
      </c>
      <c r="J180" s="345">
        <v>0</v>
      </c>
      <c r="K180" s="345">
        <v>0</v>
      </c>
      <c r="L180" s="345">
        <v>0</v>
      </c>
      <c r="M180" s="345">
        <v>0</v>
      </c>
      <c r="N180" s="345">
        <v>0</v>
      </c>
      <c r="O180" s="345">
        <v>0</v>
      </c>
      <c r="P180" s="345">
        <v>0</v>
      </c>
      <c r="Q180" s="345">
        <v>0</v>
      </c>
      <c r="R180" s="345">
        <v>0</v>
      </c>
      <c r="S180" s="345">
        <v>0</v>
      </c>
      <c r="T180" s="345">
        <v>0</v>
      </c>
      <c r="U180" s="345">
        <v>0</v>
      </c>
      <c r="V180" s="345">
        <v>0</v>
      </c>
      <c r="W180" s="345">
        <v>-0.49599999189376831</v>
      </c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45"/>
      <c r="BT180" s="345"/>
      <c r="CB180" s="345"/>
      <c r="CJ180" s="345"/>
      <c r="CL180" s="345"/>
      <c r="CR180" s="345"/>
    </row>
    <row r="181" spans="1:96" s="346" customFormat="1" ht="12.75" customHeight="1" x14ac:dyDescent="0.3">
      <c r="A181" s="637" t="str">
        <f t="shared" si="3"/>
        <v>X</v>
      </c>
      <c r="B181" s="637" t="s">
        <v>1165</v>
      </c>
      <c r="C181" s="348" t="s">
        <v>1325</v>
      </c>
      <c r="D181" s="647" t="s">
        <v>1115</v>
      </c>
      <c r="E181" s="345">
        <v>0</v>
      </c>
      <c r="F181" s="345">
        <v>0</v>
      </c>
      <c r="G181" s="345">
        <v>0</v>
      </c>
      <c r="H181" s="345">
        <v>0</v>
      </c>
      <c r="I181" s="345">
        <v>0</v>
      </c>
      <c r="J181" s="345">
        <v>0</v>
      </c>
      <c r="K181" s="345">
        <v>0</v>
      </c>
      <c r="L181" s="345">
        <v>0</v>
      </c>
      <c r="M181" s="345">
        <v>0</v>
      </c>
      <c r="N181" s="345">
        <v>0</v>
      </c>
      <c r="O181" s="345">
        <v>0</v>
      </c>
      <c r="P181" s="345">
        <v>0</v>
      </c>
      <c r="Q181" s="345">
        <v>0</v>
      </c>
      <c r="R181" s="345">
        <v>0</v>
      </c>
      <c r="S181" s="345">
        <v>0</v>
      </c>
      <c r="T181" s="345">
        <v>0</v>
      </c>
      <c r="U181" s="345">
        <v>0</v>
      </c>
      <c r="V181" s="345">
        <v>0</v>
      </c>
      <c r="W181" s="345">
        <v>-0.49599999189376831</v>
      </c>
      <c r="X181" s="320"/>
      <c r="Y181" s="320"/>
      <c r="Z181" s="320"/>
      <c r="AA181" s="320"/>
      <c r="AB181" s="320"/>
      <c r="AC181" s="320"/>
      <c r="AD181" s="320"/>
      <c r="AE181" s="320"/>
      <c r="AF181" s="320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A181" s="320"/>
      <c r="BB181" s="320"/>
      <c r="BC181" s="320"/>
      <c r="BD181" s="320"/>
      <c r="BE181" s="320"/>
      <c r="BF181" s="320"/>
      <c r="BG181" s="320"/>
      <c r="BH181" s="320"/>
      <c r="BI181" s="320"/>
      <c r="BJ181" s="320"/>
      <c r="BK181" s="320"/>
      <c r="BL181" s="345"/>
      <c r="BT181" s="345"/>
      <c r="CB181" s="345"/>
      <c r="CJ181" s="345"/>
      <c r="CR181" s="345"/>
    </row>
    <row r="182" spans="1:96" s="346" customFormat="1" ht="12.75" customHeight="1" x14ac:dyDescent="0.3">
      <c r="A182" s="637" t="str">
        <f t="shared" si="3"/>
        <v/>
      </c>
      <c r="B182" s="637" t="s">
        <v>1165</v>
      </c>
      <c r="C182" s="348" t="s">
        <v>1326</v>
      </c>
      <c r="D182" s="647" t="s">
        <v>873</v>
      </c>
      <c r="E182" s="345">
        <v>0</v>
      </c>
      <c r="F182" s="345">
        <v>0</v>
      </c>
      <c r="G182" s="345">
        <v>0</v>
      </c>
      <c r="H182" s="345">
        <v>0</v>
      </c>
      <c r="I182" s="345">
        <v>0</v>
      </c>
      <c r="J182" s="345">
        <v>0</v>
      </c>
      <c r="K182" s="345">
        <v>0</v>
      </c>
      <c r="L182" s="345">
        <v>0</v>
      </c>
      <c r="M182" s="345">
        <v>0</v>
      </c>
      <c r="N182" s="345">
        <v>0</v>
      </c>
      <c r="O182" s="345">
        <v>0</v>
      </c>
      <c r="P182" s="345">
        <v>0</v>
      </c>
      <c r="Q182" s="345">
        <v>0</v>
      </c>
      <c r="R182" s="345">
        <v>0</v>
      </c>
      <c r="S182" s="345">
        <v>0</v>
      </c>
      <c r="T182" s="345">
        <v>0</v>
      </c>
      <c r="U182" s="345">
        <v>0</v>
      </c>
      <c r="V182" s="345">
        <v>0</v>
      </c>
      <c r="W182" s="345">
        <v>0</v>
      </c>
      <c r="X182" s="320"/>
      <c r="Y182" s="320"/>
      <c r="Z182" s="320"/>
      <c r="AA182" s="320"/>
      <c r="AB182" s="320"/>
      <c r="AC182" s="320"/>
      <c r="AD182" s="320"/>
      <c r="AE182" s="320"/>
      <c r="AF182" s="320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A182" s="320"/>
      <c r="BB182" s="320"/>
      <c r="BC182" s="320"/>
      <c r="BD182" s="320"/>
      <c r="BE182" s="320"/>
      <c r="BF182" s="320"/>
      <c r="BG182" s="320"/>
      <c r="BH182" s="320"/>
      <c r="BI182" s="320"/>
      <c r="BJ182" s="320"/>
      <c r="BK182" s="320"/>
      <c r="BL182" s="345"/>
      <c r="BT182" s="345"/>
      <c r="CB182" s="345"/>
      <c r="CJ182" s="345"/>
      <c r="CL182" s="345"/>
      <c r="CR182" s="345"/>
    </row>
    <row r="183" spans="1:96" s="346" customFormat="1" ht="12.75" customHeight="1" x14ac:dyDescent="0.3">
      <c r="A183" s="637" t="str">
        <f t="shared" si="3"/>
        <v>X</v>
      </c>
      <c r="B183" s="637" t="s">
        <v>1159</v>
      </c>
      <c r="C183" s="348" t="s">
        <v>1327</v>
      </c>
      <c r="D183" s="645" t="s">
        <v>1557</v>
      </c>
      <c r="E183" s="345">
        <v>0</v>
      </c>
      <c r="F183" s="345">
        <v>-33.861930847167969</v>
      </c>
      <c r="G183" s="345">
        <v>-0.1010729968547821</v>
      </c>
      <c r="H183" s="345">
        <v>0</v>
      </c>
      <c r="I183" s="345">
        <v>0</v>
      </c>
      <c r="J183" s="345">
        <v>0</v>
      </c>
      <c r="K183" s="345">
        <v>0</v>
      </c>
      <c r="L183" s="345">
        <v>-1.2191970348358154</v>
      </c>
      <c r="M183" s="345">
        <v>-1</v>
      </c>
      <c r="N183" s="345">
        <v>0</v>
      </c>
      <c r="O183" s="345">
        <v>0</v>
      </c>
      <c r="P183" s="345">
        <v>-1</v>
      </c>
      <c r="Q183" s="345">
        <v>-2.2000000476837158</v>
      </c>
      <c r="R183" s="345">
        <v>0</v>
      </c>
      <c r="S183" s="345">
        <v>0</v>
      </c>
      <c r="T183" s="345">
        <v>-0.25</v>
      </c>
      <c r="U183" s="345">
        <v>-5.5</v>
      </c>
      <c r="V183" s="345">
        <v>-5.25</v>
      </c>
      <c r="W183" s="345">
        <v>-6.0359997749328613</v>
      </c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  <c r="BL183" s="345"/>
      <c r="BT183" s="345"/>
      <c r="CB183" s="345"/>
      <c r="CJ183" s="345"/>
      <c r="CL183" s="345"/>
      <c r="CR183" s="345"/>
    </row>
    <row r="184" spans="1:96" s="346" customFormat="1" ht="12.75" customHeight="1" collapsed="1" x14ac:dyDescent="0.3">
      <c r="A184" s="637" t="str">
        <f t="shared" si="3"/>
        <v/>
      </c>
      <c r="B184" s="637" t="s">
        <v>1165</v>
      </c>
      <c r="C184" s="348" t="s">
        <v>1328</v>
      </c>
      <c r="D184" s="647" t="s">
        <v>1115</v>
      </c>
      <c r="E184" s="345">
        <v>0</v>
      </c>
      <c r="F184" s="345">
        <v>0</v>
      </c>
      <c r="G184" s="345">
        <v>0</v>
      </c>
      <c r="H184" s="345">
        <v>0</v>
      </c>
      <c r="I184" s="345">
        <v>0</v>
      </c>
      <c r="J184" s="345">
        <v>0</v>
      </c>
      <c r="K184" s="345">
        <v>0</v>
      </c>
      <c r="L184" s="345">
        <v>0</v>
      </c>
      <c r="M184" s="345">
        <v>0</v>
      </c>
      <c r="N184" s="345">
        <v>0</v>
      </c>
      <c r="O184" s="345">
        <v>0</v>
      </c>
      <c r="P184" s="345">
        <v>0</v>
      </c>
      <c r="Q184" s="345">
        <v>0</v>
      </c>
      <c r="R184" s="345">
        <v>0</v>
      </c>
      <c r="S184" s="345">
        <v>0</v>
      </c>
      <c r="T184" s="345">
        <v>0</v>
      </c>
      <c r="U184" s="345">
        <v>0</v>
      </c>
      <c r="V184" s="345">
        <v>0</v>
      </c>
      <c r="W184" s="345">
        <v>0</v>
      </c>
      <c r="X184" s="320"/>
      <c r="Y184" s="320"/>
      <c r="Z184" s="320"/>
      <c r="AA184" s="320"/>
      <c r="AB184" s="320"/>
      <c r="AC184" s="320"/>
      <c r="AD184" s="320"/>
      <c r="AE184" s="320"/>
      <c r="AF184" s="320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A184" s="320"/>
      <c r="BB184" s="320"/>
      <c r="BC184" s="320"/>
      <c r="BD184" s="320"/>
      <c r="BE184" s="320"/>
      <c r="BF184" s="320"/>
      <c r="BG184" s="320"/>
      <c r="BH184" s="320"/>
      <c r="BI184" s="320"/>
      <c r="BJ184" s="320"/>
      <c r="BK184" s="320"/>
      <c r="BL184" s="345"/>
      <c r="BT184" s="345"/>
      <c r="CB184" s="345"/>
      <c r="CJ184" s="345"/>
      <c r="CR184" s="345"/>
    </row>
    <row r="185" spans="1:96" s="346" customFormat="1" ht="12.75" customHeight="1" x14ac:dyDescent="0.3">
      <c r="A185" s="637" t="str">
        <f t="shared" si="3"/>
        <v>X</v>
      </c>
      <c r="B185" s="637" t="s">
        <v>1165</v>
      </c>
      <c r="C185" s="348" t="s">
        <v>1329</v>
      </c>
      <c r="D185" s="647" t="s">
        <v>873</v>
      </c>
      <c r="E185" s="345">
        <v>0</v>
      </c>
      <c r="F185" s="345">
        <v>-33.861930847167969</v>
      </c>
      <c r="G185" s="345">
        <v>-0.1010729968547821</v>
      </c>
      <c r="H185" s="345">
        <v>0</v>
      </c>
      <c r="I185" s="345">
        <v>0</v>
      </c>
      <c r="J185" s="345">
        <v>0</v>
      </c>
      <c r="K185" s="345">
        <v>0</v>
      </c>
      <c r="L185" s="345">
        <v>-1.2191970348358154</v>
      </c>
      <c r="M185" s="345">
        <v>-1</v>
      </c>
      <c r="N185" s="345">
        <v>0</v>
      </c>
      <c r="O185" s="345">
        <v>0</v>
      </c>
      <c r="P185" s="345">
        <v>-1</v>
      </c>
      <c r="Q185" s="345">
        <v>-2.2000000476837158</v>
      </c>
      <c r="R185" s="345">
        <v>0</v>
      </c>
      <c r="S185" s="345">
        <v>0</v>
      </c>
      <c r="T185" s="345">
        <v>-0.25</v>
      </c>
      <c r="U185" s="345">
        <v>-5.5</v>
      </c>
      <c r="V185" s="345">
        <v>-5.25</v>
      </c>
      <c r="W185" s="345">
        <v>-6.0359997749328613</v>
      </c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  <c r="BB185" s="320"/>
      <c r="BC185" s="320"/>
      <c r="BD185" s="320"/>
      <c r="BE185" s="320"/>
      <c r="BF185" s="320"/>
      <c r="BG185" s="320"/>
      <c r="BH185" s="320"/>
      <c r="BI185" s="320"/>
      <c r="BJ185" s="320"/>
      <c r="BK185" s="320"/>
      <c r="BL185" s="345"/>
      <c r="BT185" s="345"/>
      <c r="CB185" s="345"/>
      <c r="CJ185" s="345"/>
      <c r="CR185" s="345"/>
    </row>
    <row r="186" spans="1:96" s="346" customFormat="1" ht="12.75" customHeight="1" x14ac:dyDescent="0.3">
      <c r="A186" s="637" t="str">
        <f t="shared" si="3"/>
        <v>X</v>
      </c>
      <c r="B186" s="637" t="s">
        <v>1159</v>
      </c>
      <c r="C186" s="348" t="s">
        <v>1330</v>
      </c>
      <c r="D186" s="645" t="s">
        <v>1558</v>
      </c>
      <c r="E186" s="345">
        <v>-4.0390000343322754</v>
      </c>
      <c r="F186" s="345">
        <v>-6.683535099029541</v>
      </c>
      <c r="G186" s="345">
        <v>-9.2257375717163086</v>
      </c>
      <c r="H186" s="345">
        <v>-7.5761289596557617</v>
      </c>
      <c r="I186" s="345">
        <v>-5.1242861747741699</v>
      </c>
      <c r="J186" s="345">
        <v>-7.4374661445617676</v>
      </c>
      <c r="K186" s="345">
        <v>-6.6742181777954102</v>
      </c>
      <c r="L186" s="345">
        <v>-8.0785961151123047</v>
      </c>
      <c r="M186" s="345">
        <v>-7.4881057739257813</v>
      </c>
      <c r="N186" s="345">
        <v>-6.7037248611450195</v>
      </c>
      <c r="O186" s="345">
        <v>-7.6052870750427246</v>
      </c>
      <c r="P186" s="345">
        <v>-9.0238981246948242</v>
      </c>
      <c r="Q186" s="345">
        <v>-13.63217830657959</v>
      </c>
      <c r="R186" s="345">
        <v>-15.642038345336914</v>
      </c>
      <c r="S186" s="345">
        <v>-12.111000061035156</v>
      </c>
      <c r="T186" s="345">
        <v>-11.222000122070313</v>
      </c>
      <c r="U186" s="345">
        <v>-10.930999755859375</v>
      </c>
      <c r="V186" s="345">
        <v>-12.02180004119873</v>
      </c>
      <c r="W186" s="345">
        <v>-10.038000106811523</v>
      </c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45"/>
      <c r="BT186" s="345"/>
      <c r="CB186" s="345"/>
      <c r="CJ186" s="345"/>
      <c r="CL186" s="345"/>
      <c r="CR186" s="345"/>
    </row>
    <row r="187" spans="1:96" s="346" customFormat="1" ht="12.75" customHeight="1" x14ac:dyDescent="0.3">
      <c r="A187" s="637" t="str">
        <f t="shared" si="3"/>
        <v>X</v>
      </c>
      <c r="B187" s="637" t="s">
        <v>1159</v>
      </c>
      <c r="C187" s="348" t="s">
        <v>1331</v>
      </c>
      <c r="D187" s="647" t="s">
        <v>1115</v>
      </c>
      <c r="E187" s="345">
        <v>-4.0390000343322754</v>
      </c>
      <c r="F187" s="345">
        <v>-6.683535099029541</v>
      </c>
      <c r="G187" s="345">
        <v>-4.9730000495910645</v>
      </c>
      <c r="H187" s="345">
        <v>-5.6360001564025879</v>
      </c>
      <c r="I187" s="345">
        <v>-3.8169999122619629</v>
      </c>
      <c r="J187" s="345">
        <v>-5.7170000076293945</v>
      </c>
      <c r="K187" s="345">
        <v>-4.0469999313354492</v>
      </c>
      <c r="L187" s="345">
        <v>-5.4186501502990723</v>
      </c>
      <c r="M187" s="345">
        <v>-4.2593979835510254</v>
      </c>
      <c r="N187" s="345">
        <v>-5.6179718971252441</v>
      </c>
      <c r="O187" s="345">
        <v>-6.2614002227783203</v>
      </c>
      <c r="P187" s="345">
        <v>-7.8565998077392578</v>
      </c>
      <c r="Q187" s="345">
        <v>-11.165040016174316</v>
      </c>
      <c r="R187" s="345">
        <v>-12.809149742126465</v>
      </c>
      <c r="S187" s="345">
        <v>-11.814999580383301</v>
      </c>
      <c r="T187" s="345">
        <v>-11.222000122070313</v>
      </c>
      <c r="U187" s="345">
        <v>-9.7840003967285156</v>
      </c>
      <c r="V187" s="345">
        <v>-11.199000358581543</v>
      </c>
      <c r="W187" s="345">
        <v>-8.3959999084472656</v>
      </c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45"/>
      <c r="BT187" s="345"/>
      <c r="CB187" s="345"/>
      <c r="CJ187" s="345"/>
      <c r="CL187" s="345"/>
      <c r="CR187" s="345"/>
    </row>
    <row r="188" spans="1:96" s="346" customFormat="1" ht="12.75" customHeight="1" x14ac:dyDescent="0.3">
      <c r="A188" s="637" t="str">
        <f t="shared" si="3"/>
        <v>X</v>
      </c>
      <c r="B188" s="637" t="s">
        <v>1159</v>
      </c>
      <c r="C188" s="348" t="s">
        <v>1332</v>
      </c>
      <c r="D188" s="652" t="s">
        <v>1559</v>
      </c>
      <c r="E188" s="345">
        <v>-2.562999963760376</v>
      </c>
      <c r="F188" s="345">
        <v>-5.9445347785949707</v>
      </c>
      <c r="G188" s="345">
        <v>-3.872999906539917</v>
      </c>
      <c r="H188" s="345">
        <v>-5.2170000076293945</v>
      </c>
      <c r="I188" s="345">
        <v>-3.752000093460083</v>
      </c>
      <c r="J188" s="345">
        <v>-4.6339998245239258</v>
      </c>
      <c r="K188" s="345">
        <v>-3.8280000686645508</v>
      </c>
      <c r="L188" s="345">
        <v>-5.1966500282287598</v>
      </c>
      <c r="M188" s="345">
        <v>-4.1143980026245117</v>
      </c>
      <c r="N188" s="345">
        <v>-4.7179718017578125</v>
      </c>
      <c r="O188" s="345">
        <v>-4.7793998718261719</v>
      </c>
      <c r="P188" s="345">
        <v>-6.4116001129150391</v>
      </c>
      <c r="Q188" s="345">
        <v>-9.1250400543212891</v>
      </c>
      <c r="R188" s="345">
        <v>-6.0221500396728516</v>
      </c>
      <c r="S188" s="345">
        <v>-5.6719999313354492</v>
      </c>
      <c r="T188" s="345">
        <v>-6.2849998474121094</v>
      </c>
      <c r="U188" s="345">
        <v>-5.9850001335144043</v>
      </c>
      <c r="V188" s="345">
        <v>-5.5720000267028809</v>
      </c>
      <c r="W188" s="345">
        <v>-3.9890000820159912</v>
      </c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45"/>
      <c r="BT188" s="345"/>
      <c r="CB188" s="345"/>
      <c r="CJ188" s="345"/>
      <c r="CL188" s="345"/>
      <c r="CR188" s="345"/>
    </row>
    <row r="189" spans="1:96" s="346" customFormat="1" ht="12.75" customHeight="1" x14ac:dyDescent="0.3">
      <c r="A189" s="637" t="str">
        <f t="shared" si="3"/>
        <v>X</v>
      </c>
      <c r="B189" s="637" t="s">
        <v>1165</v>
      </c>
      <c r="C189" s="348" t="s">
        <v>1333</v>
      </c>
      <c r="D189" s="642" t="s">
        <v>1206</v>
      </c>
      <c r="E189" s="345">
        <v>-2.0840001106262207</v>
      </c>
      <c r="F189" s="345">
        <v>-4.5560002326965332</v>
      </c>
      <c r="G189" s="345">
        <v>-3.503000020980835</v>
      </c>
      <c r="H189" s="345">
        <v>-4.804999828338623</v>
      </c>
      <c r="I189" s="345">
        <v>-3.0190000534057617</v>
      </c>
      <c r="J189" s="345">
        <v>-3.4930000305175781</v>
      </c>
      <c r="K189" s="345">
        <v>-3.2309999465942383</v>
      </c>
      <c r="L189" s="345">
        <v>-4.0019998550415039</v>
      </c>
      <c r="M189" s="345">
        <v>-3.0380001068115234</v>
      </c>
      <c r="N189" s="345">
        <v>-3.0360000133514404</v>
      </c>
      <c r="O189" s="345">
        <v>-3.5250000953674316</v>
      </c>
      <c r="P189" s="345">
        <v>-3.8320000171661377</v>
      </c>
      <c r="Q189" s="345">
        <v>-3.562000036239624</v>
      </c>
      <c r="R189" s="345">
        <v>-4.2119998931884766</v>
      </c>
      <c r="S189" s="345">
        <v>-3.7720000743865967</v>
      </c>
      <c r="T189" s="345">
        <v>-4.6750001907348633</v>
      </c>
      <c r="U189" s="345">
        <v>-4.560999870300293</v>
      </c>
      <c r="V189" s="345">
        <v>-4.1690001487731934</v>
      </c>
      <c r="W189" s="345">
        <v>-3.2590000629425049</v>
      </c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45"/>
      <c r="BT189" s="345"/>
      <c r="CB189" s="345"/>
      <c r="CJ189" s="345"/>
      <c r="CL189" s="345"/>
      <c r="CR189" s="345"/>
    </row>
    <row r="190" spans="1:96" s="346" customFormat="1" ht="12.75" customHeight="1" x14ac:dyDescent="0.3">
      <c r="A190" s="637" t="str">
        <f t="shared" si="3"/>
        <v>X</v>
      </c>
      <c r="B190" s="637" t="s">
        <v>1165</v>
      </c>
      <c r="C190" s="348" t="s">
        <v>1334</v>
      </c>
      <c r="D190" s="642" t="s">
        <v>1560</v>
      </c>
      <c r="E190" s="345">
        <v>0</v>
      </c>
      <c r="F190" s="345">
        <v>-0.85799998044967651</v>
      </c>
      <c r="G190" s="345">
        <v>0</v>
      </c>
      <c r="H190" s="345">
        <v>0</v>
      </c>
      <c r="I190" s="345">
        <v>0</v>
      </c>
      <c r="J190" s="345">
        <v>0</v>
      </c>
      <c r="K190" s="345">
        <v>0</v>
      </c>
      <c r="L190" s="345">
        <v>0</v>
      </c>
      <c r="M190" s="345">
        <v>0</v>
      </c>
      <c r="N190" s="345">
        <v>0</v>
      </c>
      <c r="O190" s="345">
        <v>0</v>
      </c>
      <c r="P190" s="345">
        <v>0</v>
      </c>
      <c r="Q190" s="345">
        <v>0</v>
      </c>
      <c r="R190" s="345">
        <v>0</v>
      </c>
      <c r="S190" s="345">
        <v>0</v>
      </c>
      <c r="T190" s="345">
        <v>0</v>
      </c>
      <c r="U190" s="345">
        <v>0</v>
      </c>
      <c r="V190" s="345">
        <v>0</v>
      </c>
      <c r="W190" s="345">
        <v>0</v>
      </c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45"/>
      <c r="BT190" s="345"/>
      <c r="CB190" s="345"/>
      <c r="CJ190" s="345"/>
      <c r="CL190" s="345"/>
      <c r="CR190" s="345"/>
    </row>
    <row r="191" spans="1:96" s="346" customFormat="1" ht="12.75" customHeight="1" x14ac:dyDescent="0.3">
      <c r="A191" s="637" t="str">
        <f t="shared" si="3"/>
        <v>X</v>
      </c>
      <c r="B191" s="637" t="s">
        <v>1165</v>
      </c>
      <c r="C191" s="348" t="s">
        <v>1335</v>
      </c>
      <c r="D191" s="642" t="s">
        <v>1561</v>
      </c>
      <c r="E191" s="345">
        <v>0</v>
      </c>
      <c r="F191" s="345">
        <v>0</v>
      </c>
      <c r="G191" s="345">
        <v>0</v>
      </c>
      <c r="H191" s="345">
        <v>0</v>
      </c>
      <c r="I191" s="345">
        <v>-0.32100000977516174</v>
      </c>
      <c r="J191" s="345">
        <v>-0.44499999284744263</v>
      </c>
      <c r="K191" s="345">
        <v>-0.32499998807907104</v>
      </c>
      <c r="L191" s="345">
        <v>-0.73299998044967651</v>
      </c>
      <c r="M191" s="345">
        <v>-0.48399999737739563</v>
      </c>
      <c r="N191" s="345">
        <v>-0.86699998378753662</v>
      </c>
      <c r="O191" s="345">
        <v>-0.43000000715255737</v>
      </c>
      <c r="P191" s="345">
        <v>-0.95800000429153442</v>
      </c>
      <c r="Q191" s="345">
        <v>-0.42800000309944153</v>
      </c>
      <c r="R191" s="345">
        <v>-0.5899999737739563</v>
      </c>
      <c r="S191" s="345">
        <v>-0.33199998736381531</v>
      </c>
      <c r="T191" s="345">
        <v>-0.40099999308586121</v>
      </c>
      <c r="U191" s="345">
        <v>-0.20000000298023224</v>
      </c>
      <c r="V191" s="345">
        <v>0</v>
      </c>
      <c r="W191" s="345">
        <v>0</v>
      </c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  <c r="AH191" s="320"/>
      <c r="AI191" s="320"/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45"/>
      <c r="BT191" s="345"/>
      <c r="CB191" s="345"/>
      <c r="CJ191" s="345"/>
      <c r="CL191" s="345"/>
      <c r="CR191" s="345"/>
    </row>
    <row r="192" spans="1:96" s="346" customFormat="1" ht="12.75" customHeight="1" x14ac:dyDescent="0.3">
      <c r="A192" s="637" t="str">
        <f t="shared" si="3"/>
        <v>X</v>
      </c>
      <c r="B192" s="637" t="s">
        <v>1165</v>
      </c>
      <c r="C192" s="348" t="s">
        <v>1336</v>
      </c>
      <c r="D192" s="642" t="s">
        <v>1562</v>
      </c>
      <c r="E192" s="345">
        <v>0</v>
      </c>
      <c r="F192" s="345">
        <v>0</v>
      </c>
      <c r="G192" s="345">
        <v>0</v>
      </c>
      <c r="H192" s="345">
        <v>0</v>
      </c>
      <c r="I192" s="345">
        <v>-9.9999997764825821E-3</v>
      </c>
      <c r="J192" s="345">
        <v>-9.9999997764825821E-3</v>
      </c>
      <c r="K192" s="345">
        <v>-1.2000000104308128E-2</v>
      </c>
      <c r="L192" s="345">
        <v>-8.999999612569809E-3</v>
      </c>
      <c r="M192" s="345">
        <v>-8.999999612569809E-3</v>
      </c>
      <c r="N192" s="345">
        <v>-1.0999999940395355E-2</v>
      </c>
      <c r="O192" s="345">
        <v>-3.0000000260770321E-3</v>
      </c>
      <c r="P192" s="345">
        <v>-1.4999999664723873E-2</v>
      </c>
      <c r="Q192" s="345">
        <v>-1.4999999664723873E-2</v>
      </c>
      <c r="R192" s="345">
        <v>0</v>
      </c>
      <c r="S192" s="345">
        <v>0</v>
      </c>
      <c r="T192" s="345">
        <v>0</v>
      </c>
      <c r="U192" s="345">
        <v>0</v>
      </c>
      <c r="V192" s="345">
        <v>0</v>
      </c>
      <c r="W192" s="345">
        <v>0</v>
      </c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45"/>
      <c r="BT192" s="345"/>
      <c r="CB192" s="345"/>
      <c r="CJ192" s="345"/>
      <c r="CL192" s="345"/>
      <c r="CR192" s="345"/>
    </row>
    <row r="193" spans="1:96" s="346" customFormat="1" ht="12.75" customHeight="1" x14ac:dyDescent="0.3">
      <c r="A193" s="637" t="str">
        <f t="shared" si="3"/>
        <v>X</v>
      </c>
      <c r="B193" s="637" t="s">
        <v>1165</v>
      </c>
      <c r="C193" s="348" t="s">
        <v>1337</v>
      </c>
      <c r="D193" s="642" t="s">
        <v>1563</v>
      </c>
      <c r="E193" s="345">
        <v>-0.29899999499320984</v>
      </c>
      <c r="F193" s="345">
        <v>-0.22300000488758087</v>
      </c>
      <c r="G193" s="345">
        <v>-0.24899999797344208</v>
      </c>
      <c r="H193" s="345">
        <v>-0.26499998569488525</v>
      </c>
      <c r="I193" s="345">
        <v>-0.24899999797344208</v>
      </c>
      <c r="J193" s="345">
        <v>-0.24899999797344208</v>
      </c>
      <c r="K193" s="345">
        <v>-9.0000003576278687E-2</v>
      </c>
      <c r="L193" s="345">
        <v>-0.1940000057220459</v>
      </c>
      <c r="M193" s="345">
        <v>-0.29800000786781311</v>
      </c>
      <c r="N193" s="345">
        <v>-0.35199999809265137</v>
      </c>
      <c r="O193" s="345">
        <v>-0.32199999690055847</v>
      </c>
      <c r="P193" s="345">
        <v>-0.48899999260902405</v>
      </c>
      <c r="Q193" s="345">
        <v>-0.28999999165534973</v>
      </c>
      <c r="R193" s="345">
        <v>-0.40299999713897705</v>
      </c>
      <c r="S193" s="345">
        <v>-0.23600000143051147</v>
      </c>
      <c r="T193" s="345">
        <v>0</v>
      </c>
      <c r="U193" s="345">
        <v>0</v>
      </c>
      <c r="V193" s="345">
        <v>0</v>
      </c>
      <c r="W193" s="345">
        <v>0</v>
      </c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45"/>
      <c r="BT193" s="345"/>
      <c r="CB193" s="345"/>
      <c r="CJ193" s="345"/>
      <c r="CL193" s="345"/>
      <c r="CR193" s="345"/>
    </row>
    <row r="194" spans="1:96" s="346" customFormat="1" ht="12.75" customHeight="1" x14ac:dyDescent="0.3">
      <c r="A194" s="637" t="str">
        <f t="shared" si="3"/>
        <v>X</v>
      </c>
      <c r="B194" s="637" t="s">
        <v>1165</v>
      </c>
      <c r="C194" s="348" t="s">
        <v>1338</v>
      </c>
      <c r="D194" s="642" t="s">
        <v>1564</v>
      </c>
      <c r="E194" s="345">
        <v>-0.10000000149011612</v>
      </c>
      <c r="F194" s="345">
        <v>-9.8999999463558197E-2</v>
      </c>
      <c r="G194" s="345">
        <v>-7.2999998927116394E-2</v>
      </c>
      <c r="H194" s="345">
        <v>-9.8999999463558197E-2</v>
      </c>
      <c r="I194" s="345">
        <v>-9.8999999463558197E-2</v>
      </c>
      <c r="J194" s="345">
        <v>-9.8999999463558197E-2</v>
      </c>
      <c r="K194" s="345">
        <v>-7.5000002980232239E-2</v>
      </c>
      <c r="L194" s="345">
        <v>-4.5000001788139343E-2</v>
      </c>
      <c r="M194" s="345">
        <v>-7.9000003635883331E-2</v>
      </c>
      <c r="N194" s="345">
        <v>0</v>
      </c>
      <c r="O194" s="345">
        <v>-0.164000004529953</v>
      </c>
      <c r="P194" s="345">
        <v>-7.4000000953674316E-2</v>
      </c>
      <c r="Q194" s="345">
        <v>-7.4000000953674316E-2</v>
      </c>
      <c r="R194" s="345">
        <v>0</v>
      </c>
      <c r="S194" s="345">
        <v>-9.2000000178813934E-2</v>
      </c>
      <c r="T194" s="345">
        <v>0</v>
      </c>
      <c r="U194" s="345">
        <v>-9.8999999463558197E-2</v>
      </c>
      <c r="V194" s="345">
        <v>-0.19799999892711639</v>
      </c>
      <c r="W194" s="345">
        <v>0</v>
      </c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45"/>
      <c r="BT194" s="345"/>
      <c r="CB194" s="345"/>
      <c r="CJ194" s="345"/>
      <c r="CL194" s="345"/>
      <c r="CR194" s="345"/>
    </row>
    <row r="195" spans="1:96" s="346" customFormat="1" ht="12.75" customHeight="1" x14ac:dyDescent="0.3">
      <c r="A195" s="637" t="str">
        <f t="shared" si="3"/>
        <v>X</v>
      </c>
      <c r="B195" s="637" t="s">
        <v>1165</v>
      </c>
      <c r="C195" s="348" t="s">
        <v>1339</v>
      </c>
      <c r="D195" s="642" t="s">
        <v>1565</v>
      </c>
      <c r="E195" s="345">
        <v>0</v>
      </c>
      <c r="F195" s="345">
        <v>0</v>
      </c>
      <c r="G195" s="345">
        <v>0</v>
      </c>
      <c r="H195" s="345">
        <v>0</v>
      </c>
      <c r="I195" s="345">
        <v>0</v>
      </c>
      <c r="J195" s="345">
        <v>-5.000000074505806E-2</v>
      </c>
      <c r="K195" s="345">
        <v>0</v>
      </c>
      <c r="L195" s="345">
        <v>-5.000000074505806E-2</v>
      </c>
      <c r="M195" s="345">
        <v>-5.6000001728534698E-2</v>
      </c>
      <c r="N195" s="345">
        <v>-7.4000000953674316E-2</v>
      </c>
      <c r="O195" s="345">
        <v>-9.3000002205371857E-2</v>
      </c>
      <c r="P195" s="345">
        <v>-5.000000074505806E-2</v>
      </c>
      <c r="Q195" s="345">
        <v>-5.000000074505806E-2</v>
      </c>
      <c r="R195" s="345">
        <v>-9.3000002205371857E-2</v>
      </c>
      <c r="S195" s="345">
        <v>-5.4000001400709152E-2</v>
      </c>
      <c r="T195" s="345">
        <v>0</v>
      </c>
      <c r="U195" s="345">
        <v>0</v>
      </c>
      <c r="V195" s="345">
        <v>0</v>
      </c>
      <c r="W195" s="345">
        <v>0</v>
      </c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45"/>
      <c r="BT195" s="345"/>
      <c r="CB195" s="345"/>
      <c r="CJ195" s="345"/>
      <c r="CL195" s="345"/>
      <c r="CR195" s="345"/>
    </row>
    <row r="196" spans="1:96" s="346" customFormat="1" ht="12.75" customHeight="1" x14ac:dyDescent="0.3">
      <c r="A196" s="637" t="str">
        <f t="shared" si="3"/>
        <v>X</v>
      </c>
      <c r="B196" s="637" t="s">
        <v>1165</v>
      </c>
      <c r="C196" s="348" t="s">
        <v>1340</v>
      </c>
      <c r="D196" s="642" t="s">
        <v>1566</v>
      </c>
      <c r="E196" s="345">
        <v>0</v>
      </c>
      <c r="F196" s="345">
        <v>-3.9999999105930328E-2</v>
      </c>
      <c r="G196" s="345">
        <v>-4.8000000417232513E-2</v>
      </c>
      <c r="H196" s="345">
        <v>-4.8000000417232513E-2</v>
      </c>
      <c r="I196" s="345">
        <v>-3.2999999821186066E-2</v>
      </c>
      <c r="J196" s="345">
        <v>-3.0999999493360519E-2</v>
      </c>
      <c r="K196" s="345">
        <v>-3.0999999493360519E-2</v>
      </c>
      <c r="L196" s="345">
        <v>-3.0999999493360519E-2</v>
      </c>
      <c r="M196" s="345">
        <v>-7.9000003635883331E-2</v>
      </c>
      <c r="N196" s="345">
        <v>-0.16500000655651093</v>
      </c>
      <c r="O196" s="345">
        <v>0</v>
      </c>
      <c r="P196" s="345">
        <v>-3.4000001847743988E-2</v>
      </c>
      <c r="Q196" s="345">
        <v>-9.0999998152256012E-2</v>
      </c>
      <c r="R196" s="345">
        <v>-0.11400000005960464</v>
      </c>
      <c r="S196" s="345">
        <v>-0.11400000005960464</v>
      </c>
      <c r="T196" s="345">
        <v>0</v>
      </c>
      <c r="U196" s="345">
        <v>-0.11400000005960464</v>
      </c>
      <c r="V196" s="345">
        <v>-0.10700000077486038</v>
      </c>
      <c r="W196" s="345">
        <v>-9.4999998807907104E-2</v>
      </c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A196" s="320"/>
      <c r="BB196" s="320"/>
      <c r="BC196" s="320"/>
      <c r="BD196" s="320"/>
      <c r="BE196" s="320"/>
      <c r="BF196" s="320"/>
      <c r="BG196" s="320"/>
      <c r="BH196" s="320"/>
      <c r="BI196" s="320"/>
      <c r="BJ196" s="320"/>
      <c r="BK196" s="320"/>
      <c r="BL196" s="345"/>
      <c r="BT196" s="345"/>
      <c r="CB196" s="345"/>
      <c r="CJ196" s="345"/>
      <c r="CL196" s="345"/>
      <c r="CR196" s="345"/>
    </row>
    <row r="197" spans="1:96" s="346" customFormat="1" ht="12.75" customHeight="1" x14ac:dyDescent="0.3">
      <c r="A197" s="637" t="str">
        <f t="shared" si="3"/>
        <v>X</v>
      </c>
      <c r="B197" s="637" t="s">
        <v>1165</v>
      </c>
      <c r="C197" s="348" t="s">
        <v>1341</v>
      </c>
      <c r="D197" s="642" t="s">
        <v>1567</v>
      </c>
      <c r="E197" s="345">
        <v>-7.9999998211860657E-2</v>
      </c>
      <c r="F197" s="345">
        <v>-0.13199999928474426</v>
      </c>
      <c r="G197" s="345">
        <v>0</v>
      </c>
      <c r="H197" s="345">
        <v>0</v>
      </c>
      <c r="I197" s="345">
        <v>-2.0999999716877937E-2</v>
      </c>
      <c r="J197" s="345">
        <v>-6.7000001668930054E-2</v>
      </c>
      <c r="K197" s="345">
        <v>-6.4000003039836884E-2</v>
      </c>
      <c r="L197" s="345">
        <v>-8.2999996840953827E-2</v>
      </c>
      <c r="M197" s="345">
        <v>-6.4000003039836884E-2</v>
      </c>
      <c r="N197" s="345">
        <v>-0.14399999380111694</v>
      </c>
      <c r="O197" s="345">
        <v>-0.1679999977350235</v>
      </c>
      <c r="P197" s="345">
        <v>-0.14000000059604645</v>
      </c>
      <c r="Q197" s="345">
        <v>-8.5000000894069672E-2</v>
      </c>
      <c r="R197" s="345">
        <v>-0.22200000286102295</v>
      </c>
      <c r="S197" s="345">
        <v>-0.18700000643730164</v>
      </c>
      <c r="T197" s="345">
        <v>-0.17700000107288361</v>
      </c>
      <c r="U197" s="345">
        <v>-0.19599999487400055</v>
      </c>
      <c r="V197" s="345">
        <v>0</v>
      </c>
      <c r="W197" s="345">
        <v>0</v>
      </c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  <c r="BB197" s="320"/>
      <c r="BC197" s="320"/>
      <c r="BD197" s="320"/>
      <c r="BE197" s="320"/>
      <c r="BF197" s="320"/>
      <c r="BG197" s="320"/>
      <c r="BH197" s="320"/>
      <c r="BI197" s="320"/>
      <c r="BJ197" s="320"/>
      <c r="BK197" s="320"/>
      <c r="BL197" s="345"/>
      <c r="BT197" s="345"/>
      <c r="CB197" s="345"/>
      <c r="CJ197" s="345"/>
      <c r="CL197" s="345"/>
      <c r="CR197" s="345"/>
    </row>
    <row r="198" spans="1:96" s="346" customFormat="1" ht="12.75" customHeight="1" x14ac:dyDescent="0.3">
      <c r="A198" s="637" t="str">
        <f t="shared" si="3"/>
        <v>X</v>
      </c>
      <c r="B198" s="637" t="s">
        <v>1165</v>
      </c>
      <c r="C198" s="348" t="s">
        <v>1342</v>
      </c>
      <c r="D198" s="642" t="s">
        <v>1552</v>
      </c>
      <c r="E198" s="345">
        <v>0</v>
      </c>
      <c r="F198" s="345">
        <v>0</v>
      </c>
      <c r="G198" s="345">
        <v>0</v>
      </c>
      <c r="H198" s="345">
        <v>0</v>
      </c>
      <c r="I198" s="345">
        <v>0</v>
      </c>
      <c r="J198" s="345">
        <v>0</v>
      </c>
      <c r="K198" s="345">
        <v>0</v>
      </c>
      <c r="L198" s="345">
        <v>0</v>
      </c>
      <c r="M198" s="345">
        <v>0</v>
      </c>
      <c r="N198" s="345">
        <v>0</v>
      </c>
      <c r="O198" s="345">
        <v>0</v>
      </c>
      <c r="P198" s="345">
        <v>-0.76999998092651367</v>
      </c>
      <c r="Q198" s="345">
        <v>-2.6749999523162842</v>
      </c>
      <c r="R198" s="345">
        <v>-0.5</v>
      </c>
      <c r="S198" s="345">
        <v>-0.88499999046325684</v>
      </c>
      <c r="T198" s="345">
        <v>-1.031999945640564</v>
      </c>
      <c r="U198" s="345">
        <v>-0.81499999761581421</v>
      </c>
      <c r="V198" s="345">
        <v>-1.0980000495910645</v>
      </c>
      <c r="W198" s="345">
        <v>-0.63499999046325684</v>
      </c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  <c r="BL198" s="345"/>
      <c r="BT198" s="345"/>
      <c r="CB198" s="345"/>
      <c r="CJ198" s="345"/>
      <c r="CL198" s="345"/>
      <c r="CR198" s="345"/>
    </row>
    <row r="199" spans="1:96" s="346" customFormat="1" ht="12.75" customHeight="1" x14ac:dyDescent="0.3">
      <c r="A199" s="637" t="str">
        <f t="shared" ref="A199:A262" si="5">IF(SUM(E199:AI199)=0,"","X")</f>
        <v>X</v>
      </c>
      <c r="B199" s="637" t="s">
        <v>1159</v>
      </c>
      <c r="C199" s="348" t="s">
        <v>1343</v>
      </c>
      <c r="D199" s="652" t="s">
        <v>1568</v>
      </c>
      <c r="E199" s="345">
        <v>-1.4759999513626099</v>
      </c>
      <c r="F199" s="345">
        <v>-0.73900002241134644</v>
      </c>
      <c r="G199" s="345">
        <v>-0.60699999332427979</v>
      </c>
      <c r="H199" s="345">
        <v>-0.41899999976158142</v>
      </c>
      <c r="I199" s="345">
        <v>-6.4999997615814209E-2</v>
      </c>
      <c r="J199" s="345">
        <v>-1.0829999446868896</v>
      </c>
      <c r="K199" s="345">
        <v>-0.21899999678134918</v>
      </c>
      <c r="L199" s="345">
        <v>-0.22200000286102295</v>
      </c>
      <c r="M199" s="345">
        <v>-0.14499999582767487</v>
      </c>
      <c r="N199" s="345">
        <v>-0.59399998188018799</v>
      </c>
      <c r="O199" s="345">
        <v>-1.1820000410079956</v>
      </c>
      <c r="P199" s="345">
        <v>-1.1449999809265137</v>
      </c>
      <c r="Q199" s="345">
        <v>-2.0399999618530273</v>
      </c>
      <c r="R199" s="345">
        <v>-3.1380000114440918</v>
      </c>
      <c r="S199" s="345">
        <v>-3.1050000190734863</v>
      </c>
      <c r="T199" s="345">
        <v>-2.621999979019165</v>
      </c>
      <c r="U199" s="345">
        <v>-2.1129999160766602</v>
      </c>
      <c r="V199" s="345">
        <v>-4.0399999618530273</v>
      </c>
      <c r="W199" s="345">
        <v>-3.0190000534057617</v>
      </c>
      <c r="X199" s="320"/>
      <c r="Y199" s="320"/>
      <c r="Z199" s="320"/>
      <c r="AA199" s="320"/>
      <c r="AB199" s="320"/>
      <c r="AC199" s="320"/>
      <c r="AD199" s="320"/>
      <c r="AE199" s="320"/>
      <c r="AF199" s="320"/>
      <c r="AG199" s="320"/>
      <c r="AH199" s="320"/>
      <c r="AI199" s="320"/>
      <c r="AJ199" s="320"/>
      <c r="AK199" s="320"/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A199" s="320"/>
      <c r="BB199" s="320"/>
      <c r="BC199" s="320"/>
      <c r="BD199" s="320"/>
      <c r="BE199" s="320"/>
      <c r="BF199" s="320"/>
      <c r="BG199" s="320"/>
      <c r="BH199" s="320"/>
      <c r="BI199" s="320"/>
      <c r="BJ199" s="320"/>
      <c r="BK199" s="320"/>
      <c r="BL199" s="345"/>
      <c r="BT199" s="345"/>
      <c r="CB199" s="345"/>
      <c r="CJ199" s="345"/>
      <c r="CL199" s="345"/>
      <c r="CR199" s="345"/>
    </row>
    <row r="200" spans="1:96" s="346" customFormat="1" ht="12.75" customHeight="1" x14ac:dyDescent="0.3">
      <c r="A200" s="637" t="str">
        <f t="shared" si="5"/>
        <v>X</v>
      </c>
      <c r="B200" s="637" t="s">
        <v>1165</v>
      </c>
      <c r="C200" s="348" t="s">
        <v>1344</v>
      </c>
      <c r="D200" s="642" t="s">
        <v>1569</v>
      </c>
      <c r="E200" s="345">
        <v>-1.4759999513626099</v>
      </c>
      <c r="F200" s="345">
        <v>-0.73900002241134644</v>
      </c>
      <c r="G200" s="345">
        <v>-0.60699999332427979</v>
      </c>
      <c r="H200" s="345">
        <v>-0.41899999976158142</v>
      </c>
      <c r="I200" s="345">
        <v>-6.4999997615814209E-2</v>
      </c>
      <c r="J200" s="345">
        <v>-1.0829999446868896</v>
      </c>
      <c r="K200" s="345">
        <v>-0.21899999678134918</v>
      </c>
      <c r="L200" s="345">
        <v>-0.22200000286102295</v>
      </c>
      <c r="M200" s="345">
        <v>-0.14499999582767487</v>
      </c>
      <c r="N200" s="345">
        <v>-0.59399998188018799</v>
      </c>
      <c r="O200" s="345">
        <v>-1.1820000410079956</v>
      </c>
      <c r="P200" s="345">
        <v>-1.1449999809265137</v>
      </c>
      <c r="Q200" s="345">
        <v>-2.0399999618530273</v>
      </c>
      <c r="R200" s="345">
        <v>0</v>
      </c>
      <c r="S200" s="345">
        <v>-0.99900001287460327</v>
      </c>
      <c r="T200" s="345">
        <v>0</v>
      </c>
      <c r="U200" s="345">
        <v>0</v>
      </c>
      <c r="V200" s="345">
        <v>-1.4000000432133675E-2</v>
      </c>
      <c r="W200" s="345">
        <v>0</v>
      </c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  <c r="BB200" s="320"/>
      <c r="BC200" s="320"/>
      <c r="BD200" s="320"/>
      <c r="BE200" s="320"/>
      <c r="BF200" s="320"/>
      <c r="BG200" s="320"/>
      <c r="BH200" s="320"/>
      <c r="BI200" s="320"/>
      <c r="BJ200" s="320"/>
      <c r="BK200" s="320"/>
      <c r="BL200" s="345"/>
      <c r="BT200" s="345"/>
      <c r="CB200" s="345"/>
      <c r="CJ200" s="345"/>
      <c r="CL200" s="345"/>
      <c r="CR200" s="345"/>
    </row>
    <row r="201" spans="1:96" s="346" customFormat="1" ht="12.75" customHeight="1" x14ac:dyDescent="0.3">
      <c r="A201" s="637" t="str">
        <f t="shared" si="5"/>
        <v>X</v>
      </c>
      <c r="B201" s="637" t="s">
        <v>1165</v>
      </c>
      <c r="C201" s="348" t="s">
        <v>1345</v>
      </c>
      <c r="D201" s="642" t="s">
        <v>1570</v>
      </c>
      <c r="E201" s="345">
        <v>0</v>
      </c>
      <c r="F201" s="345">
        <v>0</v>
      </c>
      <c r="G201" s="345">
        <v>0</v>
      </c>
      <c r="H201" s="345">
        <v>0</v>
      </c>
      <c r="I201" s="345">
        <v>0</v>
      </c>
      <c r="J201" s="345">
        <v>0</v>
      </c>
      <c r="K201" s="345">
        <v>0</v>
      </c>
      <c r="L201" s="345">
        <v>0</v>
      </c>
      <c r="M201" s="345">
        <v>0</v>
      </c>
      <c r="N201" s="345">
        <v>0</v>
      </c>
      <c r="O201" s="345">
        <v>0</v>
      </c>
      <c r="P201" s="345">
        <v>0</v>
      </c>
      <c r="Q201" s="345">
        <v>0</v>
      </c>
      <c r="R201" s="345">
        <v>-0.19799999892711639</v>
      </c>
      <c r="S201" s="345">
        <v>-0.74699997901916504</v>
      </c>
      <c r="T201" s="345">
        <v>-1.0399999618530273</v>
      </c>
      <c r="U201" s="345">
        <v>-0.13500000536441803</v>
      </c>
      <c r="V201" s="345">
        <v>-0.47499999403953552</v>
      </c>
      <c r="W201" s="345">
        <v>-0.47600001096725464</v>
      </c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45"/>
      <c r="BT201" s="345"/>
      <c r="CB201" s="345"/>
      <c r="CJ201" s="345"/>
      <c r="CR201" s="345"/>
    </row>
    <row r="202" spans="1:96" s="346" customFormat="1" ht="12.75" customHeight="1" x14ac:dyDescent="0.3">
      <c r="A202" s="637" t="str">
        <f t="shared" si="5"/>
        <v>X</v>
      </c>
      <c r="B202" s="637" t="s">
        <v>1165</v>
      </c>
      <c r="C202" s="348" t="s">
        <v>1346</v>
      </c>
      <c r="D202" s="642" t="s">
        <v>1571</v>
      </c>
      <c r="E202" s="345">
        <v>0</v>
      </c>
      <c r="F202" s="345">
        <v>0</v>
      </c>
      <c r="G202" s="345">
        <v>0</v>
      </c>
      <c r="H202" s="345">
        <v>0</v>
      </c>
      <c r="I202" s="345">
        <v>0</v>
      </c>
      <c r="J202" s="345">
        <v>0</v>
      </c>
      <c r="K202" s="345">
        <v>0</v>
      </c>
      <c r="L202" s="345">
        <v>0</v>
      </c>
      <c r="M202" s="345">
        <v>0</v>
      </c>
      <c r="N202" s="345">
        <v>0</v>
      </c>
      <c r="O202" s="345">
        <v>0</v>
      </c>
      <c r="P202" s="345">
        <v>0</v>
      </c>
      <c r="Q202" s="345">
        <v>0</v>
      </c>
      <c r="R202" s="345">
        <v>-2.940000057220459</v>
      </c>
      <c r="S202" s="345">
        <v>-1.3589999675750732</v>
      </c>
      <c r="T202" s="345">
        <v>-1.5809999704360962</v>
      </c>
      <c r="U202" s="345">
        <v>-1.9780000448226929</v>
      </c>
      <c r="V202" s="345">
        <v>-3.5520000457763672</v>
      </c>
      <c r="W202" s="345">
        <v>-2.5429999828338623</v>
      </c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45"/>
      <c r="BT202" s="345"/>
      <c r="CB202" s="345"/>
      <c r="CJ202" s="345"/>
      <c r="CR202" s="345"/>
    </row>
    <row r="203" spans="1:96" s="346" customFormat="1" ht="12.75" customHeight="1" x14ac:dyDescent="0.3">
      <c r="A203" s="637" t="str">
        <f t="shared" si="5"/>
        <v>X</v>
      </c>
      <c r="B203" s="637" t="s">
        <v>1159</v>
      </c>
      <c r="C203" s="348" t="s">
        <v>1347</v>
      </c>
      <c r="D203" s="652" t="s">
        <v>1572</v>
      </c>
      <c r="E203" s="345">
        <v>0</v>
      </c>
      <c r="F203" s="345">
        <v>0</v>
      </c>
      <c r="G203" s="345">
        <v>-0.49300000071525574</v>
      </c>
      <c r="H203" s="345">
        <v>0</v>
      </c>
      <c r="I203" s="345">
        <v>0</v>
      </c>
      <c r="J203" s="345">
        <v>0</v>
      </c>
      <c r="K203" s="345">
        <v>0</v>
      </c>
      <c r="L203" s="345">
        <v>0</v>
      </c>
      <c r="M203" s="345">
        <v>0</v>
      </c>
      <c r="N203" s="345">
        <v>-0.3059999942779541</v>
      </c>
      <c r="O203" s="345">
        <v>-0.30000001192092896</v>
      </c>
      <c r="P203" s="345">
        <v>-0.30000001192092896</v>
      </c>
      <c r="Q203" s="345">
        <v>0</v>
      </c>
      <c r="R203" s="345">
        <v>-3.6489999294281006</v>
      </c>
      <c r="S203" s="345">
        <v>-3.0380001068115234</v>
      </c>
      <c r="T203" s="345">
        <v>-2.315000057220459</v>
      </c>
      <c r="U203" s="345">
        <v>-1.6859999895095825</v>
      </c>
      <c r="V203" s="345">
        <v>-1.5870000123977661</v>
      </c>
      <c r="W203" s="345">
        <v>-1.3890000581741333</v>
      </c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  <c r="BB203" s="320"/>
      <c r="BC203" s="320"/>
      <c r="BD203" s="320"/>
      <c r="BE203" s="320"/>
      <c r="BF203" s="320"/>
      <c r="BG203" s="320"/>
      <c r="BH203" s="320"/>
      <c r="BI203" s="320"/>
      <c r="BJ203" s="320"/>
      <c r="BK203" s="320"/>
      <c r="BL203" s="345"/>
      <c r="BT203" s="345"/>
      <c r="CB203" s="345"/>
      <c r="CJ203" s="345"/>
      <c r="CL203" s="345"/>
      <c r="CR203" s="345"/>
    </row>
    <row r="204" spans="1:96" s="346" customFormat="1" ht="12.75" customHeight="1" x14ac:dyDescent="0.3">
      <c r="A204" s="637" t="str">
        <f t="shared" si="5"/>
        <v>X</v>
      </c>
      <c r="B204" s="637" t="s">
        <v>1165</v>
      </c>
      <c r="C204" s="348" t="s">
        <v>1348</v>
      </c>
      <c r="D204" s="642" t="s">
        <v>823</v>
      </c>
      <c r="E204" s="345">
        <v>0</v>
      </c>
      <c r="F204" s="345">
        <v>0</v>
      </c>
      <c r="G204" s="345">
        <v>0</v>
      </c>
      <c r="H204" s="345">
        <v>0</v>
      </c>
      <c r="I204" s="345">
        <v>0</v>
      </c>
      <c r="J204" s="345">
        <v>0</v>
      </c>
      <c r="K204" s="345">
        <v>0</v>
      </c>
      <c r="L204" s="345">
        <v>0</v>
      </c>
      <c r="M204" s="345">
        <v>0</v>
      </c>
      <c r="N204" s="345">
        <v>-0.3059999942779541</v>
      </c>
      <c r="O204" s="345">
        <v>-0.30000001192092896</v>
      </c>
      <c r="P204" s="345">
        <v>-0.30000001192092896</v>
      </c>
      <c r="Q204" s="345">
        <v>0</v>
      </c>
      <c r="R204" s="345">
        <v>-3.6489999294281006</v>
      </c>
      <c r="S204" s="345">
        <v>-3.0380001068115234</v>
      </c>
      <c r="T204" s="345">
        <v>-2.315000057220459</v>
      </c>
      <c r="U204" s="345">
        <v>-1.6859999895095825</v>
      </c>
      <c r="V204" s="345">
        <v>-1.5870000123977661</v>
      </c>
      <c r="W204" s="345">
        <v>-1.3890000581741333</v>
      </c>
      <c r="X204" s="320"/>
      <c r="Y204" s="320"/>
      <c r="Z204" s="320"/>
      <c r="AA204" s="320"/>
      <c r="AB204" s="320"/>
      <c r="AC204" s="320"/>
      <c r="AD204" s="320"/>
      <c r="AE204" s="320"/>
      <c r="AF204" s="320"/>
      <c r="AG204" s="320"/>
      <c r="AH204" s="320"/>
      <c r="AI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A204" s="320"/>
      <c r="BB204" s="320"/>
      <c r="BC204" s="320"/>
      <c r="BD204" s="320"/>
      <c r="BE204" s="320"/>
      <c r="BF204" s="320"/>
      <c r="BG204" s="320"/>
      <c r="BH204" s="320"/>
      <c r="BI204" s="320"/>
      <c r="BJ204" s="320"/>
      <c r="BK204" s="320"/>
      <c r="BL204" s="345"/>
      <c r="BT204" s="345"/>
      <c r="CB204" s="345"/>
      <c r="CJ204" s="345"/>
      <c r="CL204" s="345"/>
      <c r="CR204" s="345"/>
    </row>
    <row r="205" spans="1:96" s="346" customFormat="1" ht="12.75" customHeight="1" x14ac:dyDescent="0.3">
      <c r="A205" s="637" t="str">
        <f t="shared" si="5"/>
        <v>X</v>
      </c>
      <c r="B205" s="637" t="s">
        <v>1165</v>
      </c>
      <c r="C205" s="348" t="s">
        <v>1349</v>
      </c>
      <c r="D205" s="642" t="s">
        <v>1573</v>
      </c>
      <c r="E205" s="345">
        <v>0</v>
      </c>
      <c r="F205" s="345">
        <v>0</v>
      </c>
      <c r="G205" s="345">
        <v>-0.49300000071525574</v>
      </c>
      <c r="H205" s="345">
        <v>0</v>
      </c>
      <c r="I205" s="345">
        <v>0</v>
      </c>
      <c r="J205" s="345">
        <v>0</v>
      </c>
      <c r="K205" s="345">
        <v>0</v>
      </c>
      <c r="L205" s="345">
        <v>0</v>
      </c>
      <c r="M205" s="345">
        <v>0</v>
      </c>
      <c r="N205" s="345">
        <v>0</v>
      </c>
      <c r="O205" s="345">
        <v>0</v>
      </c>
      <c r="P205" s="345">
        <v>0</v>
      </c>
      <c r="Q205" s="345">
        <v>0</v>
      </c>
      <c r="R205" s="345">
        <v>0</v>
      </c>
      <c r="S205" s="345">
        <v>0</v>
      </c>
      <c r="T205" s="345">
        <v>0</v>
      </c>
      <c r="U205" s="345">
        <v>0</v>
      </c>
      <c r="V205" s="345">
        <v>0</v>
      </c>
      <c r="W205" s="345">
        <v>0</v>
      </c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A205" s="320"/>
      <c r="BB205" s="320"/>
      <c r="BC205" s="320"/>
      <c r="BD205" s="320"/>
      <c r="BE205" s="320"/>
      <c r="BF205" s="320"/>
      <c r="BG205" s="320"/>
      <c r="BH205" s="320"/>
      <c r="BI205" s="320"/>
      <c r="BJ205" s="320"/>
      <c r="BK205" s="320"/>
      <c r="BL205" s="345"/>
      <c r="BT205" s="345"/>
      <c r="CB205" s="345"/>
      <c r="CJ205" s="345"/>
      <c r="CR205" s="345"/>
    </row>
    <row r="206" spans="1:96" s="346" customFormat="1" ht="12.75" customHeight="1" x14ac:dyDescent="0.3">
      <c r="A206" s="637" t="str">
        <f t="shared" si="5"/>
        <v>X</v>
      </c>
      <c r="B206" s="637" t="s">
        <v>1159</v>
      </c>
      <c r="C206" s="348" t="s">
        <v>1350</v>
      </c>
      <c r="D206" s="647" t="s">
        <v>873</v>
      </c>
      <c r="E206" s="345">
        <v>0</v>
      </c>
      <c r="F206" s="345">
        <v>0</v>
      </c>
      <c r="G206" s="345">
        <v>-4.2527379989624023</v>
      </c>
      <c r="H206" s="345">
        <v>-1.9401290416717529</v>
      </c>
      <c r="I206" s="345">
        <v>-1.3072860240936279</v>
      </c>
      <c r="J206" s="345">
        <v>-1.7204660177230835</v>
      </c>
      <c r="K206" s="345">
        <v>-2.6272180080413818</v>
      </c>
      <c r="L206" s="345">
        <v>-2.6599459648132324</v>
      </c>
      <c r="M206" s="345">
        <v>-3.228708028793335</v>
      </c>
      <c r="N206" s="345">
        <v>-1.0857529640197754</v>
      </c>
      <c r="O206" s="345">
        <v>-1.3438869714736938</v>
      </c>
      <c r="P206" s="345">
        <v>-1.1672979593276978</v>
      </c>
      <c r="Q206" s="345">
        <v>-2.4671380519866943</v>
      </c>
      <c r="R206" s="345">
        <v>-2.8328878879547119</v>
      </c>
      <c r="S206" s="345">
        <v>-0.29600000381469727</v>
      </c>
      <c r="T206" s="345">
        <v>0</v>
      </c>
      <c r="U206" s="345">
        <v>-1.1469999551773071</v>
      </c>
      <c r="V206" s="345">
        <v>-0.82279998064041138</v>
      </c>
      <c r="W206" s="345">
        <v>-1.6410000324249268</v>
      </c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45"/>
      <c r="BT206" s="345"/>
      <c r="CB206" s="345"/>
      <c r="CJ206" s="345"/>
      <c r="CL206" s="345"/>
      <c r="CR206" s="345"/>
    </row>
    <row r="207" spans="1:96" s="346" customFormat="1" ht="12.75" customHeight="1" x14ac:dyDescent="0.3">
      <c r="A207" s="637" t="str">
        <f t="shared" si="5"/>
        <v>X</v>
      </c>
      <c r="B207" s="637" t="s">
        <v>1165</v>
      </c>
      <c r="C207" s="348" t="s">
        <v>1351</v>
      </c>
      <c r="D207" s="641" t="s">
        <v>1574</v>
      </c>
      <c r="E207" s="345">
        <v>0</v>
      </c>
      <c r="F207" s="345">
        <v>0</v>
      </c>
      <c r="G207" s="345">
        <v>-4.2527379989624023</v>
      </c>
      <c r="H207" s="345">
        <v>-1.9401290416717529</v>
      </c>
      <c r="I207" s="345">
        <v>-1.3072860240936279</v>
      </c>
      <c r="J207" s="345">
        <v>-1.7204660177230835</v>
      </c>
      <c r="K207" s="345">
        <v>-2.6272180080413818</v>
      </c>
      <c r="L207" s="345">
        <v>-2.6599459648132324</v>
      </c>
      <c r="M207" s="345">
        <v>-3.228708028793335</v>
      </c>
      <c r="N207" s="345">
        <v>-1.0857529640197754</v>
      </c>
      <c r="O207" s="345">
        <v>-1.3438869714736938</v>
      </c>
      <c r="P207" s="345">
        <v>-1.1672979593276978</v>
      </c>
      <c r="Q207" s="345">
        <v>-2.4671380519866943</v>
      </c>
      <c r="R207" s="345">
        <v>-2.8328878879547119</v>
      </c>
      <c r="S207" s="345">
        <v>-0.29600000381469727</v>
      </c>
      <c r="T207" s="345">
        <v>0</v>
      </c>
      <c r="U207" s="345">
        <v>-1.1469999551773071</v>
      </c>
      <c r="V207" s="345">
        <v>-0.67400002479553223</v>
      </c>
      <c r="W207" s="345">
        <v>-0.5</v>
      </c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45"/>
      <c r="BT207" s="345"/>
      <c r="CB207" s="345"/>
      <c r="CJ207" s="345"/>
      <c r="CL207" s="345"/>
      <c r="CR207" s="345"/>
    </row>
    <row r="208" spans="1:96" s="346" customFormat="1" ht="12.75" customHeight="1" x14ac:dyDescent="0.3">
      <c r="A208" s="637" t="str">
        <f t="shared" si="5"/>
        <v/>
      </c>
      <c r="B208" s="637" t="s">
        <v>1165</v>
      </c>
      <c r="C208" s="348" t="s">
        <v>1352</v>
      </c>
      <c r="D208" s="641" t="s">
        <v>1575</v>
      </c>
      <c r="E208" s="345">
        <v>0</v>
      </c>
      <c r="F208" s="345">
        <v>0</v>
      </c>
      <c r="G208" s="345">
        <v>0</v>
      </c>
      <c r="H208" s="345">
        <v>0</v>
      </c>
      <c r="I208" s="345">
        <v>0</v>
      </c>
      <c r="J208" s="345">
        <v>0</v>
      </c>
      <c r="K208" s="345">
        <v>0</v>
      </c>
      <c r="L208" s="345">
        <v>0</v>
      </c>
      <c r="M208" s="345">
        <v>0</v>
      </c>
      <c r="N208" s="345">
        <v>0</v>
      </c>
      <c r="O208" s="345">
        <v>0</v>
      </c>
      <c r="P208" s="345">
        <v>0</v>
      </c>
      <c r="Q208" s="345">
        <v>0</v>
      </c>
      <c r="R208" s="345">
        <v>0</v>
      </c>
      <c r="S208" s="345">
        <v>0</v>
      </c>
      <c r="T208" s="345">
        <v>0</v>
      </c>
      <c r="U208" s="345">
        <v>0</v>
      </c>
      <c r="V208" s="345">
        <v>0</v>
      </c>
      <c r="W208" s="345">
        <v>0</v>
      </c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45"/>
      <c r="BT208" s="345"/>
      <c r="CB208" s="345"/>
      <c r="CJ208" s="345"/>
      <c r="CR208" s="345"/>
    </row>
    <row r="209" spans="1:96" s="346" customFormat="1" ht="12.75" customHeight="1" x14ac:dyDescent="0.3">
      <c r="A209" s="637" t="str">
        <f t="shared" si="5"/>
        <v>X</v>
      </c>
      <c r="B209" s="637" t="s">
        <v>1165</v>
      </c>
      <c r="C209" s="348" t="s">
        <v>1353</v>
      </c>
      <c r="D209" s="641" t="s">
        <v>1576</v>
      </c>
      <c r="E209" s="345">
        <v>0</v>
      </c>
      <c r="F209" s="345">
        <v>0</v>
      </c>
      <c r="G209" s="345">
        <v>0</v>
      </c>
      <c r="H209" s="345">
        <v>0</v>
      </c>
      <c r="I209" s="345">
        <v>0</v>
      </c>
      <c r="J209" s="345">
        <v>0</v>
      </c>
      <c r="K209" s="345">
        <v>0</v>
      </c>
      <c r="L209" s="345">
        <v>0</v>
      </c>
      <c r="M209" s="345">
        <v>0</v>
      </c>
      <c r="N209" s="345">
        <v>0</v>
      </c>
      <c r="O209" s="345">
        <v>0</v>
      </c>
      <c r="P209" s="345">
        <v>0</v>
      </c>
      <c r="Q209" s="345">
        <v>0</v>
      </c>
      <c r="R209" s="345">
        <v>0</v>
      </c>
      <c r="S209" s="345">
        <v>0</v>
      </c>
      <c r="T209" s="345">
        <v>0</v>
      </c>
      <c r="U209" s="345">
        <v>0</v>
      </c>
      <c r="V209" s="345">
        <v>-0.14880000054836273</v>
      </c>
      <c r="W209" s="345">
        <v>-1.1410000324249268</v>
      </c>
      <c r="X209" s="320"/>
      <c r="Y209" s="320"/>
      <c r="Z209" s="320"/>
      <c r="AA209" s="320"/>
      <c r="AB209" s="320"/>
      <c r="AC209" s="320"/>
      <c r="AD209" s="320"/>
      <c r="AE209" s="320"/>
      <c r="AF209" s="320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  <c r="BB209" s="320"/>
      <c r="BC209" s="320"/>
      <c r="BD209" s="320"/>
      <c r="BE209" s="320"/>
      <c r="BF209" s="320"/>
      <c r="BG209" s="320"/>
      <c r="BH209" s="320"/>
      <c r="BI209" s="320"/>
      <c r="BJ209" s="320"/>
      <c r="BK209" s="320"/>
      <c r="BL209" s="345"/>
      <c r="BT209" s="345"/>
      <c r="CB209" s="345"/>
      <c r="CJ209" s="345"/>
      <c r="CL209" s="345"/>
      <c r="CR209" s="345"/>
    </row>
    <row r="210" spans="1:96" s="346" customFormat="1" ht="12.75" customHeight="1" x14ac:dyDescent="0.3">
      <c r="A210" s="637" t="str">
        <f t="shared" si="5"/>
        <v/>
      </c>
      <c r="B210" s="637" t="s">
        <v>1165</v>
      </c>
      <c r="C210" s="348" t="s">
        <v>1354</v>
      </c>
      <c r="D210" s="641" t="s">
        <v>1577</v>
      </c>
      <c r="E210" s="345">
        <v>0</v>
      </c>
      <c r="F210" s="345">
        <v>0</v>
      </c>
      <c r="G210" s="345">
        <v>0</v>
      </c>
      <c r="H210" s="345">
        <v>0</v>
      </c>
      <c r="I210" s="345">
        <v>0</v>
      </c>
      <c r="J210" s="345">
        <v>0</v>
      </c>
      <c r="K210" s="345">
        <v>0</v>
      </c>
      <c r="L210" s="345">
        <v>0</v>
      </c>
      <c r="M210" s="345">
        <v>0</v>
      </c>
      <c r="N210" s="345">
        <v>0</v>
      </c>
      <c r="O210" s="345">
        <v>0</v>
      </c>
      <c r="P210" s="345">
        <v>0</v>
      </c>
      <c r="Q210" s="345">
        <v>0</v>
      </c>
      <c r="R210" s="345">
        <v>0</v>
      </c>
      <c r="S210" s="345">
        <v>0</v>
      </c>
      <c r="T210" s="345">
        <v>0</v>
      </c>
      <c r="U210" s="345">
        <v>0</v>
      </c>
      <c r="V210" s="345">
        <v>0</v>
      </c>
      <c r="W210" s="345">
        <v>0</v>
      </c>
      <c r="X210" s="320"/>
      <c r="Y210" s="320"/>
      <c r="Z210" s="320"/>
      <c r="AA210" s="320"/>
      <c r="AB210" s="320"/>
      <c r="AC210" s="320"/>
      <c r="AD210" s="320"/>
      <c r="AE210" s="320"/>
      <c r="AF210" s="320"/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  <c r="BL210" s="345"/>
      <c r="BT210" s="345"/>
      <c r="CB210" s="345"/>
      <c r="CJ210" s="345"/>
      <c r="CL210" s="345"/>
      <c r="CR210" s="345"/>
    </row>
    <row r="211" spans="1:96" s="346" customFormat="1" ht="12.75" customHeight="1" x14ac:dyDescent="0.3">
      <c r="A211" s="637" t="str">
        <f t="shared" si="5"/>
        <v>X</v>
      </c>
      <c r="B211" s="637" t="s">
        <v>1159</v>
      </c>
      <c r="C211" s="348" t="s">
        <v>1355</v>
      </c>
      <c r="D211" s="352" t="s">
        <v>1578</v>
      </c>
      <c r="E211" s="345">
        <v>0</v>
      </c>
      <c r="F211" s="345">
        <v>0</v>
      </c>
      <c r="G211" s="345">
        <v>0</v>
      </c>
      <c r="H211" s="345">
        <v>0</v>
      </c>
      <c r="I211" s="345">
        <v>0</v>
      </c>
      <c r="J211" s="345">
        <v>0</v>
      </c>
      <c r="K211" s="345">
        <v>0</v>
      </c>
      <c r="L211" s="345">
        <v>0</v>
      </c>
      <c r="M211" s="345">
        <v>0</v>
      </c>
      <c r="N211" s="345">
        <v>0</v>
      </c>
      <c r="O211" s="345">
        <v>0</v>
      </c>
      <c r="P211" s="345">
        <v>0</v>
      </c>
      <c r="Q211" s="345">
        <v>0</v>
      </c>
      <c r="R211" s="345">
        <v>0</v>
      </c>
      <c r="S211" s="345">
        <v>0</v>
      </c>
      <c r="T211" s="345">
        <v>0</v>
      </c>
      <c r="U211" s="345">
        <v>-1.5507090091705322</v>
      </c>
      <c r="V211" s="345">
        <v>-5.4177618026733398</v>
      </c>
      <c r="W211" s="345">
        <v>-0.45800000429153442</v>
      </c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A211" s="320"/>
      <c r="BB211" s="320"/>
      <c r="BC211" s="320"/>
      <c r="BD211" s="320"/>
      <c r="BE211" s="320"/>
      <c r="BF211" s="320"/>
      <c r="BG211" s="320"/>
      <c r="BH211" s="320"/>
      <c r="BI211" s="320"/>
      <c r="BJ211" s="320"/>
      <c r="BK211" s="320"/>
      <c r="BL211" s="345"/>
      <c r="BT211" s="345"/>
      <c r="CB211" s="345"/>
      <c r="CJ211" s="345"/>
      <c r="CR211" s="345"/>
    </row>
    <row r="212" spans="1:96" s="346" customFormat="1" ht="12.75" customHeight="1" x14ac:dyDescent="0.3">
      <c r="A212" s="637" t="str">
        <f t="shared" si="5"/>
        <v/>
      </c>
      <c r="B212" s="637" t="s">
        <v>1159</v>
      </c>
      <c r="C212" s="348" t="s">
        <v>1356</v>
      </c>
      <c r="D212" s="645" t="s">
        <v>1579</v>
      </c>
      <c r="E212" s="345">
        <v>0</v>
      </c>
      <c r="F212" s="345">
        <v>0</v>
      </c>
      <c r="G212" s="345">
        <v>0</v>
      </c>
      <c r="H212" s="345">
        <v>0</v>
      </c>
      <c r="I212" s="345">
        <v>0</v>
      </c>
      <c r="J212" s="345">
        <v>0</v>
      </c>
      <c r="K212" s="345">
        <v>0</v>
      </c>
      <c r="L212" s="345">
        <v>0</v>
      </c>
      <c r="M212" s="345">
        <v>0</v>
      </c>
      <c r="N212" s="345">
        <v>0</v>
      </c>
      <c r="O212" s="345">
        <v>0</v>
      </c>
      <c r="P212" s="345">
        <v>0</v>
      </c>
      <c r="Q212" s="345">
        <v>0</v>
      </c>
      <c r="R212" s="345">
        <v>0</v>
      </c>
      <c r="S212" s="345">
        <v>0</v>
      </c>
      <c r="T212" s="345">
        <v>0</v>
      </c>
      <c r="U212" s="345">
        <v>0</v>
      </c>
      <c r="V212" s="345">
        <v>0</v>
      </c>
      <c r="W212" s="345">
        <v>0</v>
      </c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  <c r="BB212" s="320"/>
      <c r="BC212" s="320"/>
      <c r="BD212" s="320"/>
      <c r="BE212" s="320"/>
      <c r="BF212" s="320"/>
      <c r="BG212" s="320"/>
      <c r="BH212" s="320"/>
      <c r="BI212" s="320"/>
      <c r="BJ212" s="320"/>
      <c r="BK212" s="320"/>
      <c r="BL212" s="345"/>
      <c r="BT212" s="345"/>
      <c r="CB212" s="345"/>
      <c r="CJ212" s="345"/>
      <c r="CR212" s="345"/>
    </row>
    <row r="213" spans="1:96" s="346" customFormat="1" ht="12.75" customHeight="1" x14ac:dyDescent="0.3">
      <c r="A213" s="637" t="str">
        <f t="shared" si="5"/>
        <v/>
      </c>
      <c r="B213" s="637" t="s">
        <v>1165</v>
      </c>
      <c r="C213" s="348" t="s">
        <v>1357</v>
      </c>
      <c r="D213" s="640" t="s">
        <v>1501</v>
      </c>
      <c r="E213" s="345">
        <v>0</v>
      </c>
      <c r="F213" s="345">
        <v>0</v>
      </c>
      <c r="G213" s="345">
        <v>0</v>
      </c>
      <c r="H213" s="345">
        <v>0</v>
      </c>
      <c r="I213" s="345">
        <v>0</v>
      </c>
      <c r="J213" s="345">
        <v>0</v>
      </c>
      <c r="K213" s="345">
        <v>0</v>
      </c>
      <c r="L213" s="345">
        <v>0</v>
      </c>
      <c r="M213" s="345">
        <v>0</v>
      </c>
      <c r="N213" s="345">
        <v>0</v>
      </c>
      <c r="O213" s="345">
        <v>0</v>
      </c>
      <c r="P213" s="345">
        <v>0</v>
      </c>
      <c r="Q213" s="345">
        <v>0</v>
      </c>
      <c r="R213" s="345">
        <v>0</v>
      </c>
      <c r="S213" s="345">
        <v>0</v>
      </c>
      <c r="T213" s="345">
        <v>0</v>
      </c>
      <c r="U213" s="345">
        <v>0</v>
      </c>
      <c r="V213" s="345">
        <v>0</v>
      </c>
      <c r="W213" s="345">
        <v>0</v>
      </c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45"/>
      <c r="BT213" s="345"/>
      <c r="CB213" s="345"/>
      <c r="CJ213" s="345"/>
      <c r="CL213" s="345"/>
      <c r="CR213" s="345"/>
    </row>
    <row r="214" spans="1:96" s="346" customFormat="1" ht="12.75" customHeight="1" x14ac:dyDescent="0.3">
      <c r="A214" s="637" t="str">
        <f t="shared" si="5"/>
        <v/>
      </c>
      <c r="B214" s="637" t="s">
        <v>1165</v>
      </c>
      <c r="C214" s="348" t="s">
        <v>1358</v>
      </c>
      <c r="D214" s="640" t="s">
        <v>1504</v>
      </c>
      <c r="E214" s="345">
        <v>0</v>
      </c>
      <c r="F214" s="345">
        <v>0</v>
      </c>
      <c r="G214" s="345">
        <v>0</v>
      </c>
      <c r="H214" s="345">
        <v>0</v>
      </c>
      <c r="I214" s="345">
        <v>0</v>
      </c>
      <c r="J214" s="345">
        <v>0</v>
      </c>
      <c r="K214" s="345">
        <v>0</v>
      </c>
      <c r="L214" s="345">
        <v>0</v>
      </c>
      <c r="M214" s="345">
        <v>0</v>
      </c>
      <c r="N214" s="345">
        <v>0</v>
      </c>
      <c r="O214" s="345">
        <v>0</v>
      </c>
      <c r="P214" s="345">
        <v>0</v>
      </c>
      <c r="Q214" s="345">
        <v>0</v>
      </c>
      <c r="R214" s="345">
        <v>0</v>
      </c>
      <c r="S214" s="345">
        <v>0</v>
      </c>
      <c r="T214" s="345">
        <v>0</v>
      </c>
      <c r="U214" s="345">
        <v>0</v>
      </c>
      <c r="V214" s="345">
        <v>0</v>
      </c>
      <c r="W214" s="345">
        <v>0</v>
      </c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45"/>
      <c r="BT214" s="345"/>
      <c r="CB214" s="345"/>
      <c r="CJ214" s="345"/>
      <c r="CL214" s="345"/>
      <c r="CR214" s="345"/>
    </row>
    <row r="215" spans="1:96" s="346" customFormat="1" ht="12.75" customHeight="1" x14ac:dyDescent="0.3">
      <c r="A215" s="637" t="str">
        <f t="shared" si="5"/>
        <v>X</v>
      </c>
      <c r="B215" s="637" t="s">
        <v>1159</v>
      </c>
      <c r="C215" s="348" t="s">
        <v>1359</v>
      </c>
      <c r="D215" s="349" t="s">
        <v>1580</v>
      </c>
      <c r="E215" s="345">
        <v>0</v>
      </c>
      <c r="F215" s="345">
        <v>0</v>
      </c>
      <c r="G215" s="345">
        <v>0</v>
      </c>
      <c r="H215" s="345">
        <v>0</v>
      </c>
      <c r="I215" s="345">
        <v>0</v>
      </c>
      <c r="J215" s="345">
        <v>0</v>
      </c>
      <c r="K215" s="345">
        <v>0</v>
      </c>
      <c r="L215" s="345">
        <v>0</v>
      </c>
      <c r="M215" s="345">
        <v>0</v>
      </c>
      <c r="N215" s="345">
        <v>0</v>
      </c>
      <c r="O215" s="345">
        <v>0</v>
      </c>
      <c r="P215" s="345">
        <v>0</v>
      </c>
      <c r="Q215" s="345">
        <v>0</v>
      </c>
      <c r="R215" s="345">
        <v>0</v>
      </c>
      <c r="S215" s="345">
        <v>0</v>
      </c>
      <c r="T215" s="345">
        <v>0</v>
      </c>
      <c r="U215" s="345">
        <v>-1.5507090091705322</v>
      </c>
      <c r="V215" s="345">
        <v>-5.4177618026733398</v>
      </c>
      <c r="W215" s="345">
        <v>-0.45800000429153442</v>
      </c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45"/>
      <c r="BT215" s="345"/>
      <c r="CB215" s="345"/>
      <c r="CJ215" s="345"/>
      <c r="CL215" s="345"/>
      <c r="CR215" s="345"/>
    </row>
    <row r="216" spans="1:96" s="346" customFormat="1" ht="12.75" customHeight="1" x14ac:dyDescent="0.3">
      <c r="A216" s="637" t="str">
        <f t="shared" si="5"/>
        <v>X</v>
      </c>
      <c r="B216" s="637" t="s">
        <v>1165</v>
      </c>
      <c r="C216" s="348" t="s">
        <v>1360</v>
      </c>
      <c r="D216" s="640" t="s">
        <v>1501</v>
      </c>
      <c r="E216" s="345">
        <v>0</v>
      </c>
      <c r="F216" s="345">
        <v>0</v>
      </c>
      <c r="G216" s="345">
        <v>0</v>
      </c>
      <c r="H216" s="345">
        <v>0</v>
      </c>
      <c r="I216" s="345">
        <v>0</v>
      </c>
      <c r="J216" s="345">
        <v>0</v>
      </c>
      <c r="K216" s="345">
        <v>0</v>
      </c>
      <c r="L216" s="345">
        <v>0</v>
      </c>
      <c r="M216" s="345">
        <v>0</v>
      </c>
      <c r="N216" s="345">
        <v>0</v>
      </c>
      <c r="O216" s="345">
        <v>0</v>
      </c>
      <c r="P216" s="345">
        <v>0</v>
      </c>
      <c r="Q216" s="345">
        <v>0</v>
      </c>
      <c r="R216" s="345">
        <v>0</v>
      </c>
      <c r="S216" s="345">
        <v>0</v>
      </c>
      <c r="T216" s="345">
        <v>0</v>
      </c>
      <c r="U216" s="345">
        <v>-1.5507090091705322</v>
      </c>
      <c r="V216" s="345">
        <v>-5.4177618026733398</v>
      </c>
      <c r="W216" s="345">
        <v>-0.45800000429153442</v>
      </c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  <c r="BL216" s="345"/>
      <c r="BT216" s="345"/>
      <c r="CB216" s="345"/>
      <c r="CJ216" s="345"/>
      <c r="CL216" s="345"/>
      <c r="CR216" s="345"/>
    </row>
    <row r="217" spans="1:96" s="346" customFormat="1" ht="12.75" customHeight="1" x14ac:dyDescent="0.3">
      <c r="A217" s="637" t="str">
        <f t="shared" si="5"/>
        <v/>
      </c>
      <c r="B217" s="637" t="s">
        <v>1165</v>
      </c>
      <c r="C217" s="348" t="s">
        <v>1361</v>
      </c>
      <c r="D217" s="640" t="s">
        <v>1504</v>
      </c>
      <c r="E217" s="345">
        <v>0</v>
      </c>
      <c r="F217" s="345">
        <v>0</v>
      </c>
      <c r="G217" s="345">
        <v>0</v>
      </c>
      <c r="H217" s="345">
        <v>0</v>
      </c>
      <c r="I217" s="345">
        <v>0</v>
      </c>
      <c r="J217" s="345">
        <v>0</v>
      </c>
      <c r="K217" s="345">
        <v>0</v>
      </c>
      <c r="L217" s="345">
        <v>0</v>
      </c>
      <c r="M217" s="345">
        <v>0</v>
      </c>
      <c r="N217" s="345">
        <v>0</v>
      </c>
      <c r="O217" s="345">
        <v>0</v>
      </c>
      <c r="P217" s="345">
        <v>0</v>
      </c>
      <c r="Q217" s="345">
        <v>0</v>
      </c>
      <c r="R217" s="345">
        <v>0</v>
      </c>
      <c r="S217" s="345">
        <v>0</v>
      </c>
      <c r="T217" s="345">
        <v>0</v>
      </c>
      <c r="U217" s="345">
        <v>0</v>
      </c>
      <c r="V217" s="345">
        <v>0</v>
      </c>
      <c r="W217" s="345">
        <v>0</v>
      </c>
      <c r="X217" s="320"/>
      <c r="Y217" s="320"/>
      <c r="Z217" s="320"/>
      <c r="AA217" s="320"/>
      <c r="AB217" s="320"/>
      <c r="AC217" s="320"/>
      <c r="AD217" s="320"/>
      <c r="AE217" s="320"/>
      <c r="AF217" s="320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A217" s="320"/>
      <c r="BB217" s="320"/>
      <c r="BC217" s="320"/>
      <c r="BD217" s="320"/>
      <c r="BE217" s="320"/>
      <c r="BF217" s="320"/>
      <c r="BG217" s="320"/>
      <c r="BH217" s="320"/>
      <c r="BI217" s="320"/>
      <c r="BJ217" s="320"/>
      <c r="BK217" s="320"/>
      <c r="BL217" s="345"/>
      <c r="BT217" s="345"/>
      <c r="CB217" s="345"/>
      <c r="CJ217" s="345"/>
      <c r="CR217" s="345"/>
    </row>
    <row r="218" spans="1:96" s="346" customFormat="1" ht="12.75" customHeight="1" x14ac:dyDescent="0.3">
      <c r="A218" s="637" t="str">
        <f t="shared" si="5"/>
        <v/>
      </c>
      <c r="B218" s="637" t="s">
        <v>1159</v>
      </c>
      <c r="C218" s="348" t="s">
        <v>1362</v>
      </c>
      <c r="D218" s="349" t="s">
        <v>1581</v>
      </c>
      <c r="E218" s="345">
        <v>0</v>
      </c>
      <c r="F218" s="345">
        <v>0</v>
      </c>
      <c r="G218" s="345">
        <v>0</v>
      </c>
      <c r="H218" s="345">
        <v>0</v>
      </c>
      <c r="I218" s="345">
        <v>0</v>
      </c>
      <c r="J218" s="345">
        <v>0</v>
      </c>
      <c r="K218" s="345">
        <v>0</v>
      </c>
      <c r="L218" s="345">
        <v>0</v>
      </c>
      <c r="M218" s="345">
        <v>0</v>
      </c>
      <c r="N218" s="345">
        <v>0</v>
      </c>
      <c r="O218" s="345">
        <v>0</v>
      </c>
      <c r="P218" s="345">
        <v>0</v>
      </c>
      <c r="Q218" s="345">
        <v>0</v>
      </c>
      <c r="R218" s="345">
        <v>0</v>
      </c>
      <c r="S218" s="345">
        <v>0</v>
      </c>
      <c r="T218" s="345">
        <v>0</v>
      </c>
      <c r="U218" s="345">
        <v>0</v>
      </c>
      <c r="V218" s="345">
        <v>0</v>
      </c>
      <c r="W218" s="345">
        <v>0</v>
      </c>
      <c r="X218" s="320"/>
      <c r="Y218" s="320"/>
      <c r="Z218" s="320"/>
      <c r="AA218" s="320"/>
      <c r="AB218" s="320"/>
      <c r="AC218" s="320"/>
      <c r="AD218" s="320"/>
      <c r="AE218" s="320"/>
      <c r="AF218" s="320"/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A218" s="320"/>
      <c r="BB218" s="320"/>
      <c r="BC218" s="320"/>
      <c r="BD218" s="320"/>
      <c r="BE218" s="320"/>
      <c r="BF218" s="320"/>
      <c r="BG218" s="320"/>
      <c r="BH218" s="320"/>
      <c r="BI218" s="320"/>
      <c r="BJ218" s="320"/>
      <c r="BK218" s="320"/>
      <c r="BL218" s="345"/>
      <c r="BT218" s="345"/>
      <c r="CB218" s="345"/>
      <c r="CJ218" s="345"/>
      <c r="CR218" s="345"/>
    </row>
    <row r="219" spans="1:96" s="346" customFormat="1" ht="12.75" customHeight="1" x14ac:dyDescent="0.3">
      <c r="A219" s="637" t="str">
        <f t="shared" si="5"/>
        <v/>
      </c>
      <c r="B219" s="637" t="s">
        <v>1165</v>
      </c>
      <c r="C219" s="348" t="s">
        <v>1363</v>
      </c>
      <c r="D219" s="640" t="s">
        <v>1501</v>
      </c>
      <c r="E219" s="345">
        <v>0</v>
      </c>
      <c r="F219" s="345">
        <v>0</v>
      </c>
      <c r="G219" s="345">
        <v>0</v>
      </c>
      <c r="H219" s="345">
        <v>0</v>
      </c>
      <c r="I219" s="345">
        <v>0</v>
      </c>
      <c r="J219" s="345">
        <v>0</v>
      </c>
      <c r="K219" s="345">
        <v>0</v>
      </c>
      <c r="L219" s="345">
        <v>0</v>
      </c>
      <c r="M219" s="345">
        <v>0</v>
      </c>
      <c r="N219" s="345">
        <v>0</v>
      </c>
      <c r="O219" s="345">
        <v>0</v>
      </c>
      <c r="P219" s="345">
        <v>0</v>
      </c>
      <c r="Q219" s="345">
        <v>0</v>
      </c>
      <c r="R219" s="345">
        <v>0</v>
      </c>
      <c r="S219" s="345">
        <v>0</v>
      </c>
      <c r="T219" s="345">
        <v>0</v>
      </c>
      <c r="U219" s="345">
        <v>0</v>
      </c>
      <c r="V219" s="345">
        <v>0</v>
      </c>
      <c r="W219" s="345">
        <v>0</v>
      </c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320"/>
      <c r="BG219" s="320"/>
      <c r="BH219" s="320"/>
      <c r="BI219" s="320"/>
      <c r="BJ219" s="320"/>
      <c r="BK219" s="320"/>
      <c r="BL219" s="345"/>
      <c r="BT219" s="345"/>
      <c r="CB219" s="345"/>
      <c r="CJ219" s="345"/>
      <c r="CR219" s="345"/>
    </row>
    <row r="220" spans="1:96" s="346" customFormat="1" ht="12.75" customHeight="1" x14ac:dyDescent="0.3">
      <c r="A220" s="637" t="str">
        <f t="shared" si="5"/>
        <v/>
      </c>
      <c r="B220" s="637" t="s">
        <v>1165</v>
      </c>
      <c r="C220" s="348" t="s">
        <v>1364</v>
      </c>
      <c r="D220" s="640" t="s">
        <v>1504</v>
      </c>
      <c r="E220" s="345">
        <v>0</v>
      </c>
      <c r="F220" s="345">
        <v>0</v>
      </c>
      <c r="G220" s="345">
        <v>0</v>
      </c>
      <c r="H220" s="345">
        <v>0</v>
      </c>
      <c r="I220" s="345">
        <v>0</v>
      </c>
      <c r="J220" s="345">
        <v>0</v>
      </c>
      <c r="K220" s="345">
        <v>0</v>
      </c>
      <c r="L220" s="345">
        <v>0</v>
      </c>
      <c r="M220" s="345">
        <v>0</v>
      </c>
      <c r="N220" s="345">
        <v>0</v>
      </c>
      <c r="O220" s="345">
        <v>0</v>
      </c>
      <c r="P220" s="345">
        <v>0</v>
      </c>
      <c r="Q220" s="345">
        <v>0</v>
      </c>
      <c r="R220" s="345">
        <v>0</v>
      </c>
      <c r="S220" s="345">
        <v>0</v>
      </c>
      <c r="T220" s="345">
        <v>0</v>
      </c>
      <c r="U220" s="345">
        <v>0</v>
      </c>
      <c r="V220" s="345">
        <v>0</v>
      </c>
      <c r="W220" s="345">
        <v>0</v>
      </c>
      <c r="X220" s="320"/>
      <c r="Y220" s="320"/>
      <c r="Z220" s="320"/>
      <c r="AA220" s="320"/>
      <c r="AB220" s="320"/>
      <c r="AC220" s="320"/>
      <c r="AD220" s="320"/>
      <c r="AE220" s="320"/>
      <c r="AF220" s="320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A220" s="320"/>
      <c r="BB220" s="320"/>
      <c r="BC220" s="320"/>
      <c r="BD220" s="320"/>
      <c r="BE220" s="320"/>
      <c r="BF220" s="320"/>
      <c r="BG220" s="320"/>
      <c r="BH220" s="320"/>
      <c r="BI220" s="320"/>
      <c r="BJ220" s="320"/>
      <c r="BK220" s="320"/>
      <c r="BL220" s="345"/>
      <c r="BT220" s="345"/>
      <c r="CB220" s="345"/>
      <c r="CJ220" s="345"/>
      <c r="CR220" s="345"/>
    </row>
    <row r="221" spans="1:96" s="346" customFormat="1" ht="12.75" customHeight="1" x14ac:dyDescent="0.3">
      <c r="A221" s="637" t="str">
        <f t="shared" si="5"/>
        <v>X</v>
      </c>
      <c r="B221" s="637" t="s">
        <v>1159</v>
      </c>
      <c r="C221" s="348" t="s">
        <v>1365</v>
      </c>
      <c r="D221" s="352" t="s">
        <v>866</v>
      </c>
      <c r="E221" s="345">
        <v>-6.5239448547363281</v>
      </c>
      <c r="F221" s="345">
        <v>-8.4625091552734375</v>
      </c>
      <c r="G221" s="345">
        <v>-0.98201000690460205</v>
      </c>
      <c r="H221" s="345">
        <v>-5.0742311477661133</v>
      </c>
      <c r="I221" s="345">
        <v>-3.0056719779968262</v>
      </c>
      <c r="J221" s="345">
        <v>-0.48132899403572083</v>
      </c>
      <c r="K221" s="345">
        <v>-2.7856531143188477</v>
      </c>
      <c r="L221" s="345">
        <v>-2.6625180244445801</v>
      </c>
      <c r="M221" s="345">
        <v>-3.4656980037689209</v>
      </c>
      <c r="N221" s="345">
        <v>-11.262847900390625</v>
      </c>
      <c r="O221" s="345">
        <v>-6.455416202545166</v>
      </c>
      <c r="P221" s="345">
        <v>-8.7741756439208984</v>
      </c>
      <c r="Q221" s="345">
        <v>-6.2650742530822754</v>
      </c>
      <c r="R221" s="345">
        <v>-17.244428634643555</v>
      </c>
      <c r="S221" s="345">
        <v>-13.273880004882813</v>
      </c>
      <c r="T221" s="345">
        <v>-16.315834045410156</v>
      </c>
      <c r="U221" s="345">
        <v>-15.878775596618652</v>
      </c>
      <c r="V221" s="345">
        <v>-7.7621722221374512</v>
      </c>
      <c r="W221" s="345">
        <v>-17.849000930786133</v>
      </c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A221" s="320"/>
      <c r="BB221" s="320"/>
      <c r="BC221" s="320"/>
      <c r="BD221" s="320"/>
      <c r="BE221" s="320"/>
      <c r="BF221" s="320"/>
      <c r="BG221" s="320"/>
      <c r="BH221" s="320"/>
      <c r="BI221" s="320"/>
      <c r="BJ221" s="320"/>
      <c r="BK221" s="320"/>
      <c r="BL221" s="345"/>
      <c r="BT221" s="345"/>
      <c r="CB221" s="345"/>
      <c r="CJ221" s="345"/>
      <c r="CR221" s="345"/>
    </row>
    <row r="222" spans="1:96" s="346" customFormat="1" ht="12.75" customHeight="1" x14ac:dyDescent="0.3">
      <c r="A222" s="637" t="str">
        <f t="shared" si="5"/>
        <v>X</v>
      </c>
      <c r="B222" s="637" t="s">
        <v>1159</v>
      </c>
      <c r="C222" s="348" t="s">
        <v>1366</v>
      </c>
      <c r="D222" s="645" t="s">
        <v>1130</v>
      </c>
      <c r="E222" s="345">
        <v>-1.8384699821472168</v>
      </c>
      <c r="F222" s="345">
        <v>-2.0059289932250977</v>
      </c>
      <c r="G222" s="345">
        <v>-0.85808098316192627</v>
      </c>
      <c r="H222" s="345">
        <v>-1.479640007019043</v>
      </c>
      <c r="I222" s="345">
        <v>-1.7919950485229492</v>
      </c>
      <c r="J222" s="345">
        <v>-0.86518400907516479</v>
      </c>
      <c r="K222" s="345">
        <v>-2.0159969329833984</v>
      </c>
      <c r="L222" s="345">
        <v>-2.7411210536956787</v>
      </c>
      <c r="M222" s="345">
        <v>-3.209784984588623</v>
      </c>
      <c r="N222" s="345">
        <v>-3.193803071975708</v>
      </c>
      <c r="O222" s="345">
        <v>-3.8909530639648438</v>
      </c>
      <c r="P222" s="345">
        <v>-4.005094051361084</v>
      </c>
      <c r="Q222" s="345">
        <v>-4.4792861938476563</v>
      </c>
      <c r="R222" s="345">
        <v>-4.5409011840820313</v>
      </c>
      <c r="S222" s="345">
        <v>-5.2842397689819336</v>
      </c>
      <c r="T222" s="345">
        <v>-5.0923237800598145</v>
      </c>
      <c r="U222" s="345">
        <v>-5.0652050971984863</v>
      </c>
      <c r="V222" s="345">
        <v>-5.4841499328613281</v>
      </c>
      <c r="W222" s="345">
        <v>-5.8540000915527344</v>
      </c>
      <c r="X222" s="320"/>
      <c r="Y222" s="320"/>
      <c r="Z222" s="320"/>
      <c r="AA222" s="320"/>
      <c r="AB222" s="320"/>
      <c r="AC222" s="320"/>
      <c r="AD222" s="320"/>
      <c r="AE222" s="320"/>
      <c r="AF222" s="320"/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  <c r="BB222" s="320"/>
      <c r="BC222" s="320"/>
      <c r="BD222" s="320"/>
      <c r="BE222" s="320"/>
      <c r="BF222" s="320"/>
      <c r="BG222" s="320"/>
      <c r="BH222" s="320"/>
      <c r="BI222" s="320"/>
      <c r="BJ222" s="320"/>
      <c r="BK222" s="320"/>
      <c r="BL222" s="345"/>
      <c r="BT222" s="345"/>
      <c r="CB222" s="345"/>
      <c r="CJ222" s="345"/>
      <c r="CL222" s="345"/>
      <c r="CR222" s="345"/>
    </row>
    <row r="223" spans="1:96" s="346" customFormat="1" ht="12.75" customHeight="1" x14ac:dyDescent="0.3">
      <c r="A223" s="637" t="str">
        <f t="shared" si="5"/>
        <v/>
      </c>
      <c r="B223" s="637" t="s">
        <v>1165</v>
      </c>
      <c r="C223" s="348" t="s">
        <v>1367</v>
      </c>
      <c r="D223" s="640" t="s">
        <v>1582</v>
      </c>
      <c r="E223" s="345">
        <v>0</v>
      </c>
      <c r="F223" s="345">
        <v>0</v>
      </c>
      <c r="G223" s="345">
        <v>0</v>
      </c>
      <c r="H223" s="345">
        <v>0</v>
      </c>
      <c r="I223" s="345">
        <v>0</v>
      </c>
      <c r="J223" s="345">
        <v>0</v>
      </c>
      <c r="K223" s="345">
        <v>0</v>
      </c>
      <c r="L223" s="345">
        <v>0</v>
      </c>
      <c r="M223" s="345">
        <v>0</v>
      </c>
      <c r="N223" s="345">
        <v>0</v>
      </c>
      <c r="O223" s="345">
        <v>0</v>
      </c>
      <c r="P223" s="345">
        <v>0</v>
      </c>
      <c r="Q223" s="345">
        <v>0</v>
      </c>
      <c r="R223" s="345">
        <v>0</v>
      </c>
      <c r="S223" s="345">
        <v>0</v>
      </c>
      <c r="T223" s="345">
        <v>0</v>
      </c>
      <c r="U223" s="345">
        <v>0</v>
      </c>
      <c r="V223" s="345">
        <v>0</v>
      </c>
      <c r="W223" s="345">
        <v>0</v>
      </c>
      <c r="X223" s="320"/>
      <c r="Y223" s="320"/>
      <c r="Z223" s="320"/>
      <c r="AA223" s="320"/>
      <c r="AB223" s="320"/>
      <c r="AC223" s="320"/>
      <c r="AD223" s="320"/>
      <c r="AE223" s="320"/>
      <c r="AF223" s="320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A223" s="320"/>
      <c r="BB223" s="320"/>
      <c r="BC223" s="320"/>
      <c r="BD223" s="320"/>
      <c r="BE223" s="320"/>
      <c r="BF223" s="320"/>
      <c r="BG223" s="320"/>
      <c r="BH223" s="320"/>
      <c r="BI223" s="320"/>
      <c r="BJ223" s="320"/>
      <c r="BK223" s="320"/>
      <c r="BL223" s="345"/>
      <c r="BT223" s="345"/>
      <c r="CB223" s="345"/>
      <c r="CJ223" s="345"/>
      <c r="CL223" s="345"/>
      <c r="CR223" s="345"/>
    </row>
    <row r="224" spans="1:96" s="346" customFormat="1" ht="26" x14ac:dyDescent="0.3">
      <c r="A224" s="637" t="str">
        <f t="shared" si="5"/>
        <v/>
      </c>
      <c r="B224" s="637" t="s">
        <v>1165</v>
      </c>
      <c r="C224" s="348" t="s">
        <v>1368</v>
      </c>
      <c r="D224" s="997" t="s">
        <v>3056</v>
      </c>
      <c r="E224" s="345">
        <v>0</v>
      </c>
      <c r="F224" s="345">
        <v>0</v>
      </c>
      <c r="G224" s="345">
        <v>0</v>
      </c>
      <c r="H224" s="345">
        <v>0</v>
      </c>
      <c r="I224" s="345">
        <v>0</v>
      </c>
      <c r="J224" s="345">
        <v>0</v>
      </c>
      <c r="K224" s="345">
        <v>0</v>
      </c>
      <c r="L224" s="345">
        <v>0</v>
      </c>
      <c r="M224" s="345">
        <v>0</v>
      </c>
      <c r="N224" s="345">
        <v>0</v>
      </c>
      <c r="O224" s="345">
        <v>0</v>
      </c>
      <c r="P224" s="345">
        <v>0</v>
      </c>
      <c r="Q224" s="345">
        <v>0</v>
      </c>
      <c r="R224" s="345">
        <v>0</v>
      </c>
      <c r="S224" s="345">
        <v>0</v>
      </c>
      <c r="T224" s="345">
        <v>0</v>
      </c>
      <c r="U224" s="345">
        <v>0</v>
      </c>
      <c r="V224" s="345">
        <v>0</v>
      </c>
      <c r="W224" s="345">
        <v>0</v>
      </c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  <c r="BB224" s="320"/>
      <c r="BC224" s="320"/>
      <c r="BD224" s="320"/>
      <c r="BE224" s="320"/>
      <c r="BF224" s="320"/>
      <c r="BG224" s="320"/>
      <c r="BH224" s="320"/>
      <c r="BI224" s="320"/>
      <c r="BJ224" s="320"/>
      <c r="BK224" s="320"/>
      <c r="BL224" s="345"/>
      <c r="BT224" s="345"/>
      <c r="CB224" s="345"/>
      <c r="CJ224" s="345"/>
      <c r="CL224" s="345"/>
      <c r="CR224" s="345"/>
    </row>
    <row r="225" spans="1:96" s="346" customFormat="1" ht="26" x14ac:dyDescent="0.3">
      <c r="A225" s="637" t="str">
        <f t="shared" si="5"/>
        <v/>
      </c>
      <c r="B225" s="637" t="s">
        <v>1165</v>
      </c>
      <c r="C225" s="348" t="s">
        <v>1369</v>
      </c>
      <c r="D225" s="997" t="s">
        <v>3055</v>
      </c>
      <c r="E225" s="345">
        <v>0</v>
      </c>
      <c r="F225" s="345">
        <v>0</v>
      </c>
      <c r="G225" s="345">
        <v>0</v>
      </c>
      <c r="H225" s="345">
        <v>0</v>
      </c>
      <c r="I225" s="345">
        <v>0</v>
      </c>
      <c r="J225" s="345">
        <v>0</v>
      </c>
      <c r="K225" s="345">
        <v>0</v>
      </c>
      <c r="L225" s="345">
        <v>0</v>
      </c>
      <c r="M225" s="345">
        <v>0</v>
      </c>
      <c r="N225" s="345">
        <v>0</v>
      </c>
      <c r="O225" s="345">
        <v>0</v>
      </c>
      <c r="P225" s="345">
        <v>0</v>
      </c>
      <c r="Q225" s="345">
        <v>0</v>
      </c>
      <c r="R225" s="345">
        <v>0</v>
      </c>
      <c r="S225" s="345">
        <v>0</v>
      </c>
      <c r="T225" s="345">
        <v>0</v>
      </c>
      <c r="U225" s="345">
        <v>0</v>
      </c>
      <c r="V225" s="345">
        <v>0</v>
      </c>
      <c r="W225" s="345">
        <v>0</v>
      </c>
      <c r="X225" s="320"/>
      <c r="Y225" s="320"/>
      <c r="Z225" s="320"/>
      <c r="AA225" s="320"/>
      <c r="AB225" s="320"/>
      <c r="AC225" s="320"/>
      <c r="AD225" s="320"/>
      <c r="AE225" s="320"/>
      <c r="AF225" s="320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  <c r="BL225" s="345"/>
      <c r="BT225" s="345"/>
      <c r="CB225" s="345"/>
      <c r="CJ225" s="345"/>
      <c r="CL225" s="345"/>
      <c r="CR225" s="345"/>
    </row>
    <row r="226" spans="1:96" s="346" customFormat="1" ht="12.75" customHeight="1" x14ac:dyDescent="0.3">
      <c r="A226" s="637" t="str">
        <f t="shared" si="5"/>
        <v>X</v>
      </c>
      <c r="B226" s="637" t="s">
        <v>1165</v>
      </c>
      <c r="C226" s="348" t="s">
        <v>1370</v>
      </c>
      <c r="D226" s="640" t="s">
        <v>1244</v>
      </c>
      <c r="E226" s="345">
        <v>-1.8384699821472168</v>
      </c>
      <c r="F226" s="345">
        <v>-2.0059289932250977</v>
      </c>
      <c r="G226" s="345">
        <v>-0.85808098316192627</v>
      </c>
      <c r="H226" s="345">
        <v>-1.479640007019043</v>
      </c>
      <c r="I226" s="345">
        <v>-1.7919950485229492</v>
      </c>
      <c r="J226" s="345">
        <v>-0.86518400907516479</v>
      </c>
      <c r="K226" s="345">
        <v>-2.0159969329833984</v>
      </c>
      <c r="L226" s="345">
        <v>-2.7411210536956787</v>
      </c>
      <c r="M226" s="345">
        <v>-3.209784984588623</v>
      </c>
      <c r="N226" s="345">
        <v>-3.193803071975708</v>
      </c>
      <c r="O226" s="345">
        <v>-3.8909530639648438</v>
      </c>
      <c r="P226" s="345">
        <v>-4.005094051361084</v>
      </c>
      <c r="Q226" s="345">
        <v>-4.4792861938476563</v>
      </c>
      <c r="R226" s="345">
        <v>-4.5409011840820313</v>
      </c>
      <c r="S226" s="345">
        <v>-5.2842397689819336</v>
      </c>
      <c r="T226" s="345">
        <v>-5.0923237800598145</v>
      </c>
      <c r="U226" s="345">
        <v>-5.0652050971984863</v>
      </c>
      <c r="V226" s="345">
        <v>-5.4841499328613281</v>
      </c>
      <c r="W226" s="345">
        <v>-5.8540000915527344</v>
      </c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45"/>
      <c r="BT226" s="345"/>
      <c r="CB226" s="345"/>
      <c r="CJ226" s="345"/>
      <c r="CL226" s="345"/>
      <c r="CR226" s="345"/>
    </row>
    <row r="227" spans="1:96" s="346" customFormat="1" ht="12.75" customHeight="1" x14ac:dyDescent="0.3">
      <c r="A227" s="637" t="str">
        <f t="shared" si="5"/>
        <v>X</v>
      </c>
      <c r="B227" s="637" t="s">
        <v>1165</v>
      </c>
      <c r="C227" s="348" t="s">
        <v>1371</v>
      </c>
      <c r="D227" s="641" t="s">
        <v>1136</v>
      </c>
      <c r="E227" s="345">
        <v>-0.95472002029418945</v>
      </c>
      <c r="F227" s="345">
        <v>-0.87481898069381714</v>
      </c>
      <c r="G227" s="345">
        <v>-0.85808098316192627</v>
      </c>
      <c r="H227" s="345">
        <v>-0.72329497337341309</v>
      </c>
      <c r="I227" s="345">
        <v>-0.86272400617599487</v>
      </c>
      <c r="J227" s="345">
        <v>-0.86518400907516479</v>
      </c>
      <c r="K227" s="345">
        <v>-0.86577802896499634</v>
      </c>
      <c r="L227" s="345">
        <v>-1.2040029764175415</v>
      </c>
      <c r="M227" s="345">
        <v>-0.95725500583648682</v>
      </c>
      <c r="N227" s="345">
        <v>-1.041996955871582</v>
      </c>
      <c r="O227" s="345">
        <v>-0.97567301988601685</v>
      </c>
      <c r="P227" s="345">
        <v>-0.93647897243499756</v>
      </c>
      <c r="Q227" s="345">
        <v>-1.202180027961731</v>
      </c>
      <c r="R227" s="345">
        <v>-0.97785598039627075</v>
      </c>
      <c r="S227" s="345">
        <v>-1.517786979675293</v>
      </c>
      <c r="T227" s="345">
        <v>-1.2921240329742432</v>
      </c>
      <c r="U227" s="345">
        <v>-1.2441339492797852</v>
      </c>
      <c r="V227" s="345">
        <v>-1.6892369985580444</v>
      </c>
      <c r="W227" s="345">
        <v>-2</v>
      </c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45"/>
      <c r="BT227" s="345"/>
      <c r="CB227" s="345"/>
      <c r="CJ227" s="345"/>
      <c r="CL227" s="345"/>
      <c r="CR227" s="345"/>
    </row>
    <row r="228" spans="1:96" s="346" customFormat="1" ht="12.75" customHeight="1" x14ac:dyDescent="0.3">
      <c r="A228" s="637" t="str">
        <f t="shared" si="5"/>
        <v>X</v>
      </c>
      <c r="B228" s="637" t="s">
        <v>1165</v>
      </c>
      <c r="C228" s="348" t="s">
        <v>1372</v>
      </c>
      <c r="D228" s="641" t="s">
        <v>1585</v>
      </c>
      <c r="E228" s="345">
        <v>-0.88375002145767212</v>
      </c>
      <c r="F228" s="345">
        <v>-1.1311099529266357</v>
      </c>
      <c r="G228" s="345">
        <v>0</v>
      </c>
      <c r="H228" s="345">
        <v>-0.75634497404098511</v>
      </c>
      <c r="I228" s="345">
        <v>-0.92927098274230957</v>
      </c>
      <c r="J228" s="345">
        <v>0</v>
      </c>
      <c r="K228" s="345">
        <v>-1.1502189636230469</v>
      </c>
      <c r="L228" s="345">
        <v>-1.5371179580688477</v>
      </c>
      <c r="M228" s="345">
        <v>-2.2525300979614258</v>
      </c>
      <c r="N228" s="345">
        <v>-2.151806116104126</v>
      </c>
      <c r="O228" s="345">
        <v>-2.9152801036834717</v>
      </c>
      <c r="P228" s="345">
        <v>-3.0686149597167969</v>
      </c>
      <c r="Q228" s="345">
        <v>-3.2771060466766357</v>
      </c>
      <c r="R228" s="345">
        <v>-3.5630450248718262</v>
      </c>
      <c r="S228" s="345">
        <v>-3.7664530277252197</v>
      </c>
      <c r="T228" s="345">
        <v>-3.8001999855041504</v>
      </c>
      <c r="U228" s="345">
        <v>-3.8210709095001221</v>
      </c>
      <c r="V228" s="345">
        <v>-3.7949130535125732</v>
      </c>
      <c r="W228" s="345">
        <v>-3.8540000915527344</v>
      </c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45"/>
      <c r="BT228" s="345"/>
      <c r="CB228" s="345"/>
      <c r="CJ228" s="345"/>
      <c r="CL228" s="345"/>
      <c r="CR228" s="345"/>
    </row>
    <row r="229" spans="1:96" s="346" customFormat="1" ht="12.75" customHeight="1" x14ac:dyDescent="0.3">
      <c r="A229" s="637" t="str">
        <f t="shared" si="5"/>
        <v/>
      </c>
      <c r="B229" s="637" t="s">
        <v>1165</v>
      </c>
      <c r="C229" s="348" t="s">
        <v>1373</v>
      </c>
      <c r="D229" s="640" t="s">
        <v>1586</v>
      </c>
      <c r="E229" s="345">
        <v>0</v>
      </c>
      <c r="F229" s="345">
        <v>0</v>
      </c>
      <c r="G229" s="345">
        <v>0</v>
      </c>
      <c r="H229" s="345">
        <v>0</v>
      </c>
      <c r="I229" s="345">
        <v>0</v>
      </c>
      <c r="J229" s="345">
        <v>0</v>
      </c>
      <c r="K229" s="345">
        <v>0</v>
      </c>
      <c r="L229" s="345">
        <v>0</v>
      </c>
      <c r="M229" s="345">
        <v>0</v>
      </c>
      <c r="N229" s="345">
        <v>0</v>
      </c>
      <c r="O229" s="345">
        <v>0</v>
      </c>
      <c r="P229" s="345">
        <v>0</v>
      </c>
      <c r="Q229" s="345">
        <v>0</v>
      </c>
      <c r="R229" s="345">
        <v>0</v>
      </c>
      <c r="S229" s="345">
        <v>0</v>
      </c>
      <c r="T229" s="345">
        <v>0</v>
      </c>
      <c r="U229" s="345">
        <v>0</v>
      </c>
      <c r="V229" s="345">
        <v>0</v>
      </c>
      <c r="W229" s="345">
        <v>0</v>
      </c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  <c r="BB229" s="320"/>
      <c r="BC229" s="320"/>
      <c r="BD229" s="320"/>
      <c r="BE229" s="320"/>
      <c r="BF229" s="320"/>
      <c r="BG229" s="320"/>
      <c r="BH229" s="320"/>
      <c r="BI229" s="320"/>
      <c r="BJ229" s="320"/>
      <c r="BK229" s="320"/>
      <c r="BL229" s="345"/>
      <c r="BT229" s="345"/>
      <c r="CB229" s="345"/>
      <c r="CJ229" s="345"/>
      <c r="CL229" s="345"/>
      <c r="CR229" s="345"/>
    </row>
    <row r="230" spans="1:96" s="346" customFormat="1" ht="12.75" customHeight="1" x14ac:dyDescent="0.3">
      <c r="A230" s="637" t="str">
        <f t="shared" si="5"/>
        <v>X</v>
      </c>
      <c r="B230" s="637" t="s">
        <v>1159</v>
      </c>
      <c r="C230" s="348" t="s">
        <v>1374</v>
      </c>
      <c r="D230" s="645" t="s">
        <v>1148</v>
      </c>
      <c r="E230" s="345">
        <v>-3.0230000019073486</v>
      </c>
      <c r="F230" s="345">
        <v>-2.4059998989105225</v>
      </c>
      <c r="G230" s="345">
        <v>-1.8359999656677246</v>
      </c>
      <c r="H230" s="345">
        <v>-1.6030000448226929</v>
      </c>
      <c r="I230" s="345">
        <v>-2.1730000972747803</v>
      </c>
      <c r="J230" s="345">
        <v>-3.8870000839233398</v>
      </c>
      <c r="K230" s="345">
        <v>-2.6040000915527344</v>
      </c>
      <c r="L230" s="345">
        <v>-2.1719999313354492</v>
      </c>
      <c r="M230" s="345">
        <v>-2.1099998950958252</v>
      </c>
      <c r="N230" s="345">
        <v>-2.996999979019165</v>
      </c>
      <c r="O230" s="345">
        <v>-2.6489999294281006</v>
      </c>
      <c r="P230" s="345">
        <v>-2.5910000801086426</v>
      </c>
      <c r="Q230" s="345">
        <v>-2.3559999465942383</v>
      </c>
      <c r="R230" s="345">
        <v>-4.7470002174377441</v>
      </c>
      <c r="S230" s="345">
        <v>-6.0310001373291016</v>
      </c>
      <c r="T230" s="345">
        <v>-8.9149999618530273</v>
      </c>
      <c r="U230" s="345">
        <v>-6.3769998550415039</v>
      </c>
      <c r="V230" s="345">
        <v>-7.4099998474121094</v>
      </c>
      <c r="W230" s="345">
        <v>-9.244999885559082</v>
      </c>
      <c r="X230" s="320"/>
      <c r="Y230" s="320"/>
      <c r="Z230" s="320"/>
      <c r="AA230" s="320"/>
      <c r="AB230" s="320"/>
      <c r="AC230" s="320"/>
      <c r="AD230" s="320"/>
      <c r="AE230" s="320"/>
      <c r="AF230" s="320"/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  <c r="BA230" s="320"/>
      <c r="BB230" s="320"/>
      <c r="BC230" s="320"/>
      <c r="BD230" s="320"/>
      <c r="BE230" s="320"/>
      <c r="BF230" s="320"/>
      <c r="BG230" s="320"/>
      <c r="BH230" s="320"/>
      <c r="BI230" s="320"/>
      <c r="BJ230" s="320"/>
      <c r="BK230" s="320"/>
      <c r="BL230" s="345"/>
      <c r="BT230" s="345"/>
      <c r="CB230" s="345"/>
      <c r="CJ230" s="345"/>
      <c r="CR230" s="345"/>
    </row>
    <row r="231" spans="1:96" s="346" customFormat="1" ht="12.75" customHeight="1" x14ac:dyDescent="0.3">
      <c r="A231" s="637" t="str">
        <f t="shared" si="5"/>
        <v>X</v>
      </c>
      <c r="B231" s="637" t="s">
        <v>1159</v>
      </c>
      <c r="C231" s="348" t="s">
        <v>1375</v>
      </c>
      <c r="D231" s="647" t="s">
        <v>1115</v>
      </c>
      <c r="E231" s="345">
        <v>-3.0230000019073486</v>
      </c>
      <c r="F231" s="345">
        <v>-2.4059998989105225</v>
      </c>
      <c r="G231" s="345">
        <v>-1.8359999656677246</v>
      </c>
      <c r="H231" s="345">
        <v>-1.6030000448226929</v>
      </c>
      <c r="I231" s="345">
        <v>-2.1730000972747803</v>
      </c>
      <c r="J231" s="345">
        <v>-3.8870000839233398</v>
      </c>
      <c r="K231" s="345">
        <v>-2.6040000915527344</v>
      </c>
      <c r="L231" s="345">
        <v>-2.1719999313354492</v>
      </c>
      <c r="M231" s="345">
        <v>-2.1099998950958252</v>
      </c>
      <c r="N231" s="345">
        <v>-2.996999979019165</v>
      </c>
      <c r="O231" s="345">
        <v>-2.6489999294281006</v>
      </c>
      <c r="P231" s="345">
        <v>-2.5910000801086426</v>
      </c>
      <c r="Q231" s="345">
        <v>-2.3559999465942383</v>
      </c>
      <c r="R231" s="345">
        <v>-4.7470002174377441</v>
      </c>
      <c r="S231" s="345">
        <v>-6.0310001373291016</v>
      </c>
      <c r="T231" s="345">
        <v>-8.9149999618530273</v>
      </c>
      <c r="U231" s="345">
        <v>-6.3769998550415039</v>
      </c>
      <c r="V231" s="345">
        <v>-7.4099998474121094</v>
      </c>
      <c r="W231" s="345">
        <v>-9.0220003128051758</v>
      </c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  <c r="BL231" s="345"/>
      <c r="BT231" s="345"/>
      <c r="CB231" s="345"/>
      <c r="CJ231" s="345"/>
      <c r="CR231" s="345"/>
    </row>
    <row r="232" spans="1:96" s="346" customFormat="1" ht="12.75" customHeight="1" x14ac:dyDescent="0.3">
      <c r="A232" s="637" t="str">
        <f t="shared" si="5"/>
        <v>X</v>
      </c>
      <c r="B232" s="637" t="s">
        <v>1159</v>
      </c>
      <c r="C232" s="348" t="s">
        <v>1376</v>
      </c>
      <c r="D232" s="652" t="s">
        <v>1587</v>
      </c>
      <c r="E232" s="345">
        <v>-2.1180000305175781</v>
      </c>
      <c r="F232" s="345">
        <v>-1.4149999618530273</v>
      </c>
      <c r="G232" s="345">
        <v>-0.75400000810623169</v>
      </c>
      <c r="H232" s="345">
        <v>-0.5690000057220459</v>
      </c>
      <c r="I232" s="345">
        <v>-0.76399999856948853</v>
      </c>
      <c r="J232" s="345">
        <v>-0.80800002813339233</v>
      </c>
      <c r="K232" s="345">
        <v>-0.88599997758865356</v>
      </c>
      <c r="L232" s="345">
        <v>-0.82400000095367432</v>
      </c>
      <c r="M232" s="345">
        <v>-0.75</v>
      </c>
      <c r="N232" s="345">
        <v>-0.63999998569488525</v>
      </c>
      <c r="O232" s="345">
        <v>-1.1000000238418579</v>
      </c>
      <c r="P232" s="345">
        <v>-0.94800001382827759</v>
      </c>
      <c r="Q232" s="345">
        <v>-0.8970000147819519</v>
      </c>
      <c r="R232" s="345">
        <v>-3.2269999980926514</v>
      </c>
      <c r="S232" s="345">
        <v>-4.3810000419616699</v>
      </c>
      <c r="T232" s="345">
        <v>-7.2030000686645508</v>
      </c>
      <c r="U232" s="345">
        <v>-5.0100002288818359</v>
      </c>
      <c r="V232" s="345">
        <v>-5.6479997634887695</v>
      </c>
      <c r="W232" s="345">
        <v>-7.4159998893737793</v>
      </c>
      <c r="X232" s="320"/>
      <c r="Y232" s="320"/>
      <c r="Z232" s="320"/>
      <c r="AA232" s="320"/>
      <c r="AB232" s="320"/>
      <c r="AC232" s="320"/>
      <c r="AD232" s="320"/>
      <c r="AE232" s="320"/>
      <c r="AF232" s="320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  <c r="BA232" s="320"/>
      <c r="BB232" s="320"/>
      <c r="BC232" s="320"/>
      <c r="BD232" s="320"/>
      <c r="BE232" s="320"/>
      <c r="BF232" s="320"/>
      <c r="BG232" s="320"/>
      <c r="BH232" s="320"/>
      <c r="BI232" s="320"/>
      <c r="BJ232" s="320"/>
      <c r="BK232" s="320"/>
      <c r="BL232" s="345"/>
      <c r="BT232" s="345"/>
      <c r="CB232" s="345"/>
      <c r="CJ232" s="345"/>
      <c r="CR232" s="345"/>
    </row>
    <row r="233" spans="1:96" s="346" customFormat="1" ht="12.75" customHeight="1" x14ac:dyDescent="0.3">
      <c r="A233" s="637" t="str">
        <f t="shared" si="5"/>
        <v>X</v>
      </c>
      <c r="B233" s="637" t="s">
        <v>1165</v>
      </c>
      <c r="C233" s="348" t="s">
        <v>1377</v>
      </c>
      <c r="D233" s="642" t="s">
        <v>1588</v>
      </c>
      <c r="E233" s="345">
        <v>-0.35400000214576721</v>
      </c>
      <c r="F233" s="345">
        <v>-0.41600000858306885</v>
      </c>
      <c r="G233" s="345">
        <v>-0.40200001001358032</v>
      </c>
      <c r="H233" s="345">
        <v>-0.34599998593330383</v>
      </c>
      <c r="I233" s="345">
        <v>-0.3619999885559082</v>
      </c>
      <c r="J233" s="345">
        <v>-0.34099999070167542</v>
      </c>
      <c r="K233" s="345">
        <v>-0.43399998545646667</v>
      </c>
      <c r="L233" s="345">
        <v>-0.38600000739097595</v>
      </c>
      <c r="M233" s="345">
        <v>-0.39899998903274536</v>
      </c>
      <c r="N233" s="345">
        <v>-0.53700000047683716</v>
      </c>
      <c r="O233" s="345">
        <v>-0.40000000596046448</v>
      </c>
      <c r="P233" s="345">
        <v>-0.375</v>
      </c>
      <c r="Q233" s="345">
        <v>-0.34900000691413879</v>
      </c>
      <c r="R233" s="345">
        <v>-2.619999885559082</v>
      </c>
      <c r="S233" s="345">
        <v>-3.809999942779541</v>
      </c>
      <c r="T233" s="345">
        <v>-5.4270000457763672</v>
      </c>
      <c r="U233" s="345">
        <v>-4.564000129699707</v>
      </c>
      <c r="V233" s="345">
        <v>-5.1500000953674316</v>
      </c>
      <c r="W233" s="345">
        <v>-5.6380000114440918</v>
      </c>
      <c r="X233" s="320"/>
      <c r="Y233" s="320"/>
      <c r="Z233" s="320"/>
      <c r="AA233" s="320"/>
      <c r="AB233" s="320"/>
      <c r="AC233" s="320"/>
      <c r="AD233" s="320"/>
      <c r="AE233" s="320"/>
      <c r="AF233" s="320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  <c r="BA233" s="320"/>
      <c r="BB233" s="320"/>
      <c r="BC233" s="320"/>
      <c r="BD233" s="320"/>
      <c r="BE233" s="320"/>
      <c r="BF233" s="320"/>
      <c r="BG233" s="320"/>
      <c r="BH233" s="320"/>
      <c r="BI233" s="320"/>
      <c r="BJ233" s="320"/>
      <c r="BK233" s="320"/>
      <c r="BL233" s="345"/>
      <c r="BT233" s="345"/>
      <c r="CB233" s="345"/>
      <c r="CJ233" s="345"/>
      <c r="CR233" s="345"/>
    </row>
    <row r="234" spans="1:96" s="346" customFormat="1" ht="12.75" customHeight="1" x14ac:dyDescent="0.3">
      <c r="A234" s="637" t="str">
        <f t="shared" si="5"/>
        <v>X</v>
      </c>
      <c r="B234" s="637" t="s">
        <v>1165</v>
      </c>
      <c r="C234" s="348" t="s">
        <v>1378</v>
      </c>
      <c r="D234" s="642" t="s">
        <v>1589</v>
      </c>
      <c r="E234" s="345">
        <v>-0.90299999713897705</v>
      </c>
      <c r="F234" s="345">
        <v>-0.72500002384185791</v>
      </c>
      <c r="G234" s="345">
        <v>-0.27300000190734863</v>
      </c>
      <c r="H234" s="345">
        <v>-0.22300000488758087</v>
      </c>
      <c r="I234" s="345">
        <v>-0.25</v>
      </c>
      <c r="J234" s="345">
        <v>-0.45800000429153442</v>
      </c>
      <c r="K234" s="345">
        <v>-0.33399999141693115</v>
      </c>
      <c r="L234" s="345">
        <v>-0.34400001168251038</v>
      </c>
      <c r="M234" s="345">
        <v>-0.25699999928474426</v>
      </c>
      <c r="N234" s="345">
        <v>0</v>
      </c>
      <c r="O234" s="345">
        <v>-0.38499999046325684</v>
      </c>
      <c r="P234" s="345">
        <v>-0.37299999594688416</v>
      </c>
      <c r="Q234" s="345">
        <v>0</v>
      </c>
      <c r="R234" s="345">
        <v>0</v>
      </c>
      <c r="S234" s="345">
        <v>0</v>
      </c>
      <c r="T234" s="345">
        <v>0</v>
      </c>
      <c r="U234" s="345">
        <v>-0.44600000977516174</v>
      </c>
      <c r="V234" s="345">
        <v>0</v>
      </c>
      <c r="W234" s="345">
        <v>-1.156999945640564</v>
      </c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0"/>
      <c r="BI234" s="320"/>
      <c r="BJ234" s="320"/>
      <c r="BK234" s="320"/>
      <c r="BL234" s="345"/>
      <c r="BT234" s="345"/>
      <c r="CB234" s="345"/>
      <c r="CJ234" s="345"/>
      <c r="CR234" s="345"/>
    </row>
    <row r="235" spans="1:96" s="346" customFormat="1" ht="12.75" customHeight="1" x14ac:dyDescent="0.3">
      <c r="A235" s="637" t="str">
        <f t="shared" si="5"/>
        <v>X</v>
      </c>
      <c r="B235" s="637" t="s">
        <v>1165</v>
      </c>
      <c r="C235" s="348" t="s">
        <v>1379</v>
      </c>
      <c r="D235" s="642" t="s">
        <v>4</v>
      </c>
      <c r="E235" s="345">
        <v>-0.86100000143051147</v>
      </c>
      <c r="F235" s="345">
        <v>-0.27399998903274536</v>
      </c>
      <c r="G235" s="345">
        <v>-7.9000003635883331E-2</v>
      </c>
      <c r="H235" s="345">
        <v>0</v>
      </c>
      <c r="I235" s="345">
        <v>-0.15199999511241913</v>
      </c>
      <c r="J235" s="345">
        <v>-8.999999612569809E-3</v>
      </c>
      <c r="K235" s="345">
        <v>-0.11800000071525574</v>
      </c>
      <c r="L235" s="345">
        <v>-9.3999996781349182E-2</v>
      </c>
      <c r="M235" s="345">
        <v>-9.3999996781349182E-2</v>
      </c>
      <c r="N235" s="345">
        <v>-0.10300000011920929</v>
      </c>
      <c r="O235" s="345">
        <v>-0.31499999761581421</v>
      </c>
      <c r="P235" s="345">
        <v>-0.20000000298023224</v>
      </c>
      <c r="Q235" s="345">
        <v>-0.54799997806549072</v>
      </c>
      <c r="R235" s="345">
        <v>-0.60699999332427979</v>
      </c>
      <c r="S235" s="345">
        <v>-0.57099997997283936</v>
      </c>
      <c r="T235" s="345">
        <v>-1.7760000228881836</v>
      </c>
      <c r="U235" s="345">
        <v>0</v>
      </c>
      <c r="V235" s="345">
        <v>-0.49799999594688416</v>
      </c>
      <c r="W235" s="345">
        <v>-0.62099999189376831</v>
      </c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  <c r="BA235" s="320"/>
      <c r="BB235" s="320"/>
      <c r="BC235" s="320"/>
      <c r="BD235" s="320"/>
      <c r="BE235" s="320"/>
      <c r="BF235" s="320"/>
      <c r="BG235" s="320"/>
      <c r="BH235" s="320"/>
      <c r="BI235" s="320"/>
      <c r="BJ235" s="320"/>
      <c r="BK235" s="320"/>
      <c r="BL235" s="345"/>
      <c r="BT235" s="345"/>
      <c r="CB235" s="345"/>
      <c r="CJ235" s="345"/>
      <c r="CR235" s="345"/>
    </row>
    <row r="236" spans="1:96" s="346" customFormat="1" ht="12.75" customHeight="1" x14ac:dyDescent="0.3">
      <c r="A236" s="637" t="str">
        <f t="shared" si="5"/>
        <v>X</v>
      </c>
      <c r="B236" s="637" t="s">
        <v>1159</v>
      </c>
      <c r="C236" s="348" t="s">
        <v>1380</v>
      </c>
      <c r="D236" s="652" t="s">
        <v>1590</v>
      </c>
      <c r="E236" s="345">
        <v>-0.90499997138977051</v>
      </c>
      <c r="F236" s="345">
        <v>-0.99099999666213989</v>
      </c>
      <c r="G236" s="345">
        <v>-1.0820000171661377</v>
      </c>
      <c r="H236" s="345">
        <v>-1.034000039100647</v>
      </c>
      <c r="I236" s="345">
        <v>-1.409000039100647</v>
      </c>
      <c r="J236" s="345">
        <v>-3.0789999961853027</v>
      </c>
      <c r="K236" s="345">
        <v>-1.718000054359436</v>
      </c>
      <c r="L236" s="345">
        <v>-1.3480000495910645</v>
      </c>
      <c r="M236" s="345">
        <v>-1.3600000143051147</v>
      </c>
      <c r="N236" s="345">
        <v>-2.3570001125335693</v>
      </c>
      <c r="O236" s="345">
        <v>-1.5490000247955322</v>
      </c>
      <c r="P236" s="345">
        <v>-1.6430000066757202</v>
      </c>
      <c r="Q236" s="345">
        <v>-1.4589999914169312</v>
      </c>
      <c r="R236" s="345">
        <v>-1.5199999809265137</v>
      </c>
      <c r="S236" s="345">
        <v>-1.6499999761581421</v>
      </c>
      <c r="T236" s="345">
        <v>-1.7120000123977661</v>
      </c>
      <c r="U236" s="345">
        <v>-1.3669999837875366</v>
      </c>
      <c r="V236" s="345">
        <v>-1.7619999647140503</v>
      </c>
      <c r="W236" s="345">
        <v>-1.6059999465942383</v>
      </c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  <c r="BB236" s="320"/>
      <c r="BC236" s="320"/>
      <c r="BD236" s="320"/>
      <c r="BE236" s="320"/>
      <c r="BF236" s="320"/>
      <c r="BG236" s="320"/>
      <c r="BH236" s="320"/>
      <c r="BI236" s="320"/>
      <c r="BJ236" s="320"/>
      <c r="BK236" s="320"/>
      <c r="BL236" s="345"/>
      <c r="BT236" s="345"/>
      <c r="CB236" s="345"/>
      <c r="CJ236" s="345"/>
      <c r="CR236" s="345"/>
    </row>
    <row r="237" spans="1:96" s="346" customFormat="1" ht="12.75" customHeight="1" x14ac:dyDescent="0.3">
      <c r="A237" s="637" t="str">
        <f t="shared" si="5"/>
        <v>X</v>
      </c>
      <c r="B237" s="637" t="s">
        <v>1165</v>
      </c>
      <c r="C237" s="348" t="s">
        <v>1381</v>
      </c>
      <c r="D237" s="642" t="s">
        <v>1591</v>
      </c>
      <c r="E237" s="345">
        <v>-0.90499997138977051</v>
      </c>
      <c r="F237" s="345">
        <v>-0.98900002241134644</v>
      </c>
      <c r="G237" s="345">
        <v>-1.0820000171661377</v>
      </c>
      <c r="H237" s="345">
        <v>-1.034000039100647</v>
      </c>
      <c r="I237" s="345">
        <v>-1.409000039100647</v>
      </c>
      <c r="J237" s="345">
        <v>-1.6829999685287476</v>
      </c>
      <c r="K237" s="345">
        <v>-1.718000054359436</v>
      </c>
      <c r="L237" s="345">
        <v>-1.3480000495910645</v>
      </c>
      <c r="M237" s="345">
        <v>-1.3600000143051147</v>
      </c>
      <c r="N237" s="345">
        <v>-1.6829999685287476</v>
      </c>
      <c r="O237" s="345">
        <v>-1.5490000247955322</v>
      </c>
      <c r="P237" s="345">
        <v>-1.6430000066757202</v>
      </c>
      <c r="Q237" s="345">
        <v>-1.4589999914169312</v>
      </c>
      <c r="R237" s="345">
        <v>-1.4600000381469727</v>
      </c>
      <c r="S237" s="345">
        <v>-1.5360000133514404</v>
      </c>
      <c r="T237" s="345">
        <v>-1.6970000267028809</v>
      </c>
      <c r="U237" s="345">
        <v>-1.4010000228881836</v>
      </c>
      <c r="V237" s="345">
        <v>-1.6690000295639038</v>
      </c>
      <c r="W237" s="345">
        <v>-1.6030000448226929</v>
      </c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  <c r="BL237" s="345"/>
      <c r="BT237" s="345"/>
      <c r="CB237" s="345"/>
      <c r="CJ237" s="345"/>
      <c r="CR237" s="345"/>
    </row>
    <row r="238" spans="1:96" s="346" customFormat="1" ht="12.75" customHeight="1" x14ac:dyDescent="0.3">
      <c r="A238" s="637" t="str">
        <f t="shared" si="5"/>
        <v>X</v>
      </c>
      <c r="B238" s="637" t="s">
        <v>1165</v>
      </c>
      <c r="C238" s="348" t="s">
        <v>1382</v>
      </c>
      <c r="D238" s="642" t="s">
        <v>4</v>
      </c>
      <c r="E238" s="345">
        <v>0</v>
      </c>
      <c r="F238" s="345">
        <v>-2.0000000949949026E-3</v>
      </c>
      <c r="G238" s="345">
        <v>0</v>
      </c>
      <c r="H238" s="345">
        <v>0</v>
      </c>
      <c r="I238" s="345">
        <v>0</v>
      </c>
      <c r="J238" s="345">
        <v>-1.3960000276565552</v>
      </c>
      <c r="K238" s="345">
        <v>0</v>
      </c>
      <c r="L238" s="345">
        <v>0</v>
      </c>
      <c r="M238" s="345">
        <v>0</v>
      </c>
      <c r="N238" s="345">
        <v>-0.67400002479553223</v>
      </c>
      <c r="O238" s="345">
        <v>0</v>
      </c>
      <c r="P238" s="345">
        <v>0</v>
      </c>
      <c r="Q238" s="345">
        <v>0</v>
      </c>
      <c r="R238" s="345">
        <v>-5.9999998658895493E-2</v>
      </c>
      <c r="S238" s="345">
        <v>-0.11400000005960464</v>
      </c>
      <c r="T238" s="345">
        <v>-1.4999999664723873E-2</v>
      </c>
      <c r="U238" s="345">
        <v>3.4000001847743988E-2</v>
      </c>
      <c r="V238" s="345">
        <v>-9.3000002205371857E-2</v>
      </c>
      <c r="W238" s="345">
        <v>-3.0000000260770321E-3</v>
      </c>
      <c r="X238" s="320"/>
      <c r="Y238" s="320"/>
      <c r="Z238" s="320"/>
      <c r="AA238" s="320"/>
      <c r="AB238" s="320"/>
      <c r="AC238" s="320"/>
      <c r="AD238" s="320"/>
      <c r="AE238" s="320"/>
      <c r="AF238" s="320"/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  <c r="BA238" s="320"/>
      <c r="BB238" s="320"/>
      <c r="BC238" s="320"/>
      <c r="BD238" s="320"/>
      <c r="BE238" s="320"/>
      <c r="BF238" s="320"/>
      <c r="BG238" s="320"/>
      <c r="BH238" s="320"/>
      <c r="BI238" s="320"/>
      <c r="BJ238" s="320"/>
      <c r="BK238" s="320"/>
      <c r="BL238" s="345"/>
      <c r="BT238" s="345"/>
      <c r="CB238" s="345"/>
      <c r="CJ238" s="345"/>
      <c r="CR238" s="345"/>
    </row>
    <row r="239" spans="1:96" s="346" customFormat="1" ht="12.75" customHeight="1" x14ac:dyDescent="0.3">
      <c r="A239" s="637" t="str">
        <f t="shared" si="5"/>
        <v>X</v>
      </c>
      <c r="B239" s="637" t="s">
        <v>1159</v>
      </c>
      <c r="C239" s="348" t="s">
        <v>1383</v>
      </c>
      <c r="D239" s="647" t="s">
        <v>873</v>
      </c>
      <c r="E239" s="345">
        <v>0</v>
      </c>
      <c r="F239" s="345">
        <v>0</v>
      </c>
      <c r="G239" s="345">
        <v>0</v>
      </c>
      <c r="H239" s="345">
        <v>0</v>
      </c>
      <c r="I239" s="345">
        <v>0</v>
      </c>
      <c r="J239" s="345">
        <v>0</v>
      </c>
      <c r="K239" s="345">
        <v>0</v>
      </c>
      <c r="L239" s="345">
        <v>0</v>
      </c>
      <c r="M239" s="345">
        <v>0</v>
      </c>
      <c r="N239" s="345">
        <v>0</v>
      </c>
      <c r="O239" s="345">
        <v>0</v>
      </c>
      <c r="P239" s="345">
        <v>0</v>
      </c>
      <c r="Q239" s="345">
        <v>0</v>
      </c>
      <c r="R239" s="345">
        <v>0</v>
      </c>
      <c r="S239" s="345">
        <v>0</v>
      </c>
      <c r="T239" s="345">
        <v>0</v>
      </c>
      <c r="U239" s="345">
        <v>0</v>
      </c>
      <c r="V239" s="345">
        <v>0</v>
      </c>
      <c r="W239" s="345">
        <v>-0.22300000488758087</v>
      </c>
      <c r="X239" s="320"/>
      <c r="Y239" s="320"/>
      <c r="Z239" s="320"/>
      <c r="AA239" s="320"/>
      <c r="AB239" s="320"/>
      <c r="AC239" s="320"/>
      <c r="AD239" s="320"/>
      <c r="AE239" s="320"/>
      <c r="AF239" s="320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  <c r="BA239" s="320"/>
      <c r="BB239" s="320"/>
      <c r="BC239" s="320"/>
      <c r="BD239" s="320"/>
      <c r="BE239" s="320"/>
      <c r="BF239" s="320"/>
      <c r="BG239" s="320"/>
      <c r="BH239" s="320"/>
      <c r="BI239" s="320"/>
      <c r="BJ239" s="320"/>
      <c r="BK239" s="320"/>
      <c r="BL239" s="345"/>
      <c r="BT239" s="345"/>
      <c r="CB239" s="345"/>
      <c r="CJ239" s="345"/>
      <c r="CR239" s="345"/>
    </row>
    <row r="240" spans="1:96" s="346" customFormat="1" ht="12.75" customHeight="1" x14ac:dyDescent="0.3">
      <c r="A240" s="637" t="str">
        <f t="shared" si="5"/>
        <v>X</v>
      </c>
      <c r="B240" s="637" t="s">
        <v>1165</v>
      </c>
      <c r="C240" s="348" t="s">
        <v>1384</v>
      </c>
      <c r="D240" s="641" t="s">
        <v>1592</v>
      </c>
      <c r="E240" s="345">
        <v>0</v>
      </c>
      <c r="F240" s="345">
        <v>0</v>
      </c>
      <c r="G240" s="345">
        <v>0</v>
      </c>
      <c r="H240" s="345">
        <v>0</v>
      </c>
      <c r="I240" s="345">
        <v>0</v>
      </c>
      <c r="J240" s="345">
        <v>0</v>
      </c>
      <c r="K240" s="345">
        <v>0</v>
      </c>
      <c r="L240" s="345">
        <v>0</v>
      </c>
      <c r="M240" s="345">
        <v>0</v>
      </c>
      <c r="N240" s="345">
        <v>0</v>
      </c>
      <c r="O240" s="345">
        <v>0</v>
      </c>
      <c r="P240" s="345">
        <v>0</v>
      </c>
      <c r="Q240" s="345">
        <v>0</v>
      </c>
      <c r="R240" s="345">
        <v>0</v>
      </c>
      <c r="S240" s="345">
        <v>0</v>
      </c>
      <c r="T240" s="345">
        <v>0</v>
      </c>
      <c r="U240" s="345">
        <v>0</v>
      </c>
      <c r="V240" s="345">
        <v>0</v>
      </c>
      <c r="W240" s="345">
        <v>-0.22300000488758087</v>
      </c>
      <c r="X240" s="320"/>
      <c r="Y240" s="320"/>
      <c r="Z240" s="320"/>
      <c r="AA240" s="320"/>
      <c r="AB240" s="320"/>
      <c r="AC240" s="320"/>
      <c r="AD240" s="320"/>
      <c r="AE240" s="320"/>
      <c r="AF240" s="320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  <c r="BL240" s="345"/>
      <c r="BT240" s="345"/>
      <c r="CB240" s="345"/>
      <c r="CJ240" s="345"/>
      <c r="CR240" s="345"/>
    </row>
    <row r="241" spans="1:96" s="346" customFormat="1" ht="12.75" customHeight="1" x14ac:dyDescent="0.3">
      <c r="A241" s="637" t="str">
        <f t="shared" si="5"/>
        <v/>
      </c>
      <c r="B241" s="637" t="s">
        <v>1165</v>
      </c>
      <c r="C241" s="348" t="s">
        <v>1385</v>
      </c>
      <c r="D241" s="641" t="s">
        <v>1593</v>
      </c>
      <c r="E241" s="345">
        <v>0</v>
      </c>
      <c r="F241" s="345">
        <v>0</v>
      </c>
      <c r="G241" s="345">
        <v>0</v>
      </c>
      <c r="H241" s="345">
        <v>0</v>
      </c>
      <c r="I241" s="345">
        <v>0</v>
      </c>
      <c r="J241" s="345">
        <v>0</v>
      </c>
      <c r="K241" s="345">
        <v>0</v>
      </c>
      <c r="L241" s="345">
        <v>0</v>
      </c>
      <c r="M241" s="345">
        <v>0</v>
      </c>
      <c r="N241" s="345">
        <v>0</v>
      </c>
      <c r="O241" s="345">
        <v>0</v>
      </c>
      <c r="P241" s="345">
        <v>0</v>
      </c>
      <c r="Q241" s="345">
        <v>0</v>
      </c>
      <c r="R241" s="345">
        <v>0</v>
      </c>
      <c r="S241" s="345">
        <v>0</v>
      </c>
      <c r="T241" s="345">
        <v>0</v>
      </c>
      <c r="U241" s="345">
        <v>0</v>
      </c>
      <c r="V241" s="345">
        <v>0</v>
      </c>
      <c r="W241" s="345">
        <v>0</v>
      </c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  <c r="BA241" s="320"/>
      <c r="BB241" s="320"/>
      <c r="BC241" s="320"/>
      <c r="BD241" s="320"/>
      <c r="BE241" s="320"/>
      <c r="BF241" s="320"/>
      <c r="BG241" s="320"/>
      <c r="BH241" s="320"/>
      <c r="BI241" s="320"/>
      <c r="BJ241" s="320"/>
      <c r="BK241" s="320"/>
      <c r="BL241" s="345"/>
      <c r="BT241" s="345"/>
      <c r="CB241" s="345"/>
      <c r="CJ241" s="345"/>
      <c r="CR241" s="345"/>
    </row>
    <row r="242" spans="1:96" s="346" customFormat="1" ht="12.75" customHeight="1" x14ac:dyDescent="0.3">
      <c r="A242" s="637" t="str">
        <f t="shared" si="5"/>
        <v/>
      </c>
      <c r="B242" s="637" t="s">
        <v>1165</v>
      </c>
      <c r="C242" s="348" t="s">
        <v>1386</v>
      </c>
      <c r="D242" s="641" t="s">
        <v>1594</v>
      </c>
      <c r="E242" s="345">
        <v>0</v>
      </c>
      <c r="F242" s="345">
        <v>0</v>
      </c>
      <c r="G242" s="345">
        <v>0</v>
      </c>
      <c r="H242" s="345">
        <v>0</v>
      </c>
      <c r="I242" s="345">
        <v>0</v>
      </c>
      <c r="J242" s="345">
        <v>0</v>
      </c>
      <c r="K242" s="345">
        <v>0</v>
      </c>
      <c r="L242" s="345">
        <v>0</v>
      </c>
      <c r="M242" s="345">
        <v>0</v>
      </c>
      <c r="N242" s="345">
        <v>0</v>
      </c>
      <c r="O242" s="345">
        <v>0</v>
      </c>
      <c r="P242" s="345">
        <v>0</v>
      </c>
      <c r="Q242" s="345">
        <v>0</v>
      </c>
      <c r="R242" s="345">
        <v>0</v>
      </c>
      <c r="S242" s="345">
        <v>0</v>
      </c>
      <c r="T242" s="345">
        <v>0</v>
      </c>
      <c r="U242" s="345">
        <v>0</v>
      </c>
      <c r="V242" s="345">
        <v>0</v>
      </c>
      <c r="W242" s="345">
        <v>0</v>
      </c>
      <c r="X242" s="320"/>
      <c r="Y242" s="320"/>
      <c r="Z242" s="320"/>
      <c r="AA242" s="320"/>
      <c r="AB242" s="320"/>
      <c r="AC242" s="320"/>
      <c r="AD242" s="320"/>
      <c r="AE242" s="320"/>
      <c r="AF242" s="320"/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  <c r="BA242" s="320"/>
      <c r="BB242" s="320"/>
      <c r="BC242" s="320"/>
      <c r="BD242" s="320"/>
      <c r="BE242" s="320"/>
      <c r="BF242" s="320"/>
      <c r="BG242" s="320"/>
      <c r="BH242" s="320"/>
      <c r="BI242" s="320"/>
      <c r="BJ242" s="320"/>
      <c r="BK242" s="320"/>
      <c r="BL242" s="345"/>
      <c r="BT242" s="345"/>
      <c r="CB242" s="345"/>
      <c r="CJ242" s="345"/>
      <c r="CR242" s="345"/>
    </row>
    <row r="243" spans="1:96" s="346" customFormat="1" ht="12.75" customHeight="1" x14ac:dyDescent="0.3">
      <c r="A243" s="637" t="str">
        <f t="shared" si="5"/>
        <v/>
      </c>
      <c r="B243" s="637" t="s">
        <v>1165</v>
      </c>
      <c r="C243" s="348" t="s">
        <v>1387</v>
      </c>
      <c r="D243" s="641" t="s">
        <v>1595</v>
      </c>
      <c r="E243" s="345">
        <v>0</v>
      </c>
      <c r="F243" s="345">
        <v>0</v>
      </c>
      <c r="G243" s="345">
        <v>0</v>
      </c>
      <c r="H243" s="345">
        <v>0</v>
      </c>
      <c r="I243" s="345">
        <v>0</v>
      </c>
      <c r="J243" s="345">
        <v>0</v>
      </c>
      <c r="K243" s="345">
        <v>0</v>
      </c>
      <c r="L243" s="345">
        <v>0</v>
      </c>
      <c r="M243" s="345">
        <v>0</v>
      </c>
      <c r="N243" s="345">
        <v>0</v>
      </c>
      <c r="O243" s="345">
        <v>0</v>
      </c>
      <c r="P243" s="345">
        <v>0</v>
      </c>
      <c r="Q243" s="345">
        <v>0</v>
      </c>
      <c r="R243" s="345">
        <v>0</v>
      </c>
      <c r="S243" s="345">
        <v>0</v>
      </c>
      <c r="T243" s="345">
        <v>0</v>
      </c>
      <c r="U243" s="345">
        <v>0</v>
      </c>
      <c r="V243" s="345">
        <v>0</v>
      </c>
      <c r="W243" s="345">
        <v>0</v>
      </c>
      <c r="X243" s="320"/>
      <c r="Y243" s="320"/>
      <c r="Z243" s="320"/>
      <c r="AA243" s="320"/>
      <c r="AB243" s="320"/>
      <c r="AC243" s="320"/>
      <c r="AD243" s="320"/>
      <c r="AE243" s="320"/>
      <c r="AF243" s="320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  <c r="BL243" s="345"/>
      <c r="BT243" s="345"/>
      <c r="CB243" s="345"/>
      <c r="CJ243" s="345"/>
      <c r="CR243" s="345"/>
    </row>
    <row r="244" spans="1:96" s="346" customFormat="1" ht="12.75" customHeight="1" x14ac:dyDescent="0.3">
      <c r="A244" s="637" t="str">
        <f t="shared" si="5"/>
        <v/>
      </c>
      <c r="B244" s="637" t="s">
        <v>1165</v>
      </c>
      <c r="C244" s="348" t="s">
        <v>1388</v>
      </c>
      <c r="D244" s="641" t="s">
        <v>1596</v>
      </c>
      <c r="E244" s="345">
        <v>0</v>
      </c>
      <c r="F244" s="345">
        <v>0</v>
      </c>
      <c r="G244" s="345">
        <v>0</v>
      </c>
      <c r="H244" s="345">
        <v>0</v>
      </c>
      <c r="I244" s="345">
        <v>0</v>
      </c>
      <c r="J244" s="345">
        <v>0</v>
      </c>
      <c r="K244" s="345">
        <v>0</v>
      </c>
      <c r="L244" s="345">
        <v>0</v>
      </c>
      <c r="M244" s="345">
        <v>0</v>
      </c>
      <c r="N244" s="345">
        <v>0</v>
      </c>
      <c r="O244" s="345">
        <v>0</v>
      </c>
      <c r="P244" s="345">
        <v>0</v>
      </c>
      <c r="Q244" s="345">
        <v>0</v>
      </c>
      <c r="R244" s="345">
        <v>0</v>
      </c>
      <c r="S244" s="345">
        <v>0</v>
      </c>
      <c r="T244" s="345">
        <v>0</v>
      </c>
      <c r="U244" s="345">
        <v>0</v>
      </c>
      <c r="V244" s="345">
        <v>0</v>
      </c>
      <c r="W244" s="345">
        <v>0</v>
      </c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  <c r="BB244" s="320"/>
      <c r="BC244" s="320"/>
      <c r="BD244" s="320"/>
      <c r="BE244" s="320"/>
      <c r="BF244" s="320"/>
      <c r="BG244" s="320"/>
      <c r="BH244" s="320"/>
      <c r="BI244" s="320"/>
      <c r="BJ244" s="320"/>
      <c r="BK244" s="320"/>
      <c r="BL244" s="345"/>
      <c r="BT244" s="345"/>
      <c r="CB244" s="345"/>
      <c r="CJ244" s="345"/>
      <c r="CR244" s="345"/>
    </row>
    <row r="245" spans="1:96" s="346" customFormat="1" ht="12.75" customHeight="1" x14ac:dyDescent="0.3">
      <c r="A245" s="637" t="str">
        <f t="shared" si="5"/>
        <v/>
      </c>
      <c r="B245" s="637" t="s">
        <v>1165</v>
      </c>
      <c r="C245" s="348" t="s">
        <v>1389</v>
      </c>
      <c r="D245" s="641" t="s">
        <v>37</v>
      </c>
      <c r="E245" s="345">
        <v>0</v>
      </c>
      <c r="F245" s="345">
        <v>0</v>
      </c>
      <c r="G245" s="345">
        <v>0</v>
      </c>
      <c r="H245" s="345">
        <v>0</v>
      </c>
      <c r="I245" s="345">
        <v>0</v>
      </c>
      <c r="J245" s="345">
        <v>0</v>
      </c>
      <c r="K245" s="345">
        <v>0</v>
      </c>
      <c r="L245" s="345">
        <v>0</v>
      </c>
      <c r="M245" s="345">
        <v>0</v>
      </c>
      <c r="N245" s="345">
        <v>0</v>
      </c>
      <c r="O245" s="345">
        <v>0</v>
      </c>
      <c r="P245" s="345">
        <v>0</v>
      </c>
      <c r="Q245" s="345">
        <v>0</v>
      </c>
      <c r="R245" s="345">
        <v>0</v>
      </c>
      <c r="S245" s="345">
        <v>0</v>
      </c>
      <c r="T245" s="345">
        <v>0</v>
      </c>
      <c r="U245" s="345">
        <v>0</v>
      </c>
      <c r="V245" s="345">
        <v>0</v>
      </c>
      <c r="W245" s="345">
        <v>0</v>
      </c>
      <c r="X245" s="320"/>
      <c r="Y245" s="320"/>
      <c r="Z245" s="320"/>
      <c r="AA245" s="320"/>
      <c r="AB245" s="320"/>
      <c r="AC245" s="320"/>
      <c r="AD245" s="320"/>
      <c r="AE245" s="320"/>
      <c r="AF245" s="320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  <c r="BA245" s="320"/>
      <c r="BB245" s="320"/>
      <c r="BC245" s="320"/>
      <c r="BD245" s="320"/>
      <c r="BE245" s="320"/>
      <c r="BF245" s="320"/>
      <c r="BG245" s="320"/>
      <c r="BH245" s="320"/>
      <c r="BI245" s="320"/>
      <c r="BJ245" s="320"/>
      <c r="BK245" s="320"/>
      <c r="BL245" s="345"/>
      <c r="BT245" s="345"/>
      <c r="CB245" s="345"/>
      <c r="CJ245" s="345"/>
      <c r="CR245" s="345"/>
    </row>
    <row r="246" spans="1:96" s="346" customFormat="1" ht="12.75" customHeight="1" x14ac:dyDescent="0.3">
      <c r="A246" s="637" t="str">
        <f t="shared" si="5"/>
        <v/>
      </c>
      <c r="B246" s="637" t="s">
        <v>1159</v>
      </c>
      <c r="C246" s="348" t="s">
        <v>1390</v>
      </c>
      <c r="D246" s="645" t="s">
        <v>1597</v>
      </c>
      <c r="E246" s="345">
        <v>0</v>
      </c>
      <c r="F246" s="345">
        <v>0</v>
      </c>
      <c r="G246" s="345">
        <v>0</v>
      </c>
      <c r="H246" s="345">
        <v>0</v>
      </c>
      <c r="I246" s="345">
        <v>0</v>
      </c>
      <c r="J246" s="345">
        <v>0</v>
      </c>
      <c r="K246" s="345">
        <v>0</v>
      </c>
      <c r="L246" s="345">
        <v>0</v>
      </c>
      <c r="M246" s="345">
        <v>0</v>
      </c>
      <c r="N246" s="345">
        <v>0</v>
      </c>
      <c r="O246" s="345">
        <v>0</v>
      </c>
      <c r="P246" s="345">
        <v>0</v>
      </c>
      <c r="Q246" s="345">
        <v>0</v>
      </c>
      <c r="R246" s="345">
        <v>0</v>
      </c>
      <c r="S246" s="345">
        <v>0</v>
      </c>
      <c r="T246" s="345">
        <v>0</v>
      </c>
      <c r="U246" s="345">
        <v>0</v>
      </c>
      <c r="V246" s="345">
        <v>0</v>
      </c>
      <c r="W246" s="345">
        <v>0</v>
      </c>
      <c r="X246" s="320"/>
      <c r="Y246" s="320"/>
      <c r="Z246" s="320"/>
      <c r="AA246" s="320"/>
      <c r="AB246" s="320"/>
      <c r="AC246" s="320"/>
      <c r="AD246" s="320"/>
      <c r="AE246" s="320"/>
      <c r="AF246" s="320"/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  <c r="BB246" s="320"/>
      <c r="BC246" s="320"/>
      <c r="BD246" s="320"/>
      <c r="BE246" s="320"/>
      <c r="BF246" s="320"/>
      <c r="BG246" s="320"/>
      <c r="BH246" s="320"/>
      <c r="BI246" s="320"/>
      <c r="BJ246" s="320"/>
      <c r="BK246" s="320"/>
      <c r="BL246" s="345"/>
      <c r="BT246" s="345"/>
      <c r="CB246" s="345"/>
      <c r="CJ246" s="345"/>
      <c r="CR246" s="345"/>
    </row>
    <row r="247" spans="1:96" s="346" customFormat="1" ht="12.75" customHeight="1" x14ac:dyDescent="0.3">
      <c r="A247" s="637" t="str">
        <f t="shared" si="5"/>
        <v/>
      </c>
      <c r="B247" s="637" t="s">
        <v>1165</v>
      </c>
      <c r="C247" s="348" t="s">
        <v>1391</v>
      </c>
      <c r="D247" s="640" t="s">
        <v>1598</v>
      </c>
      <c r="E247" s="345">
        <v>0</v>
      </c>
      <c r="F247" s="345">
        <v>0</v>
      </c>
      <c r="G247" s="345">
        <v>0</v>
      </c>
      <c r="H247" s="345">
        <v>0</v>
      </c>
      <c r="I247" s="345">
        <v>0</v>
      </c>
      <c r="J247" s="345">
        <v>0</v>
      </c>
      <c r="K247" s="345">
        <v>0</v>
      </c>
      <c r="L247" s="345">
        <v>0</v>
      </c>
      <c r="M247" s="345">
        <v>0</v>
      </c>
      <c r="N247" s="345">
        <v>0</v>
      </c>
      <c r="O247" s="345">
        <v>0</v>
      </c>
      <c r="P247" s="345">
        <v>0</v>
      </c>
      <c r="Q247" s="345">
        <v>0</v>
      </c>
      <c r="R247" s="345">
        <v>0</v>
      </c>
      <c r="S247" s="345">
        <v>0</v>
      </c>
      <c r="T247" s="345">
        <v>0</v>
      </c>
      <c r="U247" s="345">
        <v>0</v>
      </c>
      <c r="V247" s="345">
        <v>0</v>
      </c>
      <c r="W247" s="345">
        <v>0</v>
      </c>
      <c r="X247" s="320"/>
      <c r="Y247" s="320"/>
      <c r="Z247" s="320"/>
      <c r="AA247" s="320"/>
      <c r="AB247" s="320"/>
      <c r="AC247" s="320"/>
      <c r="AD247" s="320"/>
      <c r="AE247" s="320"/>
      <c r="AF247" s="320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  <c r="BA247" s="320"/>
      <c r="BB247" s="320"/>
      <c r="BC247" s="320"/>
      <c r="BD247" s="320"/>
      <c r="BE247" s="320"/>
      <c r="BF247" s="320"/>
      <c r="BG247" s="320"/>
      <c r="BH247" s="320"/>
      <c r="BI247" s="320"/>
      <c r="BJ247" s="320"/>
      <c r="BK247" s="320"/>
      <c r="BL247" s="345"/>
      <c r="BT247" s="345"/>
      <c r="CB247" s="345"/>
      <c r="CJ247" s="345"/>
      <c r="CR247" s="345"/>
    </row>
    <row r="248" spans="1:96" s="346" customFormat="1" ht="12.75" customHeight="1" x14ac:dyDescent="0.3">
      <c r="A248" s="637" t="str">
        <f t="shared" si="5"/>
        <v/>
      </c>
      <c r="B248" s="637" t="s">
        <v>1165</v>
      </c>
      <c r="C248" s="348" t="s">
        <v>1392</v>
      </c>
      <c r="D248" s="640" t="s">
        <v>1599</v>
      </c>
      <c r="E248" s="345">
        <v>0</v>
      </c>
      <c r="F248" s="345">
        <v>0</v>
      </c>
      <c r="G248" s="345">
        <v>0</v>
      </c>
      <c r="H248" s="345">
        <v>0</v>
      </c>
      <c r="I248" s="345">
        <v>0</v>
      </c>
      <c r="J248" s="345">
        <v>0</v>
      </c>
      <c r="K248" s="345">
        <v>0</v>
      </c>
      <c r="L248" s="345">
        <v>0</v>
      </c>
      <c r="M248" s="345">
        <v>0</v>
      </c>
      <c r="N248" s="345">
        <v>0</v>
      </c>
      <c r="O248" s="345">
        <v>0</v>
      </c>
      <c r="P248" s="345">
        <v>0</v>
      </c>
      <c r="Q248" s="345">
        <v>0</v>
      </c>
      <c r="R248" s="345">
        <v>0</v>
      </c>
      <c r="S248" s="345">
        <v>0</v>
      </c>
      <c r="T248" s="345">
        <v>0</v>
      </c>
      <c r="U248" s="345">
        <v>0</v>
      </c>
      <c r="V248" s="345">
        <v>0</v>
      </c>
      <c r="W248" s="345">
        <v>0</v>
      </c>
      <c r="X248" s="320"/>
      <c r="Y248" s="320"/>
      <c r="Z248" s="320"/>
      <c r="AA248" s="320"/>
      <c r="AB248" s="320"/>
      <c r="AC248" s="320"/>
      <c r="AD248" s="320"/>
      <c r="AE248" s="320"/>
      <c r="AF248" s="320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  <c r="BA248" s="320"/>
      <c r="BB248" s="320"/>
      <c r="BC248" s="320"/>
      <c r="BD248" s="320"/>
      <c r="BE248" s="320"/>
      <c r="BF248" s="320"/>
      <c r="BG248" s="320"/>
      <c r="BH248" s="320"/>
      <c r="BI248" s="320"/>
      <c r="BJ248" s="320"/>
      <c r="BK248" s="320"/>
      <c r="BL248" s="345"/>
      <c r="BT248" s="345"/>
      <c r="CB248" s="345"/>
      <c r="CJ248" s="345"/>
      <c r="CR248" s="345"/>
    </row>
    <row r="249" spans="1:96" s="650" customFormat="1" ht="20.149999999999999" customHeight="1" x14ac:dyDescent="0.3">
      <c r="A249" s="637" t="str">
        <f t="shared" si="5"/>
        <v>X</v>
      </c>
      <c r="B249" s="644" t="s">
        <v>1159</v>
      </c>
      <c r="C249" s="653" t="s">
        <v>1393</v>
      </c>
      <c r="D249" s="654" t="s">
        <v>1552</v>
      </c>
      <c r="E249" s="347">
        <v>-1.6624749898910522</v>
      </c>
      <c r="F249" s="347">
        <v>-4.0505800247192383</v>
      </c>
      <c r="G249" s="347">
        <v>1.7120709419250488</v>
      </c>
      <c r="H249" s="347">
        <v>-1.9915909767150879</v>
      </c>
      <c r="I249" s="347">
        <v>0.95932310819625854</v>
      </c>
      <c r="J249" s="347">
        <v>4.2708549499511719</v>
      </c>
      <c r="K249" s="347">
        <v>1.8343439102172852</v>
      </c>
      <c r="L249" s="347">
        <v>2.2506029605865479</v>
      </c>
      <c r="M249" s="347">
        <v>1.8540869951248169</v>
      </c>
      <c r="N249" s="347">
        <v>-5.072044849395752</v>
      </c>
      <c r="O249" s="347">
        <v>8.4537014365196228E-2</v>
      </c>
      <c r="P249" s="347">
        <v>-2.1780819892883301</v>
      </c>
      <c r="Q249" s="347">
        <v>0.57021164894104004</v>
      </c>
      <c r="R249" s="347">
        <v>-7.9565281867980957</v>
      </c>
      <c r="S249" s="347">
        <v>-1.9586398601531982</v>
      </c>
      <c r="T249" s="347">
        <v>-2.3085105419158936</v>
      </c>
      <c r="U249" s="347">
        <v>-4.4365706443786621</v>
      </c>
      <c r="V249" s="347">
        <v>5.1319780349731445</v>
      </c>
      <c r="W249" s="347">
        <v>-2.75</v>
      </c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  <c r="BB249" s="320"/>
      <c r="BC249" s="320"/>
      <c r="BD249" s="320"/>
      <c r="BE249" s="320"/>
      <c r="BF249" s="320"/>
      <c r="BG249" s="320"/>
      <c r="BH249" s="320"/>
      <c r="BI249" s="320"/>
      <c r="BJ249" s="320"/>
      <c r="BK249" s="320"/>
      <c r="BL249" s="712"/>
      <c r="BT249" s="712"/>
      <c r="CB249" s="712"/>
      <c r="CJ249" s="712"/>
      <c r="CL249" s="712"/>
      <c r="CR249" s="712"/>
    </row>
    <row r="250" spans="1:96" s="346" customFormat="1" ht="13" x14ac:dyDescent="0.3">
      <c r="A250" s="637" t="s">
        <v>991</v>
      </c>
      <c r="D250" s="996" t="s">
        <v>653</v>
      </c>
      <c r="E250" s="525"/>
      <c r="F250" s="525"/>
      <c r="G250" s="525"/>
      <c r="H250" s="525"/>
      <c r="I250" s="525"/>
      <c r="J250" s="525"/>
      <c r="K250" s="525"/>
      <c r="L250" s="525"/>
      <c r="M250" s="525"/>
      <c r="N250" s="525"/>
      <c r="O250" s="525"/>
      <c r="P250" s="525"/>
      <c r="Q250" s="525"/>
      <c r="R250" s="525"/>
      <c r="S250" s="525"/>
      <c r="T250" s="525"/>
      <c r="U250" s="525"/>
      <c r="V250" s="525"/>
      <c r="W250" s="525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  <c r="BB250" s="320"/>
      <c r="BC250" s="320"/>
      <c r="BD250" s="320"/>
      <c r="BE250" s="320"/>
      <c r="BF250" s="320"/>
      <c r="BG250" s="320"/>
      <c r="BH250" s="320"/>
      <c r="BI250" s="320"/>
      <c r="BJ250" s="320"/>
      <c r="BK250" s="320"/>
    </row>
    <row r="251" spans="1:96" s="346" customFormat="1" ht="13" x14ac:dyDescent="0.3">
      <c r="A251" s="637" t="s">
        <v>991</v>
      </c>
      <c r="D251" s="320"/>
      <c r="E251" s="525"/>
      <c r="F251" s="525"/>
      <c r="G251" s="525"/>
      <c r="H251" s="525"/>
      <c r="I251" s="525"/>
      <c r="J251" s="525"/>
      <c r="K251" s="525"/>
      <c r="L251" s="525"/>
      <c r="M251" s="525"/>
      <c r="N251" s="525"/>
      <c r="O251" s="525"/>
      <c r="P251" s="525"/>
      <c r="Q251" s="525"/>
      <c r="R251" s="525"/>
      <c r="S251" s="525"/>
      <c r="T251" s="525"/>
      <c r="U251" s="525"/>
      <c r="V251" s="525"/>
      <c r="W251" s="525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  <c r="BB251" s="320"/>
      <c r="BC251" s="320"/>
      <c r="BD251" s="320"/>
      <c r="BE251" s="320"/>
      <c r="BF251" s="320"/>
      <c r="BG251" s="320"/>
      <c r="BH251" s="320"/>
      <c r="BI251" s="320"/>
      <c r="BJ251" s="320"/>
      <c r="BK251" s="320"/>
    </row>
    <row r="252" spans="1:96" ht="20.149999999999999" customHeight="1" x14ac:dyDescent="0.35">
      <c r="A252" s="637" t="s">
        <v>991</v>
      </c>
      <c r="D252" s="341" t="str">
        <f>CONCATENATE(D1,", continued")</f>
        <v>Table 10b   RMI government finances (GFS 2001 Format, detail) FY2004-FY2022, continued</v>
      </c>
      <c r="R252" s="524"/>
      <c r="S252" s="524"/>
      <c r="T252" s="524"/>
      <c r="U252" s="524"/>
      <c r="V252" s="524"/>
      <c r="W252" s="524"/>
    </row>
    <row r="253" spans="1:96" s="710" customFormat="1" ht="25.4" customHeight="1" x14ac:dyDescent="0.3">
      <c r="A253" s="637" t="s">
        <v>991</v>
      </c>
      <c r="B253" s="343"/>
      <c r="C253" s="343"/>
      <c r="D253" s="197" t="s">
        <v>340</v>
      </c>
      <c r="E253" s="344" t="str">
        <f>E2</f>
        <v>FY2004</v>
      </c>
      <c r="F253" s="344" t="str">
        <f t="shared" ref="F253:N253" si="6">F2</f>
        <v>FY2005</v>
      </c>
      <c r="G253" s="344" t="str">
        <f t="shared" si="6"/>
        <v>FY2006</v>
      </c>
      <c r="H253" s="344" t="str">
        <f t="shared" si="6"/>
        <v>FY2007</v>
      </c>
      <c r="I253" s="344" t="str">
        <f t="shared" si="6"/>
        <v>FY2008</v>
      </c>
      <c r="J253" s="344" t="str">
        <f t="shared" si="6"/>
        <v>FY2009</v>
      </c>
      <c r="K253" s="344" t="str">
        <f t="shared" si="6"/>
        <v>FY2010</v>
      </c>
      <c r="L253" s="344" t="str">
        <f t="shared" si="6"/>
        <v>FY2011</v>
      </c>
      <c r="M253" s="344" t="str">
        <f t="shared" si="6"/>
        <v>FY2012</v>
      </c>
      <c r="N253" s="344" t="str">
        <f t="shared" si="6"/>
        <v>FY2013</v>
      </c>
      <c r="O253" s="344" t="str">
        <f t="shared" ref="O253:V253" si="7">O2</f>
        <v>FY2014</v>
      </c>
      <c r="P253" s="527" t="str">
        <f t="shared" si="7"/>
        <v>FY2015</v>
      </c>
      <c r="Q253" s="527" t="str">
        <f t="shared" si="7"/>
        <v>FY2016</v>
      </c>
      <c r="R253" s="527" t="str">
        <f t="shared" si="7"/>
        <v>FY2017</v>
      </c>
      <c r="S253" s="527" t="str">
        <f t="shared" si="7"/>
        <v>FY2018</v>
      </c>
      <c r="T253" s="527" t="str">
        <f t="shared" si="7"/>
        <v>FY2019</v>
      </c>
      <c r="U253" s="527" t="str">
        <f t="shared" si="7"/>
        <v>FY2020</v>
      </c>
      <c r="V253" s="527" t="str">
        <f t="shared" si="7"/>
        <v>FY2021</v>
      </c>
      <c r="W253" s="527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  <c r="BA253" s="320"/>
      <c r="BB253" s="320"/>
      <c r="BC253" s="320"/>
      <c r="BD253" s="320"/>
      <c r="BE253" s="320"/>
      <c r="BF253" s="320"/>
      <c r="BG253" s="320"/>
      <c r="BH253" s="320"/>
      <c r="BI253" s="320"/>
      <c r="BJ253" s="320"/>
      <c r="BK253" s="320"/>
    </row>
    <row r="254" spans="1:96" s="346" customFormat="1" ht="20.149999999999999" customHeight="1" x14ac:dyDescent="0.3">
      <c r="A254" s="637" t="str">
        <f t="shared" si="5"/>
        <v>X</v>
      </c>
      <c r="B254" s="655" t="s">
        <v>1159</v>
      </c>
      <c r="C254" s="656">
        <v>3</v>
      </c>
      <c r="D254" s="657" t="s">
        <v>601</v>
      </c>
      <c r="E254" s="658">
        <v>-5.1337871551513672</v>
      </c>
      <c r="F254" s="658">
        <v>19.752180099487305</v>
      </c>
      <c r="G254" s="658">
        <v>-14.935573577880859</v>
      </c>
      <c r="H254" s="658">
        <v>-19.701328277587891</v>
      </c>
      <c r="I254" s="658">
        <v>-19.257818222045898</v>
      </c>
      <c r="J254" s="658">
        <v>-17.589786529541016</v>
      </c>
      <c r="K254" s="658">
        <v>-22.143562316894531</v>
      </c>
      <c r="L254" s="658">
        <v>-16.780771255493164</v>
      </c>
      <c r="M254" s="658">
        <v>-5.9219799041748047</v>
      </c>
      <c r="N254" s="658">
        <v>-6.739840030670166</v>
      </c>
      <c r="O254" s="658">
        <v>-11.372686386108398</v>
      </c>
      <c r="P254" s="658">
        <v>-12.13023853302002</v>
      </c>
      <c r="Q254" s="658">
        <v>-14.006246566772461</v>
      </c>
      <c r="R254" s="658">
        <v>-22.279478073120117</v>
      </c>
      <c r="S254" s="658">
        <v>-15.691564559936523</v>
      </c>
      <c r="T254" s="658">
        <v>-1.8807439804077148</v>
      </c>
      <c r="U254" s="658">
        <v>-20.422201156616211</v>
      </c>
      <c r="V254" s="658">
        <v>-18.059856414794922</v>
      </c>
      <c r="W254" s="658">
        <v>-17.518472671508789</v>
      </c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  <c r="BA254" s="320"/>
      <c r="BB254" s="320"/>
      <c r="BC254" s="320"/>
      <c r="BD254" s="320"/>
      <c r="BE254" s="320"/>
      <c r="BF254" s="320"/>
      <c r="BG254" s="320"/>
      <c r="BH254" s="320"/>
      <c r="BI254" s="320"/>
      <c r="BJ254" s="320"/>
      <c r="BK254" s="320"/>
    </row>
    <row r="255" spans="1:96" s="346" customFormat="1" ht="13" x14ac:dyDescent="0.3">
      <c r="A255" s="637" t="str">
        <f t="shared" si="5"/>
        <v>X</v>
      </c>
      <c r="B255" s="637" t="s">
        <v>1159</v>
      </c>
      <c r="C255" s="346" t="s">
        <v>1394</v>
      </c>
      <c r="D255" s="659" t="s">
        <v>867</v>
      </c>
      <c r="E255" s="643">
        <v>-6.3119778633117676</v>
      </c>
      <c r="F255" s="643">
        <v>-11.52974796295166</v>
      </c>
      <c r="G255" s="643">
        <v>-14.876083374023438</v>
      </c>
      <c r="H255" s="643">
        <v>-19.301633834838867</v>
      </c>
      <c r="I255" s="643">
        <v>-13.855918884277344</v>
      </c>
      <c r="J255" s="643">
        <v>-16.229141235351563</v>
      </c>
      <c r="K255" s="643">
        <v>-16.485790252685547</v>
      </c>
      <c r="L255" s="643">
        <v>-13.105093002319336</v>
      </c>
      <c r="M255" s="643">
        <v>-7.2995672225952148</v>
      </c>
      <c r="N255" s="643">
        <v>-7.1698780059814453</v>
      </c>
      <c r="O255" s="643">
        <v>-5.428380012512207</v>
      </c>
      <c r="P255" s="643">
        <v>-6.9648089408874512</v>
      </c>
      <c r="Q255" s="643">
        <v>-6.1782817840576172</v>
      </c>
      <c r="R255" s="643">
        <v>-12.927940368652344</v>
      </c>
      <c r="S255" s="643">
        <v>-10.075290679931641</v>
      </c>
      <c r="T255" s="643">
        <v>-6.0825028419494629</v>
      </c>
      <c r="U255" s="643">
        <v>-14.294181823730469</v>
      </c>
      <c r="V255" s="643">
        <v>-17.590925216674805</v>
      </c>
      <c r="W255" s="643">
        <v>-16.482000350952148</v>
      </c>
      <c r="X255" s="320"/>
      <c r="Y255" s="320"/>
      <c r="Z255" s="320"/>
      <c r="AA255" s="320"/>
      <c r="AB255" s="320"/>
      <c r="AC255" s="320"/>
      <c r="AD255" s="320"/>
      <c r="AE255" s="320"/>
      <c r="AF255" s="320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</row>
    <row r="256" spans="1:96" s="346" customFormat="1" ht="13" x14ac:dyDescent="0.3">
      <c r="A256" s="637" t="str">
        <f t="shared" si="5"/>
        <v>X</v>
      </c>
      <c r="B256" s="637" t="s">
        <v>1159</v>
      </c>
      <c r="C256" s="346" t="s">
        <v>1395</v>
      </c>
      <c r="D256" s="349" t="s">
        <v>1600</v>
      </c>
      <c r="E256" s="643">
        <v>-6.3119778633117676</v>
      </c>
      <c r="F256" s="643">
        <v>-11.52974796295166</v>
      </c>
      <c r="G256" s="643">
        <v>-14.876083374023438</v>
      </c>
      <c r="H256" s="643">
        <v>-19.301633834838867</v>
      </c>
      <c r="I256" s="643">
        <v>-13.855918884277344</v>
      </c>
      <c r="J256" s="643">
        <v>-16.229141235351563</v>
      </c>
      <c r="K256" s="643">
        <v>-16.485790252685547</v>
      </c>
      <c r="L256" s="643">
        <v>-13.105093002319336</v>
      </c>
      <c r="M256" s="643">
        <v>-7.2995672225952148</v>
      </c>
      <c r="N256" s="643">
        <v>-7.1698780059814453</v>
      </c>
      <c r="O256" s="643">
        <v>-5.428380012512207</v>
      </c>
      <c r="P256" s="643">
        <v>-6.9648089408874512</v>
      </c>
      <c r="Q256" s="643">
        <v>-6.1782817840576172</v>
      </c>
      <c r="R256" s="643">
        <v>-12.927940368652344</v>
      </c>
      <c r="S256" s="643">
        <v>-10.075290679931641</v>
      </c>
      <c r="T256" s="643">
        <v>-6.0825028419494629</v>
      </c>
      <c r="U256" s="643">
        <v>-14.294181823730469</v>
      </c>
      <c r="V256" s="643">
        <v>-17.590925216674805</v>
      </c>
      <c r="W256" s="643">
        <v>-14.605999946594238</v>
      </c>
      <c r="X256" s="320"/>
      <c r="Y256" s="320"/>
      <c r="Z256" s="320"/>
      <c r="AA256" s="320"/>
      <c r="AB256" s="320"/>
      <c r="AC256" s="320"/>
      <c r="AD256" s="320"/>
      <c r="AE256" s="320"/>
      <c r="AF256" s="320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  <c r="BA256" s="320"/>
      <c r="BB256" s="320"/>
      <c r="BC256" s="320"/>
      <c r="BD256" s="320"/>
      <c r="BE256" s="320"/>
      <c r="BF256" s="320"/>
      <c r="BG256" s="320"/>
      <c r="BH256" s="320"/>
      <c r="BI256" s="320"/>
      <c r="BJ256" s="320"/>
      <c r="BK256" s="320"/>
    </row>
    <row r="257" spans="1:63" s="346" customFormat="1" ht="13" x14ac:dyDescent="0.3">
      <c r="A257" s="637" t="str">
        <f t="shared" si="5"/>
        <v>X</v>
      </c>
      <c r="B257" s="637" t="s">
        <v>1159</v>
      </c>
      <c r="C257" s="346" t="s">
        <v>1396</v>
      </c>
      <c r="D257" s="349" t="s">
        <v>1601</v>
      </c>
      <c r="E257" s="643">
        <v>-0.62789309024810791</v>
      </c>
      <c r="F257" s="643">
        <v>-4.8213396072387695</v>
      </c>
      <c r="G257" s="643">
        <v>-6.3466110229492188</v>
      </c>
      <c r="H257" s="643">
        <v>-15.968340873718262</v>
      </c>
      <c r="I257" s="643">
        <v>-7.1377449035644531</v>
      </c>
      <c r="J257" s="643">
        <v>-12.433904647827148</v>
      </c>
      <c r="K257" s="643">
        <v>-12.032388687133789</v>
      </c>
      <c r="L257" s="643">
        <v>-9.9474821090698242</v>
      </c>
      <c r="M257" s="643">
        <v>-5.4759511947631836</v>
      </c>
      <c r="N257" s="643">
        <v>-3.6324095726013184</v>
      </c>
      <c r="O257" s="643">
        <v>-1.4214613437652588</v>
      </c>
      <c r="P257" s="643">
        <v>-0.94506353139877319</v>
      </c>
      <c r="Q257" s="643">
        <v>-1.312415599822998</v>
      </c>
      <c r="R257" s="643">
        <v>-6.049285888671875</v>
      </c>
      <c r="S257" s="643">
        <v>-5.8798813819885254</v>
      </c>
      <c r="T257" s="643">
        <v>-1.6914243698120117</v>
      </c>
      <c r="U257" s="643">
        <v>-6.7688851356506348</v>
      </c>
      <c r="V257" s="643">
        <v>-9.8312063217163086</v>
      </c>
      <c r="W257" s="643">
        <v>-7.5890002250671387</v>
      </c>
      <c r="X257" s="320"/>
      <c r="Y257" s="320"/>
      <c r="Z257" s="320"/>
      <c r="AA257" s="320"/>
      <c r="AB257" s="320"/>
      <c r="AC257" s="320"/>
      <c r="AD257" s="320"/>
      <c r="AE257" s="320"/>
      <c r="AF257" s="320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  <c r="BA257" s="320"/>
      <c r="BB257" s="320"/>
      <c r="BC257" s="320"/>
      <c r="BD257" s="320"/>
      <c r="BE257" s="320"/>
      <c r="BF257" s="320"/>
      <c r="BG257" s="320"/>
      <c r="BH257" s="320"/>
      <c r="BI257" s="320"/>
      <c r="BJ257" s="320"/>
      <c r="BK257" s="320"/>
    </row>
    <row r="258" spans="1:63" s="346" customFormat="1" ht="13" x14ac:dyDescent="0.3">
      <c r="A258" s="637" t="str">
        <f t="shared" si="5"/>
        <v/>
      </c>
      <c r="B258" s="637" t="s">
        <v>1165</v>
      </c>
      <c r="C258" s="346" t="s">
        <v>1397</v>
      </c>
      <c r="D258" s="349" t="s">
        <v>719</v>
      </c>
      <c r="E258" s="643">
        <v>0</v>
      </c>
      <c r="F258" s="643">
        <v>0</v>
      </c>
      <c r="G258" s="643">
        <v>0</v>
      </c>
      <c r="H258" s="643">
        <v>0</v>
      </c>
      <c r="I258" s="643">
        <v>0</v>
      </c>
      <c r="J258" s="643">
        <v>0</v>
      </c>
      <c r="K258" s="643">
        <v>0</v>
      </c>
      <c r="L258" s="643">
        <v>0</v>
      </c>
      <c r="M258" s="643">
        <v>0</v>
      </c>
      <c r="N258" s="643">
        <v>0</v>
      </c>
      <c r="O258" s="643">
        <v>0</v>
      </c>
      <c r="P258" s="643">
        <v>0</v>
      </c>
      <c r="Q258" s="643">
        <v>0</v>
      </c>
      <c r="R258" s="643">
        <v>0</v>
      </c>
      <c r="S258" s="643">
        <v>0</v>
      </c>
      <c r="T258" s="643">
        <v>0</v>
      </c>
      <c r="U258" s="643">
        <v>0</v>
      </c>
      <c r="V258" s="643">
        <v>0</v>
      </c>
      <c r="W258" s="643">
        <v>0</v>
      </c>
      <c r="X258" s="320"/>
      <c r="Y258" s="320"/>
      <c r="Z258" s="320"/>
      <c r="AA258" s="320"/>
      <c r="AB258" s="320"/>
      <c r="AC258" s="320"/>
      <c r="AD258" s="320"/>
      <c r="AE258" s="320"/>
      <c r="AF258" s="320"/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  <c r="BA258" s="320"/>
      <c r="BB258" s="320"/>
      <c r="BC258" s="320"/>
      <c r="BD258" s="320"/>
      <c r="BE258" s="320"/>
      <c r="BF258" s="320"/>
      <c r="BG258" s="320"/>
      <c r="BH258" s="320"/>
      <c r="BI258" s="320"/>
      <c r="BJ258" s="320"/>
      <c r="BK258" s="320"/>
    </row>
    <row r="259" spans="1:63" s="346" customFormat="1" ht="13" x14ac:dyDescent="0.3">
      <c r="A259" s="637" t="str">
        <f t="shared" si="5"/>
        <v>X</v>
      </c>
      <c r="B259" s="637" t="s">
        <v>1165</v>
      </c>
      <c r="C259" s="346" t="s">
        <v>1398</v>
      </c>
      <c r="D259" s="349" t="s">
        <v>1602</v>
      </c>
      <c r="E259" s="643">
        <v>-3.0981567688286304E-3</v>
      </c>
      <c r="F259" s="643">
        <v>-0.48939597606658936</v>
      </c>
      <c r="G259" s="643">
        <v>-0.54183119535446167</v>
      </c>
      <c r="H259" s="643">
        <v>-0.3127579391002655</v>
      </c>
      <c r="I259" s="643">
        <v>-4.8670258373022079E-2</v>
      </c>
      <c r="J259" s="643">
        <v>0</v>
      </c>
      <c r="K259" s="643">
        <v>0</v>
      </c>
      <c r="L259" s="643">
        <v>0</v>
      </c>
      <c r="M259" s="643">
        <v>0</v>
      </c>
      <c r="N259" s="643">
        <v>0</v>
      </c>
      <c r="O259" s="643">
        <v>0</v>
      </c>
      <c r="P259" s="643">
        <v>0</v>
      </c>
      <c r="Q259" s="643">
        <v>-5.8403746224939823E-3</v>
      </c>
      <c r="R259" s="643">
        <v>-0.11023243516683578</v>
      </c>
      <c r="S259" s="643">
        <v>8.8954335078597069E-3</v>
      </c>
      <c r="T259" s="643">
        <v>-1.5527151525020599E-2</v>
      </c>
      <c r="U259" s="643">
        <v>-0.28984645009040833</v>
      </c>
      <c r="V259" s="643">
        <v>1.75997253973037E-3</v>
      </c>
      <c r="W259" s="643">
        <v>-0.58600002527236938</v>
      </c>
      <c r="X259" s="320"/>
      <c r="Y259" s="320"/>
      <c r="Z259" s="320"/>
      <c r="AA259" s="320"/>
      <c r="AB259" s="320"/>
      <c r="AC259" s="320"/>
      <c r="AD259" s="320"/>
      <c r="AE259" s="320"/>
      <c r="AF259" s="320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  <c r="BA259" s="320"/>
      <c r="BB259" s="320"/>
      <c r="BC259" s="320"/>
      <c r="BD259" s="320"/>
      <c r="BE259" s="320"/>
      <c r="BF259" s="320"/>
      <c r="BG259" s="320"/>
      <c r="BH259" s="320"/>
      <c r="BI259" s="320"/>
      <c r="BJ259" s="320"/>
      <c r="BK259" s="320"/>
    </row>
    <row r="260" spans="1:63" s="346" customFormat="1" ht="13" x14ac:dyDescent="0.3">
      <c r="A260" s="637" t="str">
        <f t="shared" si="5"/>
        <v>X</v>
      </c>
      <c r="B260" s="637" t="s">
        <v>1165</v>
      </c>
      <c r="C260" s="346" t="s">
        <v>1399</v>
      </c>
      <c r="D260" s="640" t="s">
        <v>1603</v>
      </c>
      <c r="E260" s="643">
        <v>-0.62479496002197266</v>
      </c>
      <c r="F260" s="643">
        <v>-4.3319435119628906</v>
      </c>
      <c r="G260" s="643">
        <v>-5.8047795295715332</v>
      </c>
      <c r="H260" s="643">
        <v>-15.655582427978516</v>
      </c>
      <c r="I260" s="643">
        <v>-7.0890746116638184</v>
      </c>
      <c r="J260" s="643">
        <v>-12.433904647827148</v>
      </c>
      <c r="K260" s="643">
        <v>-12.032388687133789</v>
      </c>
      <c r="L260" s="643">
        <v>-9.9474821090698242</v>
      </c>
      <c r="M260" s="643">
        <v>-5.4759511947631836</v>
      </c>
      <c r="N260" s="643">
        <v>-3.6324095726013184</v>
      </c>
      <c r="O260" s="643">
        <v>-1.4214613437652588</v>
      </c>
      <c r="P260" s="643">
        <v>-0.94506353139877319</v>
      </c>
      <c r="Q260" s="643">
        <v>-1.3065751791000366</v>
      </c>
      <c r="R260" s="643">
        <v>-5.9390535354614258</v>
      </c>
      <c r="S260" s="643">
        <v>-5.8887767791748047</v>
      </c>
      <c r="T260" s="643">
        <v>-1.6758972406387329</v>
      </c>
      <c r="U260" s="643">
        <v>-6.4790382385253906</v>
      </c>
      <c r="V260" s="643">
        <v>-9.8329658508300781</v>
      </c>
      <c r="W260" s="643">
        <v>-7.0019998550415039</v>
      </c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  <c r="BA260" s="320"/>
      <c r="BB260" s="320"/>
      <c r="BC260" s="320"/>
      <c r="BD260" s="320"/>
      <c r="BE260" s="320"/>
      <c r="BF260" s="320"/>
      <c r="BG260" s="320"/>
      <c r="BH260" s="320"/>
      <c r="BI260" s="320"/>
      <c r="BJ260" s="320"/>
      <c r="BK260" s="320"/>
    </row>
    <row r="261" spans="1:63" s="346" customFormat="1" ht="13" x14ac:dyDescent="0.3">
      <c r="A261" s="637" t="str">
        <f t="shared" si="5"/>
        <v/>
      </c>
      <c r="B261" s="637" t="s">
        <v>1165</v>
      </c>
      <c r="C261" s="346" t="s">
        <v>1400</v>
      </c>
      <c r="D261" s="640" t="s">
        <v>1604</v>
      </c>
      <c r="E261" s="643">
        <v>0</v>
      </c>
      <c r="F261" s="643">
        <v>0</v>
      </c>
      <c r="G261" s="643">
        <v>0</v>
      </c>
      <c r="H261" s="643">
        <v>0</v>
      </c>
      <c r="I261" s="643">
        <v>0</v>
      </c>
      <c r="J261" s="643">
        <v>0</v>
      </c>
      <c r="K261" s="643">
        <v>0</v>
      </c>
      <c r="L261" s="643">
        <v>0</v>
      </c>
      <c r="M261" s="643">
        <v>0</v>
      </c>
      <c r="N261" s="643">
        <v>0</v>
      </c>
      <c r="O261" s="643">
        <v>0</v>
      </c>
      <c r="P261" s="643">
        <v>0</v>
      </c>
      <c r="Q261" s="643">
        <v>0</v>
      </c>
      <c r="R261" s="643">
        <v>0</v>
      </c>
      <c r="S261" s="643">
        <v>0</v>
      </c>
      <c r="T261" s="643">
        <v>0</v>
      </c>
      <c r="U261" s="643">
        <v>0</v>
      </c>
      <c r="V261" s="643">
        <v>0</v>
      </c>
      <c r="W261" s="643">
        <v>0</v>
      </c>
      <c r="X261" s="320"/>
      <c r="Y261" s="320"/>
      <c r="Z261" s="320"/>
      <c r="AA261" s="320"/>
      <c r="AB261" s="320"/>
      <c r="AC261" s="320"/>
      <c r="AD261" s="320"/>
      <c r="AE261" s="320"/>
      <c r="AF261" s="320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  <c r="BB261" s="320"/>
      <c r="BC261" s="320"/>
      <c r="BD261" s="320"/>
      <c r="BE261" s="320"/>
      <c r="BF261" s="320"/>
      <c r="BG261" s="320"/>
      <c r="BH261" s="320"/>
      <c r="BI261" s="320"/>
      <c r="BJ261" s="320"/>
      <c r="BK261" s="320"/>
    </row>
    <row r="262" spans="1:63" s="346" customFormat="1" ht="13" x14ac:dyDescent="0.3">
      <c r="A262" s="637" t="str">
        <f t="shared" si="5"/>
        <v>X</v>
      </c>
      <c r="B262" s="637" t="s">
        <v>1159</v>
      </c>
      <c r="C262" s="346" t="s">
        <v>1401</v>
      </c>
      <c r="D262" s="349" t="s">
        <v>1605</v>
      </c>
      <c r="E262" s="643">
        <v>-4.2238202095031738</v>
      </c>
      <c r="F262" s="643">
        <v>-5.319155216217041</v>
      </c>
      <c r="G262" s="643">
        <v>-2.8752012252807617</v>
      </c>
      <c r="H262" s="643">
        <v>-1.7294769287109375</v>
      </c>
      <c r="I262" s="643">
        <v>-5.7565169334411621</v>
      </c>
      <c r="J262" s="643">
        <v>-3.6098432540893555</v>
      </c>
      <c r="K262" s="643">
        <v>-3.1987354755401611</v>
      </c>
      <c r="L262" s="643">
        <v>-2.0723395347595215</v>
      </c>
      <c r="M262" s="643">
        <v>-1.3728153705596924</v>
      </c>
      <c r="N262" s="643">
        <v>-1.3428686857223511</v>
      </c>
      <c r="O262" s="643">
        <v>-3.0310704708099365</v>
      </c>
      <c r="P262" s="643">
        <v>-4.4124817848205566</v>
      </c>
      <c r="Q262" s="643">
        <v>-3.1062450408935547</v>
      </c>
      <c r="R262" s="643">
        <v>-3.0700109004974365</v>
      </c>
      <c r="S262" s="643">
        <v>-2.1308605670928955</v>
      </c>
      <c r="T262" s="643">
        <v>-1.3933031558990479</v>
      </c>
      <c r="U262" s="643">
        <v>-5.069969654083252</v>
      </c>
      <c r="V262" s="643">
        <v>-5.8123092651367188</v>
      </c>
      <c r="W262" s="643">
        <v>-5.3680000305175781</v>
      </c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  <c r="BA262" s="320"/>
      <c r="BB262" s="320"/>
      <c r="BC262" s="320"/>
      <c r="BD262" s="320"/>
      <c r="BE262" s="320"/>
      <c r="BF262" s="320"/>
      <c r="BG262" s="320"/>
      <c r="BH262" s="320"/>
      <c r="BI262" s="320"/>
      <c r="BJ262" s="320"/>
      <c r="BK262" s="320"/>
    </row>
    <row r="263" spans="1:63" s="346" customFormat="1" ht="13" x14ac:dyDescent="0.3">
      <c r="A263" s="637" t="str">
        <f t="shared" ref="A263:A326" si="8">IF(SUM(E263:AI263)=0,"","X")</f>
        <v>X</v>
      </c>
      <c r="B263" s="637" t="s">
        <v>1165</v>
      </c>
      <c r="C263" s="346" t="s">
        <v>1402</v>
      </c>
      <c r="D263" s="640" t="s">
        <v>1606</v>
      </c>
      <c r="E263" s="643">
        <v>-2.3762862682342529</v>
      </c>
      <c r="F263" s="643">
        <v>-3.1268718242645264</v>
      </c>
      <c r="G263" s="643">
        <v>-0.50007718801498413</v>
      </c>
      <c r="H263" s="643">
        <v>-0.31089627742767334</v>
      </c>
      <c r="I263" s="643">
        <v>-1.2603918313980103</v>
      </c>
      <c r="J263" s="643">
        <v>-1.0054081678390503</v>
      </c>
      <c r="K263" s="643">
        <v>-0.74371159076690674</v>
      </c>
      <c r="L263" s="643">
        <v>-0.4607996940612793</v>
      </c>
      <c r="M263" s="643">
        <v>-0.62261515855789185</v>
      </c>
      <c r="N263" s="643">
        <v>-0.40897700190544128</v>
      </c>
      <c r="O263" s="643">
        <v>-0.439311683177948</v>
      </c>
      <c r="P263" s="643">
        <v>-1.0199942588806152</v>
      </c>
      <c r="Q263" s="643">
        <v>-1.0304089784622192</v>
      </c>
      <c r="R263" s="643">
        <v>-0.50391972064971924</v>
      </c>
      <c r="S263" s="643">
        <v>-0.65421867370605469</v>
      </c>
      <c r="T263" s="643">
        <v>-0.48599985241889954</v>
      </c>
      <c r="U263" s="643">
        <v>-1.5938206911087036</v>
      </c>
      <c r="V263" s="643">
        <v>-1.8682107925415039</v>
      </c>
      <c r="W263" s="643">
        <v>-1.0989999771118164</v>
      </c>
      <c r="X263" s="320"/>
      <c r="Y263" s="320"/>
      <c r="Z263" s="320"/>
      <c r="AA263" s="320"/>
      <c r="AB263" s="320"/>
      <c r="AC263" s="320"/>
      <c r="AD263" s="320"/>
      <c r="AE263" s="320"/>
      <c r="AF263" s="320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  <c r="BA263" s="320"/>
      <c r="BB263" s="320"/>
      <c r="BC263" s="320"/>
      <c r="BD263" s="320"/>
      <c r="BE263" s="320"/>
      <c r="BF263" s="320"/>
      <c r="BG263" s="320"/>
      <c r="BH263" s="320"/>
      <c r="BI263" s="320"/>
      <c r="BJ263" s="320"/>
      <c r="BK263" s="320"/>
    </row>
    <row r="264" spans="1:63" s="346" customFormat="1" ht="13" x14ac:dyDescent="0.3">
      <c r="A264" s="637" t="str">
        <f t="shared" si="8"/>
        <v>X</v>
      </c>
      <c r="B264" s="637" t="s">
        <v>1165</v>
      </c>
      <c r="C264" s="346" t="s">
        <v>1403</v>
      </c>
      <c r="D264" s="640" t="s">
        <v>1607</v>
      </c>
      <c r="E264" s="643">
        <v>-1.8475341796875</v>
      </c>
      <c r="F264" s="643">
        <v>-2.1922833919525146</v>
      </c>
      <c r="G264" s="643">
        <v>-2.3751239776611328</v>
      </c>
      <c r="H264" s="643">
        <v>-1.4185806512832642</v>
      </c>
      <c r="I264" s="643">
        <v>-4.4961247444152832</v>
      </c>
      <c r="J264" s="643">
        <v>-2.6044349670410156</v>
      </c>
      <c r="K264" s="643">
        <v>-2.4550240039825439</v>
      </c>
      <c r="L264" s="643">
        <v>-1.6115399599075317</v>
      </c>
      <c r="M264" s="643">
        <v>-0.75020021200180054</v>
      </c>
      <c r="N264" s="643">
        <v>-0.9338916540145874</v>
      </c>
      <c r="O264" s="643">
        <v>-2.5917589664459229</v>
      </c>
      <c r="P264" s="643">
        <v>-3.3924877643585205</v>
      </c>
      <c r="Q264" s="643">
        <v>-2.0758359432220459</v>
      </c>
      <c r="R264" s="643">
        <v>-2.5660910606384277</v>
      </c>
      <c r="S264" s="643">
        <v>-1.4766418933868408</v>
      </c>
      <c r="T264" s="643">
        <v>-0.90730327367782593</v>
      </c>
      <c r="U264" s="643">
        <v>-3.4761490821838379</v>
      </c>
      <c r="V264" s="643">
        <v>-3.9440982341766357</v>
      </c>
      <c r="W264" s="643">
        <v>-4.2690000534057617</v>
      </c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</row>
    <row r="265" spans="1:63" s="346" customFormat="1" ht="13" x14ac:dyDescent="0.3">
      <c r="A265" s="637" t="str">
        <f t="shared" si="8"/>
        <v/>
      </c>
      <c r="B265" s="637" t="s">
        <v>1159</v>
      </c>
      <c r="C265" s="346" t="s">
        <v>1404</v>
      </c>
      <c r="D265" s="640" t="s">
        <v>1608</v>
      </c>
      <c r="E265" s="643">
        <v>0</v>
      </c>
      <c r="F265" s="643">
        <v>0</v>
      </c>
      <c r="G265" s="643">
        <v>0</v>
      </c>
      <c r="H265" s="643">
        <v>0</v>
      </c>
      <c r="I265" s="643">
        <v>0</v>
      </c>
      <c r="J265" s="643">
        <v>0</v>
      </c>
      <c r="K265" s="643">
        <v>0</v>
      </c>
      <c r="L265" s="643">
        <v>0</v>
      </c>
      <c r="M265" s="643">
        <v>0</v>
      </c>
      <c r="N265" s="643">
        <v>0</v>
      </c>
      <c r="O265" s="643">
        <v>0</v>
      </c>
      <c r="P265" s="643">
        <v>0</v>
      </c>
      <c r="Q265" s="643">
        <v>0</v>
      </c>
      <c r="R265" s="643">
        <v>0</v>
      </c>
      <c r="S265" s="643">
        <v>0</v>
      </c>
      <c r="T265" s="643">
        <v>0</v>
      </c>
      <c r="U265" s="643">
        <v>0</v>
      </c>
      <c r="V265" s="643">
        <v>0</v>
      </c>
      <c r="W265" s="643">
        <v>0</v>
      </c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  <c r="BB265" s="320"/>
      <c r="BC265" s="320"/>
      <c r="BD265" s="320"/>
      <c r="BE265" s="320"/>
      <c r="BF265" s="320"/>
      <c r="BG265" s="320"/>
      <c r="BH265" s="320"/>
      <c r="BI265" s="320"/>
      <c r="BJ265" s="320"/>
      <c r="BK265" s="320"/>
    </row>
    <row r="266" spans="1:63" s="346" customFormat="1" ht="13" x14ac:dyDescent="0.3">
      <c r="A266" s="637" t="str">
        <f t="shared" si="8"/>
        <v/>
      </c>
      <c r="B266" s="637" t="s">
        <v>1165</v>
      </c>
      <c r="C266" s="346" t="s">
        <v>1405</v>
      </c>
      <c r="D266" s="640" t="s">
        <v>1609</v>
      </c>
      <c r="E266" s="643">
        <v>0</v>
      </c>
      <c r="F266" s="643">
        <v>0</v>
      </c>
      <c r="G266" s="643">
        <v>0</v>
      </c>
      <c r="H266" s="643">
        <v>0</v>
      </c>
      <c r="I266" s="643">
        <v>0</v>
      </c>
      <c r="J266" s="643">
        <v>0</v>
      </c>
      <c r="K266" s="643">
        <v>0</v>
      </c>
      <c r="L266" s="643">
        <v>0</v>
      </c>
      <c r="M266" s="643">
        <v>0</v>
      </c>
      <c r="N266" s="643">
        <v>0</v>
      </c>
      <c r="O266" s="643">
        <v>0</v>
      </c>
      <c r="P266" s="643">
        <v>0</v>
      </c>
      <c r="Q266" s="643">
        <v>0</v>
      </c>
      <c r="R266" s="643">
        <v>0</v>
      </c>
      <c r="S266" s="643">
        <v>0</v>
      </c>
      <c r="T266" s="643">
        <v>0</v>
      </c>
      <c r="U266" s="643">
        <v>0</v>
      </c>
      <c r="V266" s="643">
        <v>0</v>
      </c>
      <c r="W266" s="643">
        <v>0</v>
      </c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  <c r="BA266" s="320"/>
      <c r="BB266" s="320"/>
      <c r="BC266" s="320"/>
      <c r="BD266" s="320"/>
      <c r="BE266" s="320"/>
      <c r="BF266" s="320"/>
      <c r="BG266" s="320"/>
      <c r="BH266" s="320"/>
      <c r="BI266" s="320"/>
      <c r="BJ266" s="320"/>
      <c r="BK266" s="320"/>
    </row>
    <row r="267" spans="1:63" s="346" customFormat="1" ht="13" x14ac:dyDescent="0.3">
      <c r="A267" s="637" t="str">
        <f t="shared" si="8"/>
        <v/>
      </c>
      <c r="B267" s="637" t="s">
        <v>1165</v>
      </c>
      <c r="C267" s="346" t="s">
        <v>1406</v>
      </c>
      <c r="D267" s="640" t="s">
        <v>1610</v>
      </c>
      <c r="E267" s="643">
        <v>0</v>
      </c>
      <c r="F267" s="643">
        <v>0</v>
      </c>
      <c r="G267" s="643">
        <v>0</v>
      </c>
      <c r="H267" s="643">
        <v>0</v>
      </c>
      <c r="I267" s="643">
        <v>0</v>
      </c>
      <c r="J267" s="643">
        <v>0</v>
      </c>
      <c r="K267" s="643">
        <v>0</v>
      </c>
      <c r="L267" s="643">
        <v>0</v>
      </c>
      <c r="M267" s="643">
        <v>0</v>
      </c>
      <c r="N267" s="643">
        <v>0</v>
      </c>
      <c r="O267" s="643">
        <v>0</v>
      </c>
      <c r="P267" s="643">
        <v>0</v>
      </c>
      <c r="Q267" s="643">
        <v>0</v>
      </c>
      <c r="R267" s="643">
        <v>0</v>
      </c>
      <c r="S267" s="643">
        <v>0</v>
      </c>
      <c r="T267" s="643">
        <v>0</v>
      </c>
      <c r="U267" s="643">
        <v>0</v>
      </c>
      <c r="V267" s="643">
        <v>0</v>
      </c>
      <c r="W267" s="643">
        <v>0</v>
      </c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  <c r="BB267" s="320"/>
      <c r="BC267" s="320"/>
      <c r="BD267" s="320"/>
      <c r="BE267" s="320"/>
      <c r="BF267" s="320"/>
      <c r="BG267" s="320"/>
      <c r="BH267" s="320"/>
      <c r="BI267" s="320"/>
      <c r="BJ267" s="320"/>
      <c r="BK267" s="320"/>
    </row>
    <row r="268" spans="1:63" s="346" customFormat="1" ht="13" x14ac:dyDescent="0.3">
      <c r="A268" s="637" t="str">
        <f t="shared" si="8"/>
        <v/>
      </c>
      <c r="B268" s="637" t="s">
        <v>1159</v>
      </c>
      <c r="C268" s="346" t="s">
        <v>1407</v>
      </c>
      <c r="D268" s="349" t="s">
        <v>1611</v>
      </c>
      <c r="E268" s="643">
        <v>0</v>
      </c>
      <c r="F268" s="643">
        <v>0</v>
      </c>
      <c r="G268" s="643">
        <v>0</v>
      </c>
      <c r="H268" s="643">
        <v>0</v>
      </c>
      <c r="I268" s="643">
        <v>0</v>
      </c>
      <c r="J268" s="643">
        <v>0</v>
      </c>
      <c r="K268" s="643">
        <v>0</v>
      </c>
      <c r="L268" s="643">
        <v>0</v>
      </c>
      <c r="M268" s="643">
        <v>0</v>
      </c>
      <c r="N268" s="643">
        <v>0</v>
      </c>
      <c r="O268" s="643">
        <v>0</v>
      </c>
      <c r="P268" s="643">
        <v>0</v>
      </c>
      <c r="Q268" s="643">
        <v>0</v>
      </c>
      <c r="R268" s="643">
        <v>0</v>
      </c>
      <c r="S268" s="643">
        <v>0</v>
      </c>
      <c r="T268" s="643">
        <v>0</v>
      </c>
      <c r="U268" s="643">
        <v>0</v>
      </c>
      <c r="V268" s="643">
        <v>0</v>
      </c>
      <c r="W268" s="643">
        <v>0</v>
      </c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  <c r="BA268" s="320"/>
      <c r="BB268" s="320"/>
      <c r="BC268" s="320"/>
      <c r="BD268" s="320"/>
      <c r="BE268" s="320"/>
      <c r="BF268" s="320"/>
      <c r="BG268" s="320"/>
      <c r="BH268" s="320"/>
      <c r="BI268" s="320"/>
      <c r="BJ268" s="320"/>
      <c r="BK268" s="320"/>
    </row>
    <row r="269" spans="1:63" s="346" customFormat="1" ht="13" x14ac:dyDescent="0.3">
      <c r="A269" s="637" t="str">
        <f t="shared" si="8"/>
        <v>X</v>
      </c>
      <c r="B269" s="637" t="s">
        <v>1159</v>
      </c>
      <c r="C269" s="346" t="s">
        <v>1408</v>
      </c>
      <c r="D269" s="640" t="s">
        <v>1612</v>
      </c>
      <c r="E269" s="643">
        <v>-0.27160507440567017</v>
      </c>
      <c r="F269" s="643">
        <v>-0.36836254596710205</v>
      </c>
      <c r="G269" s="643">
        <v>-0.23207466304302216</v>
      </c>
      <c r="H269" s="643">
        <v>-0.13683159649372101</v>
      </c>
      <c r="I269" s="643">
        <v>-0.11076679080724716</v>
      </c>
      <c r="J269" s="643">
        <v>0</v>
      </c>
      <c r="K269" s="643">
        <v>-0.83792239427566528</v>
      </c>
      <c r="L269" s="643">
        <v>-0.57662910223007202</v>
      </c>
      <c r="M269" s="643">
        <v>-0.32066380977630615</v>
      </c>
      <c r="N269" s="643">
        <v>-1.6422982215881348</v>
      </c>
      <c r="O269" s="643">
        <v>-0.91823345422744751</v>
      </c>
      <c r="P269" s="643">
        <v>-0.96754270792007446</v>
      </c>
      <c r="Q269" s="643">
        <v>-1.7562841176986694</v>
      </c>
      <c r="R269" s="643">
        <v>-3.3534655570983887</v>
      </c>
      <c r="S269" s="643">
        <v>-1.4079045057296753</v>
      </c>
      <c r="T269" s="643">
        <v>-2.9977755546569824</v>
      </c>
      <c r="U269" s="643">
        <v>-2.4446170330047607</v>
      </c>
      <c r="V269" s="643">
        <v>-1.9474095106124878</v>
      </c>
      <c r="W269" s="643">
        <v>-1.6490000486373901</v>
      </c>
      <c r="X269" s="320"/>
      <c r="Y269" s="320"/>
      <c r="Z269" s="320"/>
      <c r="AA269" s="320"/>
      <c r="AB269" s="320"/>
      <c r="AC269" s="320"/>
      <c r="AD269" s="320"/>
      <c r="AE269" s="320"/>
      <c r="AF269" s="320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  <c r="BA269" s="320"/>
      <c r="BB269" s="320"/>
      <c r="BC269" s="320"/>
      <c r="BD269" s="320"/>
      <c r="BE269" s="320"/>
      <c r="BF269" s="320"/>
      <c r="BG269" s="320"/>
      <c r="BH269" s="320"/>
      <c r="BI269" s="320"/>
      <c r="BJ269" s="320"/>
      <c r="BK269" s="320"/>
    </row>
    <row r="270" spans="1:63" s="346" customFormat="1" ht="13" x14ac:dyDescent="0.3">
      <c r="A270" s="637" t="str">
        <f t="shared" si="8"/>
        <v>X</v>
      </c>
      <c r="B270" s="637" t="s">
        <v>1159</v>
      </c>
      <c r="C270" s="346" t="s">
        <v>1409</v>
      </c>
      <c r="D270" s="640" t="s">
        <v>1613</v>
      </c>
      <c r="E270" s="643">
        <v>-1.1886594295501709</v>
      </c>
      <c r="F270" s="643">
        <v>-1.020890474319458</v>
      </c>
      <c r="G270" s="643">
        <v>-5.4231672286987305</v>
      </c>
      <c r="H270" s="643">
        <v>-1.4660528898239136</v>
      </c>
      <c r="I270" s="643">
        <v>-0.85424691438674927</v>
      </c>
      <c r="J270" s="643">
        <v>-0.18539442121982574</v>
      </c>
      <c r="K270" s="643">
        <v>-0.41674447059631348</v>
      </c>
      <c r="L270" s="643">
        <v>-0.50864231586456299</v>
      </c>
      <c r="M270" s="643">
        <v>-0.12928619980812073</v>
      </c>
      <c r="N270" s="643">
        <v>-0.55230152606964111</v>
      </c>
      <c r="O270" s="643">
        <v>-5.6714419275522232E-2</v>
      </c>
      <c r="P270" s="643">
        <v>-0.64065754413604736</v>
      </c>
      <c r="Q270" s="643">
        <v>-3.337356960400939E-3</v>
      </c>
      <c r="R270" s="643">
        <v>-0.45442759990692139</v>
      </c>
      <c r="S270" s="643">
        <v>-0.65745335817337036</v>
      </c>
      <c r="T270" s="643">
        <v>0</v>
      </c>
      <c r="U270" s="643">
        <v>-1.0040869936347008E-2</v>
      </c>
      <c r="V270" s="643">
        <v>0</v>
      </c>
      <c r="W270" s="643">
        <v>0</v>
      </c>
      <c r="X270" s="320"/>
      <c r="Y270" s="320"/>
      <c r="Z270" s="320"/>
      <c r="AA270" s="320"/>
      <c r="AB270" s="320"/>
      <c r="AC270" s="320"/>
      <c r="AD270" s="320"/>
      <c r="AE270" s="320"/>
      <c r="AF270" s="320"/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  <c r="BB270" s="320"/>
      <c r="BC270" s="320"/>
      <c r="BD270" s="320"/>
      <c r="BE270" s="320"/>
      <c r="BF270" s="320"/>
      <c r="BG270" s="320"/>
      <c r="BH270" s="320"/>
      <c r="BI270" s="320"/>
      <c r="BJ270" s="320"/>
      <c r="BK270" s="320"/>
    </row>
    <row r="271" spans="1:63" s="346" customFormat="1" ht="13" x14ac:dyDescent="0.3">
      <c r="A271" s="637" t="str">
        <f t="shared" si="8"/>
        <v/>
      </c>
      <c r="B271" s="637" t="s">
        <v>1159</v>
      </c>
      <c r="C271" s="346" t="s">
        <v>1410</v>
      </c>
      <c r="D271" s="349" t="s">
        <v>1614</v>
      </c>
      <c r="E271" s="643">
        <v>0</v>
      </c>
      <c r="F271" s="643">
        <v>0</v>
      </c>
      <c r="G271" s="643">
        <v>0</v>
      </c>
      <c r="H271" s="643">
        <v>0</v>
      </c>
      <c r="I271" s="643">
        <v>0</v>
      </c>
      <c r="J271" s="643">
        <v>0</v>
      </c>
      <c r="K271" s="643">
        <v>0</v>
      </c>
      <c r="L271" s="643">
        <v>0</v>
      </c>
      <c r="M271" s="643">
        <v>0</v>
      </c>
      <c r="N271" s="643">
        <v>0</v>
      </c>
      <c r="O271" s="643">
        <v>0</v>
      </c>
      <c r="P271" s="643">
        <v>0</v>
      </c>
      <c r="Q271" s="643">
        <v>0</v>
      </c>
      <c r="R271" s="643">
        <v>0</v>
      </c>
      <c r="S271" s="643">
        <v>0</v>
      </c>
      <c r="T271" s="643">
        <v>0</v>
      </c>
      <c r="U271" s="643">
        <v>0</v>
      </c>
      <c r="V271" s="643">
        <v>0</v>
      </c>
      <c r="W271" s="643">
        <v>0</v>
      </c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  <c r="BA271" s="320"/>
      <c r="BB271" s="320"/>
      <c r="BC271" s="320"/>
      <c r="BD271" s="320"/>
      <c r="BE271" s="320"/>
      <c r="BF271" s="320"/>
      <c r="BG271" s="320"/>
      <c r="BH271" s="320"/>
      <c r="BI271" s="320"/>
      <c r="BJ271" s="320"/>
      <c r="BK271" s="320"/>
    </row>
    <row r="272" spans="1:63" s="346" customFormat="1" ht="13" x14ac:dyDescent="0.3">
      <c r="A272" s="637" t="str">
        <f t="shared" si="8"/>
        <v/>
      </c>
      <c r="B272" s="637" t="s">
        <v>1159</v>
      </c>
      <c r="C272" s="346" t="s">
        <v>1411</v>
      </c>
      <c r="D272" s="640" t="s">
        <v>1615</v>
      </c>
      <c r="E272" s="643">
        <v>0</v>
      </c>
      <c r="F272" s="643">
        <v>0</v>
      </c>
      <c r="G272" s="643">
        <v>0</v>
      </c>
      <c r="H272" s="643">
        <v>0</v>
      </c>
      <c r="I272" s="643">
        <v>0</v>
      </c>
      <c r="J272" s="643">
        <v>0</v>
      </c>
      <c r="K272" s="643">
        <v>0</v>
      </c>
      <c r="L272" s="643">
        <v>0</v>
      </c>
      <c r="M272" s="643">
        <v>0</v>
      </c>
      <c r="N272" s="643">
        <v>0</v>
      </c>
      <c r="O272" s="643">
        <v>0</v>
      </c>
      <c r="P272" s="643">
        <v>0</v>
      </c>
      <c r="Q272" s="643">
        <v>0</v>
      </c>
      <c r="R272" s="643">
        <v>0</v>
      </c>
      <c r="S272" s="643">
        <v>0</v>
      </c>
      <c r="T272" s="643">
        <v>0</v>
      </c>
      <c r="U272" s="643">
        <v>0</v>
      </c>
      <c r="V272" s="643">
        <v>0</v>
      </c>
      <c r="W272" s="643">
        <v>0</v>
      </c>
      <c r="X272" s="320"/>
      <c r="Y272" s="320"/>
      <c r="Z272" s="320"/>
      <c r="AA272" s="320"/>
      <c r="AB272" s="320"/>
      <c r="AC272" s="320"/>
      <c r="AD272" s="320"/>
      <c r="AE272" s="320"/>
      <c r="AF272" s="320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  <c r="BA272" s="320"/>
      <c r="BB272" s="320"/>
      <c r="BC272" s="320"/>
      <c r="BD272" s="320"/>
      <c r="BE272" s="320"/>
      <c r="BF272" s="320"/>
      <c r="BG272" s="320"/>
      <c r="BH272" s="320"/>
      <c r="BI272" s="320"/>
      <c r="BJ272" s="320"/>
      <c r="BK272" s="320"/>
    </row>
    <row r="273" spans="1:63" s="346" customFormat="1" ht="13" x14ac:dyDescent="0.3">
      <c r="A273" s="637" t="str">
        <f t="shared" si="8"/>
        <v>X</v>
      </c>
      <c r="B273" s="637" t="s">
        <v>1159</v>
      </c>
      <c r="C273" s="346" t="s">
        <v>1412</v>
      </c>
      <c r="D273" s="640" t="s">
        <v>1616</v>
      </c>
      <c r="E273" s="643">
        <v>0</v>
      </c>
      <c r="F273" s="643">
        <v>0</v>
      </c>
      <c r="G273" s="643">
        <v>0</v>
      </c>
      <c r="H273" s="643">
        <v>0</v>
      </c>
      <c r="I273" s="643">
        <v>0</v>
      </c>
      <c r="J273" s="643">
        <v>0</v>
      </c>
      <c r="K273" s="643">
        <v>0</v>
      </c>
      <c r="L273" s="643">
        <v>0</v>
      </c>
      <c r="M273" s="643">
        <v>0</v>
      </c>
      <c r="N273" s="643">
        <v>0</v>
      </c>
      <c r="O273" s="643">
        <v>0</v>
      </c>
      <c r="P273" s="643">
        <v>0</v>
      </c>
      <c r="Q273" s="643">
        <v>0</v>
      </c>
      <c r="R273" s="643">
        <v>0</v>
      </c>
      <c r="S273" s="643">
        <v>0</v>
      </c>
      <c r="T273" s="643">
        <v>0</v>
      </c>
      <c r="U273" s="643">
        <v>0</v>
      </c>
      <c r="V273" s="643">
        <v>0</v>
      </c>
      <c r="W273" s="643">
        <v>-1.8760000467300415</v>
      </c>
      <c r="X273" s="320"/>
      <c r="Y273" s="320"/>
      <c r="Z273" s="320"/>
      <c r="AA273" s="320"/>
      <c r="AB273" s="320"/>
      <c r="AC273" s="320"/>
      <c r="AD273" s="320"/>
      <c r="AE273" s="320"/>
      <c r="AF273" s="320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  <c r="BB273" s="320"/>
      <c r="BC273" s="320"/>
      <c r="BD273" s="320"/>
      <c r="BE273" s="320"/>
      <c r="BF273" s="320"/>
      <c r="BG273" s="320"/>
      <c r="BH273" s="320"/>
      <c r="BI273" s="320"/>
      <c r="BJ273" s="320"/>
      <c r="BK273" s="320"/>
    </row>
    <row r="274" spans="1:63" s="346" customFormat="1" ht="13" x14ac:dyDescent="0.3">
      <c r="A274" s="637" t="str">
        <f t="shared" si="8"/>
        <v>X</v>
      </c>
      <c r="B274" s="637" t="s">
        <v>1159</v>
      </c>
      <c r="C274" s="346" t="s">
        <v>1413</v>
      </c>
      <c r="D274" s="659" t="s">
        <v>1136</v>
      </c>
      <c r="E274" s="643">
        <v>0</v>
      </c>
      <c r="F274" s="643">
        <v>0</v>
      </c>
      <c r="G274" s="643">
        <v>0</v>
      </c>
      <c r="H274" s="643">
        <v>0</v>
      </c>
      <c r="I274" s="643">
        <v>0</v>
      </c>
      <c r="J274" s="643">
        <v>0</v>
      </c>
      <c r="K274" s="643">
        <v>0</v>
      </c>
      <c r="L274" s="643">
        <v>0</v>
      </c>
      <c r="M274" s="643">
        <v>0</v>
      </c>
      <c r="N274" s="643">
        <v>0</v>
      </c>
      <c r="O274" s="643">
        <v>0</v>
      </c>
      <c r="P274" s="643">
        <v>0</v>
      </c>
      <c r="Q274" s="643">
        <v>0</v>
      </c>
      <c r="R274" s="643">
        <v>0</v>
      </c>
      <c r="S274" s="643">
        <v>0</v>
      </c>
      <c r="T274" s="643">
        <v>0</v>
      </c>
      <c r="U274" s="643">
        <v>0</v>
      </c>
      <c r="V274" s="643">
        <v>0</v>
      </c>
      <c r="W274" s="643">
        <v>-1.8760000467300415</v>
      </c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  <c r="BA274" s="320"/>
      <c r="BB274" s="320"/>
      <c r="BC274" s="320"/>
      <c r="BD274" s="320"/>
      <c r="BE274" s="320"/>
      <c r="BF274" s="320"/>
      <c r="BG274" s="320"/>
      <c r="BH274" s="320"/>
      <c r="BI274" s="320"/>
      <c r="BJ274" s="320"/>
      <c r="BK274" s="320"/>
    </row>
    <row r="275" spans="1:63" s="346" customFormat="1" ht="13" x14ac:dyDescent="0.3">
      <c r="A275" s="637" t="str">
        <f t="shared" si="8"/>
        <v/>
      </c>
      <c r="B275" s="637" t="s">
        <v>1159</v>
      </c>
      <c r="C275" s="346" t="s">
        <v>1414</v>
      </c>
      <c r="D275" s="349" t="s">
        <v>1617</v>
      </c>
      <c r="E275" s="643">
        <v>0</v>
      </c>
      <c r="F275" s="643">
        <v>0</v>
      </c>
      <c r="G275" s="643">
        <v>0</v>
      </c>
      <c r="H275" s="643">
        <v>0</v>
      </c>
      <c r="I275" s="643">
        <v>0</v>
      </c>
      <c r="J275" s="643">
        <v>0</v>
      </c>
      <c r="K275" s="643">
        <v>0</v>
      </c>
      <c r="L275" s="643">
        <v>0</v>
      </c>
      <c r="M275" s="643">
        <v>0</v>
      </c>
      <c r="N275" s="643">
        <v>0</v>
      </c>
      <c r="O275" s="643">
        <v>0</v>
      </c>
      <c r="P275" s="643">
        <v>0</v>
      </c>
      <c r="Q275" s="643">
        <v>0</v>
      </c>
      <c r="R275" s="643">
        <v>0</v>
      </c>
      <c r="S275" s="643">
        <v>0</v>
      </c>
      <c r="T275" s="643">
        <v>0</v>
      </c>
      <c r="U275" s="643">
        <v>0</v>
      </c>
      <c r="V275" s="643">
        <v>0</v>
      </c>
      <c r="W275" s="643">
        <v>0</v>
      </c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  <c r="BA275" s="320"/>
      <c r="BB275" s="320"/>
      <c r="BC275" s="320"/>
      <c r="BD275" s="320"/>
      <c r="BE275" s="320"/>
      <c r="BF275" s="320"/>
      <c r="BG275" s="320"/>
      <c r="BH275" s="320"/>
      <c r="BI275" s="320"/>
      <c r="BJ275" s="320"/>
      <c r="BK275" s="320"/>
    </row>
    <row r="276" spans="1:63" s="346" customFormat="1" ht="13" x14ac:dyDescent="0.3">
      <c r="A276" s="637" t="str">
        <f t="shared" si="8"/>
        <v/>
      </c>
      <c r="B276" s="637" t="s">
        <v>1159</v>
      </c>
      <c r="C276" s="346" t="s">
        <v>1415</v>
      </c>
      <c r="D276" s="349" t="s">
        <v>1618</v>
      </c>
      <c r="E276" s="643">
        <v>0</v>
      </c>
      <c r="F276" s="643">
        <v>0</v>
      </c>
      <c r="G276" s="643">
        <v>0</v>
      </c>
      <c r="H276" s="643">
        <v>0</v>
      </c>
      <c r="I276" s="643">
        <v>0</v>
      </c>
      <c r="J276" s="643">
        <v>0</v>
      </c>
      <c r="K276" s="643">
        <v>0</v>
      </c>
      <c r="L276" s="643">
        <v>0</v>
      </c>
      <c r="M276" s="643">
        <v>0</v>
      </c>
      <c r="N276" s="643">
        <v>0</v>
      </c>
      <c r="O276" s="643">
        <v>0</v>
      </c>
      <c r="P276" s="643">
        <v>0</v>
      </c>
      <c r="Q276" s="643">
        <v>0</v>
      </c>
      <c r="R276" s="643">
        <v>0</v>
      </c>
      <c r="S276" s="643">
        <v>0</v>
      </c>
      <c r="T276" s="643">
        <v>0</v>
      </c>
      <c r="U276" s="643">
        <v>0</v>
      </c>
      <c r="V276" s="643">
        <v>0</v>
      </c>
      <c r="W276" s="643">
        <v>0</v>
      </c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  <c r="BA276" s="320"/>
      <c r="BB276" s="320"/>
      <c r="BC276" s="320"/>
      <c r="BD276" s="320"/>
      <c r="BE276" s="320"/>
      <c r="BF276" s="320"/>
      <c r="BG276" s="320"/>
      <c r="BH276" s="320"/>
      <c r="BI276" s="320"/>
      <c r="BJ276" s="320"/>
      <c r="BK276" s="320"/>
    </row>
    <row r="277" spans="1:63" s="346" customFormat="1" ht="13" x14ac:dyDescent="0.3">
      <c r="A277" s="637" t="str">
        <f t="shared" si="8"/>
        <v/>
      </c>
      <c r="B277" s="637" t="s">
        <v>1165</v>
      </c>
      <c r="C277" s="346" t="s">
        <v>1416</v>
      </c>
      <c r="D277" s="349" t="s">
        <v>1619</v>
      </c>
      <c r="E277" s="643">
        <v>0</v>
      </c>
      <c r="F277" s="643">
        <v>0</v>
      </c>
      <c r="G277" s="643">
        <v>0</v>
      </c>
      <c r="H277" s="643">
        <v>0</v>
      </c>
      <c r="I277" s="643">
        <v>0</v>
      </c>
      <c r="J277" s="643">
        <v>0</v>
      </c>
      <c r="K277" s="643">
        <v>0</v>
      </c>
      <c r="L277" s="643">
        <v>0</v>
      </c>
      <c r="M277" s="643">
        <v>0</v>
      </c>
      <c r="N277" s="643">
        <v>0</v>
      </c>
      <c r="O277" s="643">
        <v>0</v>
      </c>
      <c r="P277" s="643">
        <v>0</v>
      </c>
      <c r="Q277" s="643">
        <v>0</v>
      </c>
      <c r="R277" s="643">
        <v>0</v>
      </c>
      <c r="S277" s="643">
        <v>0</v>
      </c>
      <c r="T277" s="643">
        <v>0</v>
      </c>
      <c r="U277" s="643">
        <v>0</v>
      </c>
      <c r="V277" s="643">
        <v>0</v>
      </c>
      <c r="W277" s="643">
        <v>0</v>
      </c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  <c r="BA277" s="320"/>
      <c r="BB277" s="320"/>
      <c r="BC277" s="320"/>
      <c r="BD277" s="320"/>
      <c r="BE277" s="320"/>
      <c r="BF277" s="320"/>
      <c r="BG277" s="320"/>
      <c r="BH277" s="320"/>
      <c r="BI277" s="320"/>
      <c r="BJ277" s="320"/>
      <c r="BK277" s="320"/>
    </row>
    <row r="278" spans="1:63" s="346" customFormat="1" ht="13" x14ac:dyDescent="0.3">
      <c r="A278" s="637" t="str">
        <f t="shared" si="8"/>
        <v/>
      </c>
      <c r="B278" s="637" t="s">
        <v>1165</v>
      </c>
      <c r="C278" s="346" t="s">
        <v>1417</v>
      </c>
      <c r="D278" s="349" t="s">
        <v>1620</v>
      </c>
      <c r="E278" s="643">
        <v>0</v>
      </c>
      <c r="F278" s="643">
        <v>0</v>
      </c>
      <c r="G278" s="643">
        <v>0</v>
      </c>
      <c r="H278" s="643">
        <v>0</v>
      </c>
      <c r="I278" s="643">
        <v>0</v>
      </c>
      <c r="J278" s="643">
        <v>0</v>
      </c>
      <c r="K278" s="643">
        <v>0</v>
      </c>
      <c r="L278" s="643">
        <v>0</v>
      </c>
      <c r="M278" s="643">
        <v>0</v>
      </c>
      <c r="N278" s="643">
        <v>0</v>
      </c>
      <c r="O278" s="643">
        <v>0</v>
      </c>
      <c r="P278" s="643">
        <v>0</v>
      </c>
      <c r="Q278" s="643">
        <v>0</v>
      </c>
      <c r="R278" s="643">
        <v>0</v>
      </c>
      <c r="S278" s="643">
        <v>0</v>
      </c>
      <c r="T278" s="643">
        <v>0</v>
      </c>
      <c r="U278" s="643">
        <v>0</v>
      </c>
      <c r="V278" s="643">
        <v>0</v>
      </c>
      <c r="W278" s="643">
        <v>0</v>
      </c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  <c r="BA278" s="320"/>
      <c r="BB278" s="320"/>
      <c r="BC278" s="320"/>
      <c r="BD278" s="320"/>
      <c r="BE278" s="320"/>
      <c r="BF278" s="320"/>
      <c r="BG278" s="320"/>
      <c r="BH278" s="320"/>
      <c r="BI278" s="320"/>
      <c r="BJ278" s="320"/>
      <c r="BK278" s="320"/>
    </row>
    <row r="279" spans="1:63" s="346" customFormat="1" ht="13" x14ac:dyDescent="0.3">
      <c r="A279" s="637" t="str">
        <f t="shared" si="8"/>
        <v/>
      </c>
      <c r="B279" s="637" t="s">
        <v>1165</v>
      </c>
      <c r="C279" s="346" t="s">
        <v>1418</v>
      </c>
      <c r="D279" s="640" t="s">
        <v>1621</v>
      </c>
      <c r="E279" s="643">
        <v>0</v>
      </c>
      <c r="F279" s="643">
        <v>0</v>
      </c>
      <c r="G279" s="643">
        <v>0</v>
      </c>
      <c r="H279" s="643">
        <v>0</v>
      </c>
      <c r="I279" s="643">
        <v>0</v>
      </c>
      <c r="J279" s="643">
        <v>0</v>
      </c>
      <c r="K279" s="643">
        <v>0</v>
      </c>
      <c r="L279" s="643">
        <v>0</v>
      </c>
      <c r="M279" s="643">
        <v>0</v>
      </c>
      <c r="N279" s="643">
        <v>0</v>
      </c>
      <c r="O279" s="643">
        <v>0</v>
      </c>
      <c r="P279" s="643">
        <v>0</v>
      </c>
      <c r="Q279" s="643">
        <v>0</v>
      </c>
      <c r="R279" s="643">
        <v>0</v>
      </c>
      <c r="S279" s="643">
        <v>0</v>
      </c>
      <c r="T279" s="643">
        <v>0</v>
      </c>
      <c r="U279" s="643">
        <v>0</v>
      </c>
      <c r="V279" s="643">
        <v>0</v>
      </c>
      <c r="W279" s="643">
        <v>0</v>
      </c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  <c r="BA279" s="320"/>
      <c r="BB279" s="320"/>
      <c r="BC279" s="320"/>
      <c r="BD279" s="320"/>
      <c r="BE279" s="320"/>
      <c r="BF279" s="320"/>
      <c r="BG279" s="320"/>
      <c r="BH279" s="320"/>
      <c r="BI279" s="320"/>
      <c r="BJ279" s="320"/>
      <c r="BK279" s="320"/>
    </row>
    <row r="280" spans="1:63" s="346" customFormat="1" ht="13" x14ac:dyDescent="0.3">
      <c r="A280" s="637" t="str">
        <f t="shared" si="8"/>
        <v/>
      </c>
      <c r="B280" s="637" t="s">
        <v>1159</v>
      </c>
      <c r="C280" s="346" t="s">
        <v>1419</v>
      </c>
      <c r="D280" s="640" t="s">
        <v>1622</v>
      </c>
      <c r="E280" s="643">
        <v>0</v>
      </c>
      <c r="F280" s="643">
        <v>0</v>
      </c>
      <c r="G280" s="643">
        <v>0</v>
      </c>
      <c r="H280" s="643">
        <v>0</v>
      </c>
      <c r="I280" s="643">
        <v>0</v>
      </c>
      <c r="J280" s="643">
        <v>0</v>
      </c>
      <c r="K280" s="643">
        <v>0</v>
      </c>
      <c r="L280" s="643">
        <v>0</v>
      </c>
      <c r="M280" s="643">
        <v>0</v>
      </c>
      <c r="N280" s="643">
        <v>0</v>
      </c>
      <c r="O280" s="643">
        <v>0</v>
      </c>
      <c r="P280" s="643">
        <v>0</v>
      </c>
      <c r="Q280" s="643">
        <v>0</v>
      </c>
      <c r="R280" s="643">
        <v>0</v>
      </c>
      <c r="S280" s="643">
        <v>0</v>
      </c>
      <c r="T280" s="643">
        <v>0</v>
      </c>
      <c r="U280" s="643">
        <v>0</v>
      </c>
      <c r="V280" s="643">
        <v>0</v>
      </c>
      <c r="W280" s="643">
        <v>0</v>
      </c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  <c r="AY280" s="320"/>
      <c r="AZ280" s="320"/>
      <c r="BA280" s="320"/>
      <c r="BB280" s="320"/>
      <c r="BC280" s="320"/>
      <c r="BD280" s="320"/>
      <c r="BE280" s="320"/>
      <c r="BF280" s="320"/>
      <c r="BG280" s="320"/>
      <c r="BH280" s="320"/>
      <c r="BI280" s="320"/>
      <c r="BJ280" s="320"/>
      <c r="BK280" s="320"/>
    </row>
    <row r="281" spans="1:63" s="346" customFormat="1" ht="13" x14ac:dyDescent="0.3">
      <c r="A281" s="637" t="str">
        <f t="shared" si="8"/>
        <v/>
      </c>
      <c r="B281" s="637" t="s">
        <v>1165</v>
      </c>
      <c r="C281" s="346" t="s">
        <v>1420</v>
      </c>
      <c r="D281" s="349" t="s">
        <v>1623</v>
      </c>
      <c r="E281" s="643">
        <v>0</v>
      </c>
      <c r="F281" s="643">
        <v>0</v>
      </c>
      <c r="G281" s="643">
        <v>0</v>
      </c>
      <c r="H281" s="643">
        <v>0</v>
      </c>
      <c r="I281" s="643">
        <v>0</v>
      </c>
      <c r="J281" s="643">
        <v>0</v>
      </c>
      <c r="K281" s="643">
        <v>0</v>
      </c>
      <c r="L281" s="643">
        <v>0</v>
      </c>
      <c r="M281" s="643">
        <v>0</v>
      </c>
      <c r="N281" s="643">
        <v>0</v>
      </c>
      <c r="O281" s="643">
        <v>0</v>
      </c>
      <c r="P281" s="643">
        <v>0</v>
      </c>
      <c r="Q281" s="643">
        <v>0</v>
      </c>
      <c r="R281" s="643">
        <v>0</v>
      </c>
      <c r="S281" s="643">
        <v>0</v>
      </c>
      <c r="T281" s="643">
        <v>0</v>
      </c>
      <c r="U281" s="643">
        <v>0</v>
      </c>
      <c r="V281" s="643">
        <v>0</v>
      </c>
      <c r="W281" s="643">
        <v>0</v>
      </c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  <c r="BA281" s="320"/>
      <c r="BB281" s="320"/>
      <c r="BC281" s="320"/>
      <c r="BD281" s="320"/>
      <c r="BE281" s="320"/>
      <c r="BF281" s="320"/>
      <c r="BG281" s="320"/>
      <c r="BH281" s="320"/>
      <c r="BI281" s="320"/>
      <c r="BJ281" s="320"/>
      <c r="BK281" s="320"/>
    </row>
    <row r="282" spans="1:63" s="346" customFormat="1" ht="13" x14ac:dyDescent="0.3">
      <c r="A282" s="637" t="str">
        <f t="shared" si="8"/>
        <v/>
      </c>
      <c r="B282" s="637" t="s">
        <v>1165</v>
      </c>
      <c r="C282" s="346" t="s">
        <v>1421</v>
      </c>
      <c r="D282" s="640" t="s">
        <v>1624</v>
      </c>
      <c r="E282" s="643">
        <v>0</v>
      </c>
      <c r="F282" s="643">
        <v>0</v>
      </c>
      <c r="G282" s="643">
        <v>0</v>
      </c>
      <c r="H282" s="643">
        <v>0</v>
      </c>
      <c r="I282" s="643">
        <v>0</v>
      </c>
      <c r="J282" s="643">
        <v>0</v>
      </c>
      <c r="K282" s="643">
        <v>0</v>
      </c>
      <c r="L282" s="643">
        <v>0</v>
      </c>
      <c r="M282" s="643">
        <v>0</v>
      </c>
      <c r="N282" s="643">
        <v>0</v>
      </c>
      <c r="O282" s="643">
        <v>0</v>
      </c>
      <c r="P282" s="643">
        <v>0</v>
      </c>
      <c r="Q282" s="643">
        <v>0</v>
      </c>
      <c r="R282" s="643">
        <v>0</v>
      </c>
      <c r="S282" s="643">
        <v>0</v>
      </c>
      <c r="T282" s="643">
        <v>0</v>
      </c>
      <c r="U282" s="643">
        <v>0</v>
      </c>
      <c r="V282" s="643">
        <v>0</v>
      </c>
      <c r="W282" s="643">
        <v>0</v>
      </c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  <c r="BA282" s="320"/>
      <c r="BB282" s="320"/>
      <c r="BC282" s="320"/>
      <c r="BD282" s="320"/>
      <c r="BE282" s="320"/>
      <c r="BF282" s="320"/>
      <c r="BG282" s="320"/>
      <c r="BH282" s="320"/>
      <c r="BI282" s="320"/>
      <c r="BJ282" s="320"/>
      <c r="BK282" s="320"/>
    </row>
    <row r="283" spans="1:63" s="346" customFormat="1" ht="13" x14ac:dyDescent="0.3">
      <c r="A283" s="637" t="str">
        <f t="shared" si="8"/>
        <v>X</v>
      </c>
      <c r="B283" s="637" t="s">
        <v>1159</v>
      </c>
      <c r="C283" s="346" t="s">
        <v>1422</v>
      </c>
      <c r="D283" s="640" t="s">
        <v>868</v>
      </c>
      <c r="E283" s="643">
        <v>8.5109348297119141</v>
      </c>
      <c r="F283" s="643">
        <v>26.006811141967773</v>
      </c>
      <c r="G283" s="643">
        <v>-2.2412910461425781</v>
      </c>
      <c r="H283" s="643">
        <v>-4.9553232192993164</v>
      </c>
      <c r="I283" s="643">
        <v>-7.7920432090759277</v>
      </c>
      <c r="J283" s="643">
        <v>-4.0265979766845703</v>
      </c>
      <c r="K283" s="643">
        <v>-6.278353214263916</v>
      </c>
      <c r="L283" s="643">
        <v>11.189211845397949</v>
      </c>
      <c r="M283" s="643">
        <v>5.8819351196289063</v>
      </c>
      <c r="N283" s="643">
        <v>-0.36808100342750549</v>
      </c>
      <c r="O283" s="643">
        <v>-2.1036050319671631</v>
      </c>
      <c r="P283" s="643">
        <v>-2.2757480144500732</v>
      </c>
      <c r="Q283" s="643">
        <v>-5.8394198417663574</v>
      </c>
      <c r="R283" s="643">
        <v>-10.026396751403809</v>
      </c>
      <c r="S283" s="643">
        <v>-3.877999959513545E-3</v>
      </c>
      <c r="T283" s="643">
        <v>-2.1442270278930664</v>
      </c>
      <c r="U283" s="643">
        <v>-8.3882179260253906</v>
      </c>
      <c r="V283" s="643">
        <v>-0.49959799647331238</v>
      </c>
      <c r="W283" s="643">
        <v>2.9999999329447746E-2</v>
      </c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  <c r="BA283" s="320"/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</row>
    <row r="284" spans="1:63" s="346" customFormat="1" ht="13" x14ac:dyDescent="0.3">
      <c r="A284" s="637" t="str">
        <f t="shared" si="8"/>
        <v>X</v>
      </c>
      <c r="B284" s="637" t="s">
        <v>1159</v>
      </c>
      <c r="C284" s="346" t="s">
        <v>1423</v>
      </c>
      <c r="D284" s="640" t="s">
        <v>1625</v>
      </c>
      <c r="E284" s="643">
        <v>15.489620208740234</v>
      </c>
      <c r="F284" s="643">
        <v>4.1375069618225098</v>
      </c>
      <c r="G284" s="643">
        <v>-6.3723878860473633</v>
      </c>
      <c r="H284" s="643">
        <v>2.0366621017456055</v>
      </c>
      <c r="I284" s="643">
        <v>-4.6844801902770996</v>
      </c>
      <c r="J284" s="643">
        <v>2.2185580730438232</v>
      </c>
      <c r="K284" s="643">
        <v>2.0499460697174072</v>
      </c>
      <c r="L284" s="643">
        <v>-12.379839897155762</v>
      </c>
      <c r="M284" s="643">
        <v>2.4121689796447754</v>
      </c>
      <c r="N284" s="643">
        <v>-0.16913600265979767</v>
      </c>
      <c r="O284" s="643">
        <v>1.3672900199890137</v>
      </c>
      <c r="P284" s="643">
        <v>1.3953549861907959</v>
      </c>
      <c r="Q284" s="643">
        <v>2.3993799686431885</v>
      </c>
      <c r="R284" s="643">
        <v>-4.218998908996582</v>
      </c>
      <c r="S284" s="643">
        <v>-1.0872260332107544</v>
      </c>
      <c r="T284" s="643">
        <v>-1.1667180061340332</v>
      </c>
      <c r="U284" s="643">
        <v>2.1322970390319824</v>
      </c>
      <c r="V284" s="643">
        <v>-2.8565080165863037</v>
      </c>
      <c r="W284" s="643">
        <v>2.0299999713897705</v>
      </c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  <c r="BA284" s="320"/>
      <c r="BB284" s="320"/>
      <c r="BC284" s="320"/>
      <c r="BD284" s="320"/>
      <c r="BE284" s="320"/>
      <c r="BF284" s="320"/>
      <c r="BG284" s="320"/>
      <c r="BH284" s="320"/>
      <c r="BI284" s="320"/>
      <c r="BJ284" s="320"/>
      <c r="BK284" s="320"/>
    </row>
    <row r="285" spans="1:63" s="346" customFormat="1" ht="13" x14ac:dyDescent="0.3">
      <c r="A285" s="637" t="str">
        <f t="shared" si="8"/>
        <v>X</v>
      </c>
      <c r="B285" s="637" t="s">
        <v>1159</v>
      </c>
      <c r="C285" s="346" t="s">
        <v>1424</v>
      </c>
      <c r="D285" s="640" t="s">
        <v>1626</v>
      </c>
      <c r="E285" s="643">
        <v>0</v>
      </c>
      <c r="F285" s="643">
        <v>0</v>
      </c>
      <c r="G285" s="643">
        <v>0</v>
      </c>
      <c r="H285" s="643">
        <v>0</v>
      </c>
      <c r="I285" s="643">
        <v>0</v>
      </c>
      <c r="J285" s="643">
        <v>0</v>
      </c>
      <c r="K285" s="643">
        <v>0</v>
      </c>
      <c r="L285" s="643">
        <v>0</v>
      </c>
      <c r="M285" s="643">
        <v>0</v>
      </c>
      <c r="N285" s="643">
        <v>0</v>
      </c>
      <c r="O285" s="643">
        <v>0</v>
      </c>
      <c r="P285" s="643">
        <v>0</v>
      </c>
      <c r="Q285" s="643">
        <v>0</v>
      </c>
      <c r="R285" s="643">
        <v>0</v>
      </c>
      <c r="S285" s="643">
        <v>0</v>
      </c>
      <c r="T285" s="643">
        <v>0</v>
      </c>
      <c r="U285" s="643">
        <v>0</v>
      </c>
      <c r="V285" s="643">
        <v>0</v>
      </c>
      <c r="W285" s="643">
        <v>1.9600000381469727</v>
      </c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</row>
    <row r="286" spans="1:63" s="346" customFormat="1" ht="13" x14ac:dyDescent="0.3">
      <c r="A286" s="637" t="str">
        <f t="shared" si="8"/>
        <v/>
      </c>
      <c r="B286" s="637" t="s">
        <v>1159</v>
      </c>
      <c r="C286" s="346" t="s">
        <v>1425</v>
      </c>
      <c r="D286" s="640" t="s">
        <v>1627</v>
      </c>
      <c r="E286" s="643">
        <v>0</v>
      </c>
      <c r="F286" s="643">
        <v>0</v>
      </c>
      <c r="G286" s="643">
        <v>0</v>
      </c>
      <c r="H286" s="643">
        <v>0</v>
      </c>
      <c r="I286" s="643">
        <v>0</v>
      </c>
      <c r="J286" s="643">
        <v>0</v>
      </c>
      <c r="K286" s="643">
        <v>0</v>
      </c>
      <c r="L286" s="643">
        <v>0</v>
      </c>
      <c r="M286" s="643">
        <v>0</v>
      </c>
      <c r="N286" s="643">
        <v>0</v>
      </c>
      <c r="O286" s="643">
        <v>0</v>
      </c>
      <c r="P286" s="643">
        <v>0</v>
      </c>
      <c r="Q286" s="643">
        <v>0</v>
      </c>
      <c r="R286" s="643">
        <v>0</v>
      </c>
      <c r="S286" s="643">
        <v>0</v>
      </c>
      <c r="T286" s="643">
        <v>0</v>
      </c>
      <c r="U286" s="643">
        <v>0</v>
      </c>
      <c r="V286" s="643">
        <v>0</v>
      </c>
      <c r="W286" s="643">
        <v>0</v>
      </c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  <c r="BA286" s="320"/>
      <c r="BB286" s="320"/>
      <c r="BC286" s="320"/>
      <c r="BD286" s="320"/>
      <c r="BE286" s="320"/>
      <c r="BF286" s="320"/>
      <c r="BG286" s="320"/>
      <c r="BH286" s="320"/>
      <c r="BI286" s="320"/>
      <c r="BJ286" s="320"/>
      <c r="BK286" s="320"/>
    </row>
    <row r="287" spans="1:63" s="346" customFormat="1" ht="13" x14ac:dyDescent="0.3">
      <c r="A287" s="637" t="str">
        <f t="shared" si="8"/>
        <v/>
      </c>
      <c r="B287" s="637" t="s">
        <v>1159</v>
      </c>
      <c r="C287" s="346" t="s">
        <v>1426</v>
      </c>
      <c r="D287" s="349" t="s">
        <v>872</v>
      </c>
      <c r="E287" s="643">
        <v>0</v>
      </c>
      <c r="F287" s="643">
        <v>0</v>
      </c>
      <c r="G287" s="643">
        <v>0</v>
      </c>
      <c r="H287" s="643">
        <v>0</v>
      </c>
      <c r="I287" s="643">
        <v>0</v>
      </c>
      <c r="J287" s="643">
        <v>0</v>
      </c>
      <c r="K287" s="643">
        <v>0</v>
      </c>
      <c r="L287" s="643">
        <v>0</v>
      </c>
      <c r="M287" s="643">
        <v>0</v>
      </c>
      <c r="N287" s="643">
        <v>0</v>
      </c>
      <c r="O287" s="643">
        <v>0</v>
      </c>
      <c r="P287" s="643">
        <v>0</v>
      </c>
      <c r="Q287" s="643">
        <v>0</v>
      </c>
      <c r="R287" s="643">
        <v>0</v>
      </c>
      <c r="S287" s="643">
        <v>0</v>
      </c>
      <c r="T287" s="643">
        <v>0</v>
      </c>
      <c r="U287" s="643">
        <v>0</v>
      </c>
      <c r="V287" s="643">
        <v>0</v>
      </c>
      <c r="W287" s="643">
        <v>0</v>
      </c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  <c r="BA287" s="320"/>
      <c r="BB287" s="320"/>
      <c r="BC287" s="320"/>
      <c r="BD287" s="320"/>
      <c r="BE287" s="320"/>
      <c r="BF287" s="320"/>
      <c r="BG287" s="320"/>
      <c r="BH287" s="320"/>
      <c r="BI287" s="320"/>
      <c r="BJ287" s="320"/>
      <c r="BK287" s="320"/>
    </row>
    <row r="288" spans="1:63" s="346" customFormat="1" ht="13" x14ac:dyDescent="0.3">
      <c r="A288" s="637" t="str">
        <f t="shared" si="8"/>
        <v/>
      </c>
      <c r="B288" s="637" t="s">
        <v>1159</v>
      </c>
      <c r="C288" s="346" t="s">
        <v>1427</v>
      </c>
      <c r="D288" s="640" t="s">
        <v>1628</v>
      </c>
      <c r="E288" s="643">
        <v>0</v>
      </c>
      <c r="F288" s="643">
        <v>0</v>
      </c>
      <c r="G288" s="643">
        <v>0</v>
      </c>
      <c r="H288" s="643">
        <v>0</v>
      </c>
      <c r="I288" s="643">
        <v>0</v>
      </c>
      <c r="J288" s="643">
        <v>0</v>
      </c>
      <c r="K288" s="643">
        <v>0</v>
      </c>
      <c r="L288" s="643">
        <v>0</v>
      </c>
      <c r="M288" s="643">
        <v>0</v>
      </c>
      <c r="N288" s="643">
        <v>0</v>
      </c>
      <c r="O288" s="643">
        <v>0</v>
      </c>
      <c r="P288" s="643">
        <v>0</v>
      </c>
      <c r="Q288" s="643">
        <v>0</v>
      </c>
      <c r="R288" s="643">
        <v>0</v>
      </c>
      <c r="S288" s="643">
        <v>0</v>
      </c>
      <c r="T288" s="643">
        <v>0</v>
      </c>
      <c r="U288" s="643">
        <v>0</v>
      </c>
      <c r="V288" s="643">
        <v>0</v>
      </c>
      <c r="W288" s="643">
        <v>0</v>
      </c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  <c r="BA288" s="320"/>
      <c r="BB288" s="320"/>
      <c r="BC288" s="320"/>
      <c r="BD288" s="320"/>
      <c r="BE288" s="320"/>
      <c r="BF288" s="320"/>
      <c r="BG288" s="320"/>
      <c r="BH288" s="320"/>
      <c r="BI288" s="320"/>
      <c r="BJ288" s="320"/>
      <c r="BK288" s="320"/>
    </row>
    <row r="289" spans="1:96" s="346" customFormat="1" ht="13" x14ac:dyDescent="0.3">
      <c r="A289" s="637" t="str">
        <f t="shared" si="8"/>
        <v/>
      </c>
      <c r="B289" s="637" t="s">
        <v>1165</v>
      </c>
      <c r="C289" s="346" t="s">
        <v>1428</v>
      </c>
      <c r="D289" s="640" t="s">
        <v>1629</v>
      </c>
      <c r="E289" s="643">
        <v>0</v>
      </c>
      <c r="F289" s="643">
        <v>0</v>
      </c>
      <c r="G289" s="643">
        <v>0</v>
      </c>
      <c r="H289" s="643">
        <v>0</v>
      </c>
      <c r="I289" s="643">
        <v>0</v>
      </c>
      <c r="J289" s="643">
        <v>0</v>
      </c>
      <c r="K289" s="643">
        <v>0</v>
      </c>
      <c r="L289" s="643">
        <v>0</v>
      </c>
      <c r="M289" s="643">
        <v>0</v>
      </c>
      <c r="N289" s="643">
        <v>0</v>
      </c>
      <c r="O289" s="643">
        <v>0</v>
      </c>
      <c r="P289" s="643">
        <v>0</v>
      </c>
      <c r="Q289" s="643">
        <v>0</v>
      </c>
      <c r="R289" s="643">
        <v>0</v>
      </c>
      <c r="S289" s="643">
        <v>0</v>
      </c>
      <c r="T289" s="643">
        <v>0</v>
      </c>
      <c r="U289" s="643">
        <v>0</v>
      </c>
      <c r="V289" s="643">
        <v>0</v>
      </c>
      <c r="W289" s="643">
        <v>0</v>
      </c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  <c r="BA289" s="320"/>
      <c r="BB289" s="320"/>
      <c r="BC289" s="320"/>
      <c r="BD289" s="320"/>
      <c r="BE289" s="320"/>
      <c r="BF289" s="320"/>
      <c r="BG289" s="320"/>
      <c r="BH289" s="320"/>
      <c r="BI289" s="320"/>
      <c r="BJ289" s="320"/>
      <c r="BK289" s="320"/>
    </row>
    <row r="290" spans="1:96" s="346" customFormat="1" ht="13" x14ac:dyDescent="0.3">
      <c r="A290" s="637" t="str">
        <f t="shared" si="8"/>
        <v/>
      </c>
      <c r="B290" s="637" t="s">
        <v>1165</v>
      </c>
      <c r="C290" s="346" t="s">
        <v>1429</v>
      </c>
      <c r="D290" s="349" t="s">
        <v>1630</v>
      </c>
      <c r="E290" s="643">
        <v>0</v>
      </c>
      <c r="F290" s="643">
        <v>0</v>
      </c>
      <c r="G290" s="643">
        <v>0</v>
      </c>
      <c r="H290" s="643">
        <v>0</v>
      </c>
      <c r="I290" s="643">
        <v>0</v>
      </c>
      <c r="J290" s="643">
        <v>0</v>
      </c>
      <c r="K290" s="643">
        <v>0</v>
      </c>
      <c r="L290" s="643">
        <v>0</v>
      </c>
      <c r="M290" s="643">
        <v>0</v>
      </c>
      <c r="N290" s="643">
        <v>0</v>
      </c>
      <c r="O290" s="643">
        <v>0</v>
      </c>
      <c r="P290" s="643">
        <v>0</v>
      </c>
      <c r="Q290" s="643">
        <v>0</v>
      </c>
      <c r="R290" s="643">
        <v>0</v>
      </c>
      <c r="S290" s="643">
        <v>0</v>
      </c>
      <c r="T290" s="643">
        <v>0</v>
      </c>
      <c r="U290" s="643">
        <v>0</v>
      </c>
      <c r="V290" s="643">
        <v>0</v>
      </c>
      <c r="W290" s="643">
        <v>0</v>
      </c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  <c r="BA290" s="320"/>
      <c r="BB290" s="320"/>
      <c r="BC290" s="320"/>
      <c r="BD290" s="320"/>
      <c r="BE290" s="320"/>
      <c r="BF290" s="320"/>
      <c r="BG290" s="320"/>
      <c r="BH290" s="320"/>
      <c r="BI290" s="320"/>
      <c r="BJ290" s="320"/>
      <c r="BK290" s="320"/>
    </row>
    <row r="291" spans="1:96" s="346" customFormat="1" ht="13" x14ac:dyDescent="0.3">
      <c r="A291" s="637" t="str">
        <f t="shared" si="8"/>
        <v/>
      </c>
      <c r="B291" s="637" t="s">
        <v>1159</v>
      </c>
      <c r="C291" s="346" t="s">
        <v>1430</v>
      </c>
      <c r="D291" s="640" t="s">
        <v>1631</v>
      </c>
      <c r="E291" s="643">
        <v>0</v>
      </c>
      <c r="F291" s="643">
        <v>0</v>
      </c>
      <c r="G291" s="643">
        <v>0</v>
      </c>
      <c r="H291" s="643">
        <v>0</v>
      </c>
      <c r="I291" s="643">
        <v>0</v>
      </c>
      <c r="J291" s="643">
        <v>0</v>
      </c>
      <c r="K291" s="643">
        <v>0</v>
      </c>
      <c r="L291" s="643">
        <v>0</v>
      </c>
      <c r="M291" s="643">
        <v>0</v>
      </c>
      <c r="N291" s="643">
        <v>0</v>
      </c>
      <c r="O291" s="643">
        <v>0</v>
      </c>
      <c r="P291" s="643">
        <v>0</v>
      </c>
      <c r="Q291" s="643">
        <v>0</v>
      </c>
      <c r="R291" s="643">
        <v>0</v>
      </c>
      <c r="S291" s="643">
        <v>0</v>
      </c>
      <c r="T291" s="643">
        <v>0</v>
      </c>
      <c r="U291" s="643">
        <v>0</v>
      </c>
      <c r="V291" s="643">
        <v>0</v>
      </c>
      <c r="W291" s="643">
        <v>0</v>
      </c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</row>
    <row r="292" spans="1:96" s="650" customFormat="1" ht="20.149999999999999" customHeight="1" x14ac:dyDescent="0.3">
      <c r="A292" s="637" t="str">
        <f t="shared" si="8"/>
        <v/>
      </c>
      <c r="B292" s="648" t="s">
        <v>1165</v>
      </c>
      <c r="C292" s="650" t="s">
        <v>1431</v>
      </c>
      <c r="D292" s="660" t="s">
        <v>1632</v>
      </c>
      <c r="E292" s="661">
        <v>0</v>
      </c>
      <c r="F292" s="661">
        <v>0</v>
      </c>
      <c r="G292" s="661">
        <v>0</v>
      </c>
      <c r="H292" s="661">
        <v>0</v>
      </c>
      <c r="I292" s="661">
        <v>0</v>
      </c>
      <c r="J292" s="661">
        <v>0</v>
      </c>
      <c r="K292" s="661">
        <v>0</v>
      </c>
      <c r="L292" s="661">
        <v>0</v>
      </c>
      <c r="M292" s="661">
        <v>0</v>
      </c>
      <c r="N292" s="661">
        <v>0</v>
      </c>
      <c r="O292" s="661">
        <v>0</v>
      </c>
      <c r="P292" s="661">
        <v>0</v>
      </c>
      <c r="Q292" s="661">
        <v>0</v>
      </c>
      <c r="R292" s="661">
        <v>0</v>
      </c>
      <c r="S292" s="661">
        <v>0</v>
      </c>
      <c r="T292" s="661">
        <v>0</v>
      </c>
      <c r="U292" s="661">
        <v>0</v>
      </c>
      <c r="V292" s="661">
        <v>0</v>
      </c>
      <c r="W292" s="661">
        <v>0</v>
      </c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  <c r="BA292" s="320"/>
      <c r="BB292" s="320"/>
      <c r="BC292" s="320"/>
      <c r="BD292" s="320"/>
      <c r="BE292" s="320"/>
      <c r="BF292" s="320"/>
      <c r="BG292" s="320"/>
      <c r="BH292" s="320"/>
      <c r="BI292" s="320"/>
      <c r="BJ292" s="320"/>
      <c r="BK292" s="320"/>
      <c r="BL292" s="712"/>
      <c r="BT292" s="712"/>
      <c r="CB292" s="712"/>
      <c r="CJ292" s="712"/>
      <c r="CR292" s="712"/>
    </row>
    <row r="293" spans="1:96" s="346" customFormat="1" ht="16.5" customHeight="1" x14ac:dyDescent="0.3">
      <c r="A293" s="637" t="str">
        <f t="shared" si="8"/>
        <v/>
      </c>
      <c r="B293" s="655" t="s">
        <v>1165</v>
      </c>
      <c r="C293" s="656" t="s">
        <v>1432</v>
      </c>
      <c r="D293" s="657" t="s">
        <v>1633</v>
      </c>
      <c r="E293" s="658">
        <v>0</v>
      </c>
      <c r="F293" s="658">
        <v>0</v>
      </c>
      <c r="G293" s="658">
        <v>0</v>
      </c>
      <c r="H293" s="658">
        <v>0</v>
      </c>
      <c r="I293" s="658">
        <v>0</v>
      </c>
      <c r="J293" s="658">
        <v>0</v>
      </c>
      <c r="K293" s="658">
        <v>0</v>
      </c>
      <c r="L293" s="658">
        <v>0</v>
      </c>
      <c r="M293" s="658">
        <v>0</v>
      </c>
      <c r="N293" s="658">
        <v>0</v>
      </c>
      <c r="O293" s="658">
        <v>0</v>
      </c>
      <c r="P293" s="658">
        <v>0</v>
      </c>
      <c r="Q293" s="658">
        <v>0</v>
      </c>
      <c r="R293" s="658">
        <v>0</v>
      </c>
      <c r="S293" s="658">
        <v>0</v>
      </c>
      <c r="T293" s="658">
        <v>0</v>
      </c>
      <c r="U293" s="658">
        <v>0</v>
      </c>
      <c r="V293" s="658">
        <v>0</v>
      </c>
      <c r="W293" s="658">
        <v>0</v>
      </c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0"/>
    </row>
    <row r="294" spans="1:96" s="346" customFormat="1" ht="13" x14ac:dyDescent="0.3">
      <c r="A294" s="637" t="str">
        <f t="shared" si="8"/>
        <v/>
      </c>
      <c r="B294" s="637" t="s">
        <v>1165</v>
      </c>
      <c r="C294" s="346" t="s">
        <v>1433</v>
      </c>
      <c r="D294" s="659" t="s">
        <v>1634</v>
      </c>
      <c r="E294" s="643">
        <v>0</v>
      </c>
      <c r="F294" s="643">
        <v>0</v>
      </c>
      <c r="G294" s="643">
        <v>0</v>
      </c>
      <c r="H294" s="643">
        <v>0</v>
      </c>
      <c r="I294" s="643">
        <v>0</v>
      </c>
      <c r="J294" s="643">
        <v>0</v>
      </c>
      <c r="K294" s="643">
        <v>0</v>
      </c>
      <c r="L294" s="643">
        <v>0</v>
      </c>
      <c r="M294" s="643">
        <v>0</v>
      </c>
      <c r="N294" s="643">
        <v>0</v>
      </c>
      <c r="O294" s="643">
        <v>0</v>
      </c>
      <c r="P294" s="643">
        <v>0</v>
      </c>
      <c r="Q294" s="643">
        <v>0</v>
      </c>
      <c r="R294" s="643">
        <v>0</v>
      </c>
      <c r="S294" s="643">
        <v>0</v>
      </c>
      <c r="T294" s="643">
        <v>0</v>
      </c>
      <c r="U294" s="643">
        <v>0</v>
      </c>
      <c r="V294" s="643">
        <v>0</v>
      </c>
      <c r="W294" s="643">
        <v>0</v>
      </c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  <c r="BA294" s="320"/>
      <c r="BB294" s="320"/>
      <c r="BC294" s="320"/>
      <c r="BD294" s="320"/>
      <c r="BE294" s="320"/>
      <c r="BF294" s="320"/>
      <c r="BG294" s="320"/>
      <c r="BH294" s="320"/>
      <c r="BI294" s="320"/>
      <c r="BJ294" s="320"/>
      <c r="BK294" s="320"/>
    </row>
    <row r="295" spans="1:96" s="346" customFormat="1" ht="13" x14ac:dyDescent="0.3">
      <c r="A295" s="637" t="str">
        <f t="shared" si="8"/>
        <v/>
      </c>
      <c r="B295" s="637" t="s">
        <v>1165</v>
      </c>
      <c r="C295" s="346" t="s">
        <v>1434</v>
      </c>
      <c r="D295" s="349" t="s">
        <v>1635</v>
      </c>
      <c r="E295" s="643">
        <v>0</v>
      </c>
      <c r="F295" s="643">
        <v>0</v>
      </c>
      <c r="G295" s="643">
        <v>0</v>
      </c>
      <c r="H295" s="643">
        <v>0</v>
      </c>
      <c r="I295" s="643">
        <v>0</v>
      </c>
      <c r="J295" s="643">
        <v>0</v>
      </c>
      <c r="K295" s="643">
        <v>0</v>
      </c>
      <c r="L295" s="643">
        <v>0</v>
      </c>
      <c r="M295" s="643">
        <v>0</v>
      </c>
      <c r="N295" s="643">
        <v>0</v>
      </c>
      <c r="O295" s="643">
        <v>0</v>
      </c>
      <c r="P295" s="643">
        <v>0</v>
      </c>
      <c r="Q295" s="643">
        <v>0</v>
      </c>
      <c r="R295" s="643">
        <v>0</v>
      </c>
      <c r="S295" s="643">
        <v>0</v>
      </c>
      <c r="T295" s="643">
        <v>0</v>
      </c>
      <c r="U295" s="643">
        <v>0</v>
      </c>
      <c r="V295" s="643">
        <v>0</v>
      </c>
      <c r="W295" s="643">
        <v>0</v>
      </c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  <c r="BA295" s="320"/>
      <c r="BB295" s="320"/>
      <c r="BC295" s="320"/>
      <c r="BD295" s="320"/>
      <c r="BE295" s="320"/>
      <c r="BF295" s="320"/>
      <c r="BG295" s="320"/>
      <c r="BH295" s="320"/>
      <c r="BI295" s="320"/>
      <c r="BJ295" s="320"/>
      <c r="BK295" s="320"/>
    </row>
    <row r="296" spans="1:96" s="346" customFormat="1" ht="13" x14ac:dyDescent="0.3">
      <c r="A296" s="637" t="str">
        <f t="shared" si="8"/>
        <v/>
      </c>
      <c r="B296" s="637" t="s">
        <v>1165</v>
      </c>
      <c r="C296" s="346" t="s">
        <v>1435</v>
      </c>
      <c r="D296" s="349" t="s">
        <v>1636</v>
      </c>
      <c r="E296" s="643">
        <v>0</v>
      </c>
      <c r="F296" s="643">
        <v>0</v>
      </c>
      <c r="G296" s="643">
        <v>0</v>
      </c>
      <c r="H296" s="643">
        <v>0</v>
      </c>
      <c r="I296" s="643">
        <v>0</v>
      </c>
      <c r="J296" s="643">
        <v>0</v>
      </c>
      <c r="K296" s="643">
        <v>0</v>
      </c>
      <c r="L296" s="643">
        <v>0</v>
      </c>
      <c r="M296" s="643">
        <v>0</v>
      </c>
      <c r="N296" s="643">
        <v>0</v>
      </c>
      <c r="O296" s="643">
        <v>0</v>
      </c>
      <c r="P296" s="643">
        <v>0</v>
      </c>
      <c r="Q296" s="643">
        <v>0</v>
      </c>
      <c r="R296" s="643">
        <v>0</v>
      </c>
      <c r="S296" s="643">
        <v>0</v>
      </c>
      <c r="T296" s="643">
        <v>0</v>
      </c>
      <c r="U296" s="643">
        <v>0</v>
      </c>
      <c r="V296" s="643">
        <v>0</v>
      </c>
      <c r="W296" s="643">
        <v>0</v>
      </c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  <c r="AY296" s="320"/>
      <c r="AZ296" s="320"/>
      <c r="BA296" s="320"/>
      <c r="BB296" s="320"/>
      <c r="BC296" s="320"/>
      <c r="BD296" s="320"/>
      <c r="BE296" s="320"/>
      <c r="BF296" s="320"/>
      <c r="BG296" s="320"/>
      <c r="BH296" s="320"/>
      <c r="BI296" s="320"/>
      <c r="BJ296" s="320"/>
      <c r="BK296" s="320"/>
    </row>
    <row r="297" spans="1:96" s="346" customFormat="1" ht="13" x14ac:dyDescent="0.3">
      <c r="A297" s="637" t="str">
        <f t="shared" si="8"/>
        <v/>
      </c>
      <c r="B297" s="637" t="s">
        <v>1159</v>
      </c>
      <c r="C297" s="346" t="s">
        <v>1436</v>
      </c>
      <c r="D297" s="349" t="s">
        <v>1637</v>
      </c>
      <c r="E297" s="643">
        <v>0</v>
      </c>
      <c r="F297" s="643">
        <v>0</v>
      </c>
      <c r="G297" s="643">
        <v>0</v>
      </c>
      <c r="H297" s="643">
        <v>0</v>
      </c>
      <c r="I297" s="643">
        <v>0</v>
      </c>
      <c r="J297" s="643">
        <v>0</v>
      </c>
      <c r="K297" s="643">
        <v>0</v>
      </c>
      <c r="L297" s="643">
        <v>0</v>
      </c>
      <c r="M297" s="643">
        <v>0</v>
      </c>
      <c r="N297" s="643">
        <v>0</v>
      </c>
      <c r="O297" s="643">
        <v>0</v>
      </c>
      <c r="P297" s="643">
        <v>0</v>
      </c>
      <c r="Q297" s="643">
        <v>0</v>
      </c>
      <c r="R297" s="643">
        <v>0</v>
      </c>
      <c r="S297" s="643">
        <v>0</v>
      </c>
      <c r="T297" s="643">
        <v>0</v>
      </c>
      <c r="U297" s="643">
        <v>0</v>
      </c>
      <c r="V297" s="643">
        <v>0</v>
      </c>
      <c r="W297" s="643">
        <v>0</v>
      </c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  <c r="BA297" s="320"/>
      <c r="BB297" s="320"/>
      <c r="BC297" s="320"/>
      <c r="BD297" s="320"/>
      <c r="BE297" s="320"/>
      <c r="BF297" s="320"/>
      <c r="BG297" s="320"/>
      <c r="BH297" s="320"/>
      <c r="BI297" s="320"/>
      <c r="BJ297" s="320"/>
      <c r="BK297" s="320"/>
    </row>
    <row r="298" spans="1:96" s="346" customFormat="1" ht="13" x14ac:dyDescent="0.3">
      <c r="A298" s="637" t="str">
        <f t="shared" si="8"/>
        <v/>
      </c>
      <c r="B298" s="637" t="s">
        <v>1165</v>
      </c>
      <c r="C298" s="346" t="s">
        <v>1437</v>
      </c>
      <c r="D298" s="349" t="s">
        <v>1638</v>
      </c>
      <c r="E298" s="643">
        <v>0</v>
      </c>
      <c r="F298" s="643">
        <v>0</v>
      </c>
      <c r="G298" s="643">
        <v>0</v>
      </c>
      <c r="H298" s="643">
        <v>0</v>
      </c>
      <c r="I298" s="643">
        <v>0</v>
      </c>
      <c r="J298" s="643">
        <v>0</v>
      </c>
      <c r="K298" s="643">
        <v>0</v>
      </c>
      <c r="L298" s="643">
        <v>0</v>
      </c>
      <c r="M298" s="643">
        <v>0</v>
      </c>
      <c r="N298" s="643">
        <v>0</v>
      </c>
      <c r="O298" s="643">
        <v>0</v>
      </c>
      <c r="P298" s="643">
        <v>0</v>
      </c>
      <c r="Q298" s="643">
        <v>0</v>
      </c>
      <c r="R298" s="643">
        <v>0</v>
      </c>
      <c r="S298" s="643">
        <v>0</v>
      </c>
      <c r="T298" s="643">
        <v>0</v>
      </c>
      <c r="U298" s="643">
        <v>0</v>
      </c>
      <c r="V298" s="643">
        <v>0</v>
      </c>
      <c r="W298" s="643">
        <v>0</v>
      </c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  <c r="AY298" s="320"/>
      <c r="AZ298" s="320"/>
      <c r="BA298" s="320"/>
      <c r="BB298" s="320"/>
      <c r="BC298" s="320"/>
      <c r="BD298" s="320"/>
      <c r="BE298" s="320"/>
      <c r="BF298" s="320"/>
      <c r="BG298" s="320"/>
      <c r="BH298" s="320"/>
      <c r="BI298" s="320"/>
      <c r="BJ298" s="320"/>
      <c r="BK298" s="320"/>
    </row>
    <row r="299" spans="1:96" s="346" customFormat="1" ht="13" x14ac:dyDescent="0.3">
      <c r="A299" s="637" t="str">
        <f t="shared" si="8"/>
        <v/>
      </c>
      <c r="B299" s="637" t="s">
        <v>1165</v>
      </c>
      <c r="C299" s="346" t="s">
        <v>1438</v>
      </c>
      <c r="D299" s="640" t="s">
        <v>1639</v>
      </c>
      <c r="E299" s="643">
        <v>0</v>
      </c>
      <c r="F299" s="643">
        <v>0</v>
      </c>
      <c r="G299" s="643">
        <v>0</v>
      </c>
      <c r="H299" s="643">
        <v>0</v>
      </c>
      <c r="I299" s="643">
        <v>0</v>
      </c>
      <c r="J299" s="643">
        <v>0</v>
      </c>
      <c r="K299" s="643">
        <v>0</v>
      </c>
      <c r="L299" s="643">
        <v>0</v>
      </c>
      <c r="M299" s="643">
        <v>0</v>
      </c>
      <c r="N299" s="643">
        <v>0</v>
      </c>
      <c r="O299" s="643">
        <v>0</v>
      </c>
      <c r="P299" s="643">
        <v>0</v>
      </c>
      <c r="Q299" s="643">
        <v>0</v>
      </c>
      <c r="R299" s="643">
        <v>0</v>
      </c>
      <c r="S299" s="643">
        <v>0</v>
      </c>
      <c r="T299" s="643">
        <v>0</v>
      </c>
      <c r="U299" s="643">
        <v>0</v>
      </c>
      <c r="V299" s="643">
        <v>0</v>
      </c>
      <c r="W299" s="643">
        <v>0</v>
      </c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  <c r="BA299" s="320"/>
      <c r="BB299" s="320"/>
      <c r="BC299" s="320"/>
      <c r="BD299" s="320"/>
      <c r="BE299" s="320"/>
      <c r="BF299" s="320"/>
      <c r="BG299" s="320"/>
      <c r="BH299" s="320"/>
      <c r="BI299" s="320"/>
      <c r="BJ299" s="320"/>
      <c r="BK299" s="320"/>
    </row>
    <row r="300" spans="1:96" s="346" customFormat="1" ht="13" x14ac:dyDescent="0.3">
      <c r="A300" s="637" t="str">
        <f t="shared" si="8"/>
        <v>X</v>
      </c>
      <c r="B300" s="637" t="s">
        <v>1159</v>
      </c>
      <c r="C300" s="346" t="s">
        <v>1439</v>
      </c>
      <c r="D300" s="640" t="s">
        <v>1640</v>
      </c>
      <c r="E300" s="643">
        <v>15.489620208740234</v>
      </c>
      <c r="F300" s="643">
        <v>4.1375069618225098</v>
      </c>
      <c r="G300" s="643">
        <v>-6.3723878860473633</v>
      </c>
      <c r="H300" s="643">
        <v>2.0366621017456055</v>
      </c>
      <c r="I300" s="643">
        <v>-4.6844801902770996</v>
      </c>
      <c r="J300" s="643">
        <v>2.2185580730438232</v>
      </c>
      <c r="K300" s="643">
        <v>2.0499460697174072</v>
      </c>
      <c r="L300" s="643">
        <v>-12.379839897155762</v>
      </c>
      <c r="M300" s="643">
        <v>2.4121689796447754</v>
      </c>
      <c r="N300" s="643">
        <v>-0.16913600265979767</v>
      </c>
      <c r="O300" s="643">
        <v>1.3672900199890137</v>
      </c>
      <c r="P300" s="643">
        <v>1.3953549861907959</v>
      </c>
      <c r="Q300" s="643">
        <v>2.3993799686431885</v>
      </c>
      <c r="R300" s="643">
        <v>-4.218998908996582</v>
      </c>
      <c r="S300" s="643">
        <v>-1.0872260332107544</v>
      </c>
      <c r="T300" s="643">
        <v>-1.1667180061340332</v>
      </c>
      <c r="U300" s="643">
        <v>2.1322970390319824</v>
      </c>
      <c r="V300" s="643">
        <v>-2.8565080165863037</v>
      </c>
      <c r="W300" s="643">
        <v>7.0000000298023224E-2</v>
      </c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  <c r="BA300" s="320"/>
      <c r="BB300" s="320"/>
      <c r="BC300" s="320"/>
      <c r="BD300" s="320"/>
      <c r="BE300" s="320"/>
      <c r="BF300" s="320"/>
      <c r="BG300" s="320"/>
      <c r="BH300" s="320"/>
      <c r="BI300" s="320"/>
      <c r="BJ300" s="320"/>
      <c r="BK300" s="320"/>
    </row>
    <row r="301" spans="1:96" s="346" customFormat="1" ht="13" x14ac:dyDescent="0.3">
      <c r="A301" s="637" t="str">
        <f t="shared" si="8"/>
        <v/>
      </c>
      <c r="B301" s="637" t="s">
        <v>1165</v>
      </c>
      <c r="C301" s="346" t="s">
        <v>1440</v>
      </c>
      <c r="D301" s="349" t="s">
        <v>1641</v>
      </c>
      <c r="E301" s="643">
        <v>0</v>
      </c>
      <c r="F301" s="643">
        <v>0</v>
      </c>
      <c r="G301" s="643">
        <v>0</v>
      </c>
      <c r="H301" s="643">
        <v>0</v>
      </c>
      <c r="I301" s="643">
        <v>0</v>
      </c>
      <c r="J301" s="643">
        <v>0</v>
      </c>
      <c r="K301" s="643">
        <v>0</v>
      </c>
      <c r="L301" s="643">
        <v>0</v>
      </c>
      <c r="M301" s="643">
        <v>0</v>
      </c>
      <c r="N301" s="643">
        <v>0</v>
      </c>
      <c r="O301" s="643">
        <v>0</v>
      </c>
      <c r="P301" s="643">
        <v>0</v>
      </c>
      <c r="Q301" s="643">
        <v>0</v>
      </c>
      <c r="R301" s="643">
        <v>0</v>
      </c>
      <c r="S301" s="643">
        <v>0</v>
      </c>
      <c r="T301" s="643">
        <v>0</v>
      </c>
      <c r="U301" s="643">
        <v>0</v>
      </c>
      <c r="V301" s="643">
        <v>0</v>
      </c>
      <c r="W301" s="643">
        <v>0</v>
      </c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  <c r="BA301" s="320"/>
      <c r="BB301" s="320"/>
      <c r="BC301" s="320"/>
      <c r="BD301" s="320"/>
      <c r="BE301" s="320"/>
      <c r="BF301" s="320"/>
      <c r="BG301" s="320"/>
      <c r="BH301" s="320"/>
      <c r="BI301" s="320"/>
      <c r="BJ301" s="320"/>
      <c r="BK301" s="320"/>
    </row>
    <row r="302" spans="1:96" s="346" customFormat="1" ht="13" x14ac:dyDescent="0.3">
      <c r="A302" s="637" t="str">
        <f t="shared" si="8"/>
        <v>X</v>
      </c>
      <c r="B302" s="637" t="s">
        <v>1165</v>
      </c>
      <c r="C302" s="346" t="s">
        <v>1441</v>
      </c>
      <c r="D302" s="640" t="s">
        <v>1642</v>
      </c>
      <c r="E302" s="643">
        <v>15.489620208740234</v>
      </c>
      <c r="F302" s="643">
        <v>4.1375069618225098</v>
      </c>
      <c r="G302" s="643">
        <v>-6.3723878860473633</v>
      </c>
      <c r="H302" s="643">
        <v>2.0366621017456055</v>
      </c>
      <c r="I302" s="643">
        <v>-4.6844801902770996</v>
      </c>
      <c r="J302" s="643">
        <v>2.2185580730438232</v>
      </c>
      <c r="K302" s="643">
        <v>2.0499460697174072</v>
      </c>
      <c r="L302" s="643">
        <v>-12.379839897155762</v>
      </c>
      <c r="M302" s="643">
        <v>2.4121689796447754</v>
      </c>
      <c r="N302" s="643">
        <v>-0.16913600265979767</v>
      </c>
      <c r="O302" s="643">
        <v>1.3672900199890137</v>
      </c>
      <c r="P302" s="643">
        <v>1.3953549861907959</v>
      </c>
      <c r="Q302" s="643">
        <v>2.3993799686431885</v>
      </c>
      <c r="R302" s="643">
        <v>-4.218998908996582</v>
      </c>
      <c r="S302" s="643">
        <v>-1.0872260332107544</v>
      </c>
      <c r="T302" s="643">
        <v>-1.1667180061340332</v>
      </c>
      <c r="U302" s="643">
        <v>2.1322970390319824</v>
      </c>
      <c r="V302" s="643">
        <v>-2.8565080165863037</v>
      </c>
      <c r="W302" s="643">
        <v>7.0000000298023224E-2</v>
      </c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  <c r="BA302" s="320"/>
      <c r="BB302" s="320"/>
      <c r="BC302" s="320"/>
      <c r="BD302" s="320"/>
      <c r="BE302" s="320"/>
      <c r="BF302" s="320"/>
      <c r="BG302" s="320"/>
      <c r="BH302" s="320"/>
      <c r="BI302" s="320"/>
      <c r="BJ302" s="320"/>
      <c r="BK302" s="320"/>
    </row>
    <row r="303" spans="1:96" s="346" customFormat="1" ht="13" x14ac:dyDescent="0.3">
      <c r="A303" s="637" t="str">
        <f t="shared" si="8"/>
        <v>X</v>
      </c>
      <c r="B303" s="637" t="s">
        <v>1159</v>
      </c>
      <c r="C303" s="346" t="s">
        <v>1442</v>
      </c>
      <c r="D303" s="640" t="s">
        <v>1643</v>
      </c>
      <c r="E303" s="643">
        <v>-6.9786849021911621</v>
      </c>
      <c r="F303" s="643">
        <v>21.869304656982422</v>
      </c>
      <c r="G303" s="643">
        <v>4.1310968399047852</v>
      </c>
      <c r="H303" s="643">
        <v>-6.9919848442077637</v>
      </c>
      <c r="I303" s="643">
        <v>-3.1075630187988281</v>
      </c>
      <c r="J303" s="643">
        <v>-6.2451558113098145</v>
      </c>
      <c r="K303" s="643">
        <v>-8.3282985687255859</v>
      </c>
      <c r="L303" s="643">
        <v>23.569051742553711</v>
      </c>
      <c r="M303" s="643">
        <v>3.4697659015655518</v>
      </c>
      <c r="N303" s="643">
        <v>-0.19894500076770782</v>
      </c>
      <c r="O303" s="643">
        <v>-3.4708950519561768</v>
      </c>
      <c r="P303" s="643">
        <v>-3.6711030006408691</v>
      </c>
      <c r="Q303" s="643">
        <v>-8.238800048828125</v>
      </c>
      <c r="R303" s="643">
        <v>-5.8073978424072266</v>
      </c>
      <c r="S303" s="643">
        <v>1.0833480358123779</v>
      </c>
      <c r="T303" s="643">
        <v>-0.9775090217590332</v>
      </c>
      <c r="U303" s="643">
        <v>-10.520515441894531</v>
      </c>
      <c r="V303" s="643">
        <v>2.3569099903106689</v>
      </c>
      <c r="W303" s="643">
        <v>-2</v>
      </c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  <c r="BA303" s="320"/>
      <c r="BB303" s="320"/>
      <c r="BC303" s="320"/>
      <c r="BD303" s="320"/>
      <c r="BE303" s="320"/>
      <c r="BF303" s="320"/>
      <c r="BG303" s="320"/>
      <c r="BH303" s="320"/>
      <c r="BI303" s="320"/>
      <c r="BJ303" s="320"/>
      <c r="BK303" s="320"/>
    </row>
    <row r="304" spans="1:96" s="346" customFormat="1" ht="13" x14ac:dyDescent="0.3">
      <c r="A304" s="637" t="str">
        <f t="shared" si="8"/>
        <v>X</v>
      </c>
      <c r="B304" s="637" t="s">
        <v>1159</v>
      </c>
      <c r="C304" s="346" t="s">
        <v>1443</v>
      </c>
      <c r="D304" s="640" t="s">
        <v>1626</v>
      </c>
      <c r="E304" s="643">
        <v>-0.49716800451278687</v>
      </c>
      <c r="F304" s="643">
        <v>-3.4273040294647217</v>
      </c>
      <c r="G304" s="643">
        <v>2.6174468994140625</v>
      </c>
      <c r="H304" s="643">
        <v>-5.3589382171630859</v>
      </c>
      <c r="I304" s="643">
        <v>-4.2538609504699707</v>
      </c>
      <c r="J304" s="643">
        <v>-5.885073184967041</v>
      </c>
      <c r="K304" s="643">
        <v>-6.3835148811340332</v>
      </c>
      <c r="L304" s="643">
        <v>25.006345748901367</v>
      </c>
      <c r="M304" s="643">
        <v>6.2418651580810547</v>
      </c>
      <c r="N304" s="643">
        <v>1.0583820343017578</v>
      </c>
      <c r="O304" s="643">
        <v>-3.3152201175689697</v>
      </c>
      <c r="P304" s="643">
        <v>-4.9146780967712402</v>
      </c>
      <c r="Q304" s="643">
        <v>-0.85587102174758911</v>
      </c>
      <c r="R304" s="643">
        <v>-6.9454169273376465</v>
      </c>
      <c r="S304" s="643">
        <v>-1.3988109827041626</v>
      </c>
      <c r="T304" s="643">
        <v>2.7053799629211426</v>
      </c>
      <c r="U304" s="643">
        <v>-12.538071632385254</v>
      </c>
      <c r="V304" s="643">
        <v>1.2771559953689575</v>
      </c>
      <c r="W304" s="643">
        <v>0</v>
      </c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  <c r="BA304" s="320"/>
      <c r="BB304" s="320"/>
      <c r="BC304" s="320"/>
      <c r="BD304" s="320"/>
      <c r="BE304" s="320"/>
      <c r="BF304" s="320"/>
      <c r="BG304" s="320"/>
      <c r="BH304" s="320"/>
      <c r="BI304" s="320"/>
      <c r="BJ304" s="320"/>
      <c r="BK304" s="320"/>
    </row>
    <row r="305" spans="1:63" s="346" customFormat="1" ht="13" x14ac:dyDescent="0.3">
      <c r="A305" s="637" t="str">
        <f t="shared" si="8"/>
        <v>X</v>
      </c>
      <c r="B305" s="637" t="s">
        <v>1159</v>
      </c>
      <c r="C305" s="346" t="s">
        <v>1444</v>
      </c>
      <c r="D305" s="640" t="s">
        <v>1627</v>
      </c>
      <c r="E305" s="643">
        <v>-0.23044399917125702</v>
      </c>
      <c r="F305" s="643">
        <v>0</v>
      </c>
      <c r="G305" s="643">
        <v>0</v>
      </c>
      <c r="H305" s="643">
        <v>0</v>
      </c>
      <c r="I305" s="643">
        <v>0</v>
      </c>
      <c r="J305" s="643">
        <v>0</v>
      </c>
      <c r="K305" s="643">
        <v>0</v>
      </c>
      <c r="L305" s="643">
        <v>0</v>
      </c>
      <c r="M305" s="643">
        <v>0</v>
      </c>
      <c r="N305" s="643">
        <v>0</v>
      </c>
      <c r="O305" s="643">
        <v>0</v>
      </c>
      <c r="P305" s="643">
        <v>0</v>
      </c>
      <c r="Q305" s="643">
        <v>0</v>
      </c>
      <c r="R305" s="643">
        <v>0</v>
      </c>
      <c r="S305" s="643">
        <v>0</v>
      </c>
      <c r="T305" s="643">
        <v>0</v>
      </c>
      <c r="U305" s="643">
        <v>3</v>
      </c>
      <c r="V305" s="643">
        <v>3</v>
      </c>
      <c r="W305" s="643">
        <v>0</v>
      </c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  <c r="BA305" s="320"/>
      <c r="BB305" s="320"/>
      <c r="BC305" s="320"/>
      <c r="BD305" s="320"/>
      <c r="BE305" s="320"/>
      <c r="BF305" s="320"/>
      <c r="BG305" s="320"/>
      <c r="BH305" s="320"/>
      <c r="BI305" s="320"/>
      <c r="BJ305" s="320"/>
      <c r="BK305" s="320"/>
    </row>
    <row r="306" spans="1:63" s="346" customFormat="1" ht="13" x14ac:dyDescent="0.3">
      <c r="A306" s="637" t="str">
        <f t="shared" si="8"/>
        <v/>
      </c>
      <c r="B306" s="637" t="s">
        <v>1159</v>
      </c>
      <c r="C306" s="346" t="s">
        <v>1445</v>
      </c>
      <c r="D306" s="640" t="s">
        <v>872</v>
      </c>
      <c r="E306" s="643">
        <v>0</v>
      </c>
      <c r="F306" s="643">
        <v>0</v>
      </c>
      <c r="G306" s="643">
        <v>0</v>
      </c>
      <c r="H306" s="643">
        <v>0</v>
      </c>
      <c r="I306" s="643">
        <v>0</v>
      </c>
      <c r="J306" s="643">
        <v>0</v>
      </c>
      <c r="K306" s="643">
        <v>0</v>
      </c>
      <c r="L306" s="643">
        <v>0</v>
      </c>
      <c r="M306" s="643">
        <v>0</v>
      </c>
      <c r="N306" s="643">
        <v>0</v>
      </c>
      <c r="O306" s="643">
        <v>0</v>
      </c>
      <c r="P306" s="643">
        <v>0</v>
      </c>
      <c r="Q306" s="643">
        <v>0</v>
      </c>
      <c r="R306" s="643">
        <v>0</v>
      </c>
      <c r="S306" s="643">
        <v>0</v>
      </c>
      <c r="T306" s="643">
        <v>0</v>
      </c>
      <c r="U306" s="643">
        <v>0</v>
      </c>
      <c r="V306" s="643">
        <v>0</v>
      </c>
      <c r="W306" s="643">
        <v>0</v>
      </c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  <c r="BA306" s="320"/>
      <c r="BB306" s="320"/>
      <c r="BC306" s="320"/>
      <c r="BD306" s="320"/>
      <c r="BE306" s="320"/>
      <c r="BF306" s="320"/>
      <c r="BG306" s="320"/>
      <c r="BH306" s="320"/>
      <c r="BI306" s="320"/>
      <c r="BJ306" s="320"/>
      <c r="BK306" s="320"/>
    </row>
    <row r="307" spans="1:63" s="346" customFormat="1" ht="13" x14ac:dyDescent="0.3">
      <c r="A307" s="637" t="str">
        <f t="shared" si="8"/>
        <v>X</v>
      </c>
      <c r="B307" s="637" t="s">
        <v>1159</v>
      </c>
      <c r="C307" s="346" t="s">
        <v>1446</v>
      </c>
      <c r="D307" s="349" t="s">
        <v>1628</v>
      </c>
      <c r="E307" s="643">
        <v>-4.3476471900939941</v>
      </c>
      <c r="F307" s="643">
        <v>25.212425231933594</v>
      </c>
      <c r="G307" s="643">
        <v>0</v>
      </c>
      <c r="H307" s="643">
        <v>0</v>
      </c>
      <c r="I307" s="643">
        <v>0</v>
      </c>
      <c r="J307" s="643">
        <v>0</v>
      </c>
      <c r="K307" s="643">
        <v>0</v>
      </c>
      <c r="L307" s="643">
        <v>-0.24824999272823334</v>
      </c>
      <c r="M307" s="643">
        <v>-0.25</v>
      </c>
      <c r="N307" s="643">
        <v>6.8630002439022064E-2</v>
      </c>
      <c r="O307" s="643">
        <v>-0.25</v>
      </c>
      <c r="P307" s="643">
        <v>0</v>
      </c>
      <c r="Q307" s="643">
        <v>0</v>
      </c>
      <c r="R307" s="643">
        <v>0.99825000762939453</v>
      </c>
      <c r="S307" s="643">
        <v>0</v>
      </c>
      <c r="T307" s="643">
        <v>0</v>
      </c>
      <c r="U307" s="643">
        <v>0</v>
      </c>
      <c r="V307" s="643">
        <v>0</v>
      </c>
      <c r="W307" s="643">
        <v>0</v>
      </c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  <c r="BA307" s="320"/>
      <c r="BB307" s="320"/>
      <c r="BC307" s="320"/>
      <c r="BD307" s="320"/>
      <c r="BE307" s="320"/>
      <c r="BF307" s="320"/>
      <c r="BG307" s="320"/>
      <c r="BH307" s="320"/>
      <c r="BI307" s="320"/>
      <c r="BJ307" s="320"/>
      <c r="BK307" s="320"/>
    </row>
    <row r="308" spans="1:63" s="346" customFormat="1" ht="13" x14ac:dyDescent="0.3">
      <c r="A308" s="637" t="str">
        <f t="shared" si="8"/>
        <v>X</v>
      </c>
      <c r="B308" s="637" t="s">
        <v>1165</v>
      </c>
      <c r="C308" s="346" t="s">
        <v>1447</v>
      </c>
      <c r="D308" s="640" t="s">
        <v>1629</v>
      </c>
      <c r="E308" s="643">
        <v>-4.3476471900939941</v>
      </c>
      <c r="F308" s="643">
        <v>25.212425231933594</v>
      </c>
      <c r="G308" s="643">
        <v>0</v>
      </c>
      <c r="H308" s="643">
        <v>0</v>
      </c>
      <c r="I308" s="643">
        <v>0</v>
      </c>
      <c r="J308" s="643">
        <v>0</v>
      </c>
      <c r="K308" s="643">
        <v>0</v>
      </c>
      <c r="L308" s="643">
        <v>-0.24824999272823334</v>
      </c>
      <c r="M308" s="643">
        <v>-0.25</v>
      </c>
      <c r="N308" s="643">
        <v>6.8630002439022064E-2</v>
      </c>
      <c r="O308" s="643">
        <v>-0.25</v>
      </c>
      <c r="P308" s="643">
        <v>0</v>
      </c>
      <c r="Q308" s="643">
        <v>0</v>
      </c>
      <c r="R308" s="643">
        <v>0.99825000762939453</v>
      </c>
      <c r="S308" s="643">
        <v>0</v>
      </c>
      <c r="T308" s="643">
        <v>0</v>
      </c>
      <c r="U308" s="643">
        <v>0</v>
      </c>
      <c r="V308" s="643">
        <v>0</v>
      </c>
      <c r="W308" s="643">
        <v>0</v>
      </c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  <c r="AY308" s="320"/>
      <c r="AZ308" s="320"/>
      <c r="BA308" s="320"/>
      <c r="BB308" s="320"/>
      <c r="BC308" s="320"/>
      <c r="BD308" s="320"/>
      <c r="BE308" s="320"/>
      <c r="BF308" s="320"/>
      <c r="BG308" s="320"/>
      <c r="BH308" s="320"/>
      <c r="BI308" s="320"/>
      <c r="BJ308" s="320"/>
      <c r="BK308" s="320"/>
    </row>
    <row r="309" spans="1:63" s="346" customFormat="1" ht="13" x14ac:dyDescent="0.3">
      <c r="A309" s="637" t="str">
        <f t="shared" si="8"/>
        <v/>
      </c>
      <c r="B309" s="637" t="s">
        <v>1165</v>
      </c>
      <c r="C309" s="346" t="s">
        <v>1448</v>
      </c>
      <c r="D309" s="640" t="s">
        <v>1630</v>
      </c>
      <c r="E309" s="643">
        <v>0</v>
      </c>
      <c r="F309" s="643">
        <v>0</v>
      </c>
      <c r="G309" s="643">
        <v>0</v>
      </c>
      <c r="H309" s="643">
        <v>0</v>
      </c>
      <c r="I309" s="643">
        <v>0</v>
      </c>
      <c r="J309" s="643">
        <v>0</v>
      </c>
      <c r="K309" s="643">
        <v>0</v>
      </c>
      <c r="L309" s="643">
        <v>0</v>
      </c>
      <c r="M309" s="643">
        <v>0</v>
      </c>
      <c r="N309" s="643">
        <v>0</v>
      </c>
      <c r="O309" s="643">
        <v>0</v>
      </c>
      <c r="P309" s="643">
        <v>0</v>
      </c>
      <c r="Q309" s="643">
        <v>0</v>
      </c>
      <c r="R309" s="643">
        <v>0</v>
      </c>
      <c r="S309" s="643">
        <v>0</v>
      </c>
      <c r="T309" s="643">
        <v>0</v>
      </c>
      <c r="U309" s="643">
        <v>0</v>
      </c>
      <c r="V309" s="643">
        <v>0</v>
      </c>
      <c r="W309" s="643">
        <v>0</v>
      </c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0"/>
    </row>
    <row r="310" spans="1:63" s="346" customFormat="1" ht="13" x14ac:dyDescent="0.3">
      <c r="A310" s="637" t="str">
        <f t="shared" si="8"/>
        <v/>
      </c>
      <c r="B310" s="637" t="s">
        <v>1159</v>
      </c>
      <c r="C310" s="346" t="s">
        <v>1449</v>
      </c>
      <c r="D310" s="349" t="s">
        <v>1631</v>
      </c>
      <c r="E310" s="643">
        <v>0</v>
      </c>
      <c r="F310" s="643">
        <v>0</v>
      </c>
      <c r="G310" s="643">
        <v>0</v>
      </c>
      <c r="H310" s="643">
        <v>0</v>
      </c>
      <c r="I310" s="643">
        <v>0</v>
      </c>
      <c r="J310" s="643">
        <v>0</v>
      </c>
      <c r="K310" s="643">
        <v>0</v>
      </c>
      <c r="L310" s="643">
        <v>0</v>
      </c>
      <c r="M310" s="643">
        <v>0</v>
      </c>
      <c r="N310" s="643">
        <v>0</v>
      </c>
      <c r="O310" s="643">
        <v>0</v>
      </c>
      <c r="P310" s="643">
        <v>0</v>
      </c>
      <c r="Q310" s="643">
        <v>0</v>
      </c>
      <c r="R310" s="643">
        <v>0</v>
      </c>
      <c r="S310" s="643">
        <v>0</v>
      </c>
      <c r="T310" s="643">
        <v>0</v>
      </c>
      <c r="U310" s="643">
        <v>0</v>
      </c>
      <c r="V310" s="643">
        <v>0</v>
      </c>
      <c r="W310" s="643">
        <v>0</v>
      </c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  <c r="BA310" s="320"/>
      <c r="BB310" s="320"/>
      <c r="BC310" s="320"/>
      <c r="BD310" s="320"/>
      <c r="BE310" s="320"/>
      <c r="BF310" s="320"/>
      <c r="BG310" s="320"/>
      <c r="BH310" s="320"/>
      <c r="BI310" s="320"/>
      <c r="BJ310" s="320"/>
      <c r="BK310" s="320"/>
    </row>
    <row r="311" spans="1:63" s="346" customFormat="1" ht="13" x14ac:dyDescent="0.3">
      <c r="A311" s="637" t="str">
        <f t="shared" si="8"/>
        <v/>
      </c>
      <c r="B311" s="637" t="s">
        <v>1165</v>
      </c>
      <c r="C311" s="346" t="s">
        <v>1450</v>
      </c>
      <c r="D311" s="640" t="s">
        <v>1632</v>
      </c>
      <c r="E311" s="643">
        <v>0</v>
      </c>
      <c r="F311" s="643">
        <v>0</v>
      </c>
      <c r="G311" s="643">
        <v>0</v>
      </c>
      <c r="H311" s="643">
        <v>0</v>
      </c>
      <c r="I311" s="643">
        <v>0</v>
      </c>
      <c r="J311" s="643">
        <v>0</v>
      </c>
      <c r="K311" s="643">
        <v>0</v>
      </c>
      <c r="L311" s="643">
        <v>0</v>
      </c>
      <c r="M311" s="643">
        <v>0</v>
      </c>
      <c r="N311" s="643">
        <v>0</v>
      </c>
      <c r="O311" s="643">
        <v>0</v>
      </c>
      <c r="P311" s="643">
        <v>0</v>
      </c>
      <c r="Q311" s="643">
        <v>0</v>
      </c>
      <c r="R311" s="643">
        <v>0</v>
      </c>
      <c r="S311" s="643">
        <v>0</v>
      </c>
      <c r="T311" s="643">
        <v>0</v>
      </c>
      <c r="U311" s="643">
        <v>0</v>
      </c>
      <c r="V311" s="643">
        <v>0</v>
      </c>
      <c r="W311" s="643">
        <v>0</v>
      </c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  <c r="BA311" s="320"/>
      <c r="BB311" s="320"/>
      <c r="BC311" s="320"/>
      <c r="BD311" s="320"/>
      <c r="BE311" s="320"/>
      <c r="BF311" s="320"/>
      <c r="BG311" s="320"/>
      <c r="BH311" s="320"/>
      <c r="BI311" s="320"/>
      <c r="BJ311" s="320"/>
      <c r="BK311" s="320"/>
    </row>
    <row r="312" spans="1:63" s="346" customFormat="1" ht="13" x14ac:dyDescent="0.3">
      <c r="A312" s="637" t="str">
        <f t="shared" si="8"/>
        <v/>
      </c>
      <c r="B312" s="637" t="s">
        <v>1165</v>
      </c>
      <c r="C312" s="346" t="s">
        <v>1451</v>
      </c>
      <c r="D312" s="640" t="s">
        <v>1633</v>
      </c>
      <c r="E312" s="643">
        <v>0</v>
      </c>
      <c r="F312" s="643">
        <v>0</v>
      </c>
      <c r="G312" s="643">
        <v>0</v>
      </c>
      <c r="H312" s="643">
        <v>0</v>
      </c>
      <c r="I312" s="643">
        <v>0</v>
      </c>
      <c r="J312" s="643">
        <v>0</v>
      </c>
      <c r="K312" s="643">
        <v>0</v>
      </c>
      <c r="L312" s="643">
        <v>0</v>
      </c>
      <c r="M312" s="643">
        <v>0</v>
      </c>
      <c r="N312" s="643">
        <v>0</v>
      </c>
      <c r="O312" s="643">
        <v>0</v>
      </c>
      <c r="P312" s="643">
        <v>0</v>
      </c>
      <c r="Q312" s="643">
        <v>0</v>
      </c>
      <c r="R312" s="643">
        <v>0</v>
      </c>
      <c r="S312" s="643">
        <v>0</v>
      </c>
      <c r="T312" s="643">
        <v>0</v>
      </c>
      <c r="U312" s="643">
        <v>0</v>
      </c>
      <c r="V312" s="643">
        <v>0</v>
      </c>
      <c r="W312" s="643">
        <v>0</v>
      </c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</row>
    <row r="313" spans="1:63" s="346" customFormat="1" ht="13" x14ac:dyDescent="0.3">
      <c r="A313" s="637" t="str">
        <f t="shared" si="8"/>
        <v/>
      </c>
      <c r="B313" s="637" t="s">
        <v>1165</v>
      </c>
      <c r="C313" s="346" t="s">
        <v>1452</v>
      </c>
      <c r="D313" s="659" t="s">
        <v>1634</v>
      </c>
      <c r="E313" s="643">
        <v>0</v>
      </c>
      <c r="F313" s="643">
        <v>0</v>
      </c>
      <c r="G313" s="643">
        <v>0</v>
      </c>
      <c r="H313" s="643">
        <v>0</v>
      </c>
      <c r="I313" s="643">
        <v>0</v>
      </c>
      <c r="J313" s="643">
        <v>0</v>
      </c>
      <c r="K313" s="643">
        <v>0</v>
      </c>
      <c r="L313" s="643">
        <v>0</v>
      </c>
      <c r="M313" s="643">
        <v>0</v>
      </c>
      <c r="N313" s="643">
        <v>0</v>
      </c>
      <c r="O313" s="643">
        <v>0</v>
      </c>
      <c r="P313" s="643">
        <v>0</v>
      </c>
      <c r="Q313" s="643">
        <v>0</v>
      </c>
      <c r="R313" s="643">
        <v>0</v>
      </c>
      <c r="S313" s="643">
        <v>0</v>
      </c>
      <c r="T313" s="643">
        <v>0</v>
      </c>
      <c r="U313" s="643">
        <v>0</v>
      </c>
      <c r="V313" s="643">
        <v>0</v>
      </c>
      <c r="W313" s="643">
        <v>0</v>
      </c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  <c r="BA313" s="320"/>
      <c r="BB313" s="320"/>
      <c r="BC313" s="320"/>
      <c r="BD313" s="320"/>
      <c r="BE313" s="320"/>
      <c r="BF313" s="320"/>
      <c r="BG313" s="320"/>
      <c r="BH313" s="320"/>
      <c r="BI313" s="320"/>
      <c r="BJ313" s="320"/>
      <c r="BK313" s="320"/>
    </row>
    <row r="314" spans="1:63" s="346" customFormat="1" ht="12.75" customHeight="1" x14ac:dyDescent="0.3">
      <c r="A314" s="637" t="str">
        <f t="shared" si="8"/>
        <v/>
      </c>
      <c r="B314" s="637" t="s">
        <v>1165</v>
      </c>
      <c r="C314" s="346" t="s">
        <v>1453</v>
      </c>
      <c r="D314" s="349" t="s">
        <v>1635</v>
      </c>
      <c r="E314" s="643">
        <v>0</v>
      </c>
      <c r="F314" s="643">
        <v>0</v>
      </c>
      <c r="G314" s="643">
        <v>0</v>
      </c>
      <c r="H314" s="643">
        <v>0</v>
      </c>
      <c r="I314" s="643">
        <v>0</v>
      </c>
      <c r="J314" s="643">
        <v>0</v>
      </c>
      <c r="K314" s="643">
        <v>0</v>
      </c>
      <c r="L314" s="643">
        <v>0</v>
      </c>
      <c r="M314" s="643">
        <v>0</v>
      </c>
      <c r="N314" s="643">
        <v>0</v>
      </c>
      <c r="O314" s="643">
        <v>0</v>
      </c>
      <c r="P314" s="643">
        <v>0</v>
      </c>
      <c r="Q314" s="643">
        <v>0</v>
      </c>
      <c r="R314" s="643">
        <v>0</v>
      </c>
      <c r="S314" s="643">
        <v>0</v>
      </c>
      <c r="T314" s="643">
        <v>0</v>
      </c>
      <c r="U314" s="643">
        <v>0</v>
      </c>
      <c r="V314" s="643">
        <v>0</v>
      </c>
      <c r="W314" s="643">
        <v>0</v>
      </c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  <c r="BA314" s="320"/>
      <c r="BB314" s="320"/>
      <c r="BC314" s="320"/>
      <c r="BD314" s="320"/>
      <c r="BE314" s="320"/>
      <c r="BF314" s="320"/>
      <c r="BG314" s="320"/>
      <c r="BH314" s="320"/>
      <c r="BI314" s="320"/>
      <c r="BJ314" s="320"/>
      <c r="BK314" s="320"/>
    </row>
    <row r="315" spans="1:63" s="346" customFormat="1" ht="13" x14ac:dyDescent="0.3">
      <c r="A315" s="637" t="str">
        <f t="shared" si="8"/>
        <v/>
      </c>
      <c r="B315" s="637" t="s">
        <v>1165</v>
      </c>
      <c r="C315" s="346" t="s">
        <v>1454</v>
      </c>
      <c r="D315" s="349" t="s">
        <v>1636</v>
      </c>
      <c r="E315" s="643">
        <v>0</v>
      </c>
      <c r="F315" s="643">
        <v>0</v>
      </c>
      <c r="G315" s="643">
        <v>0</v>
      </c>
      <c r="H315" s="643">
        <v>0</v>
      </c>
      <c r="I315" s="643">
        <v>0</v>
      </c>
      <c r="J315" s="643">
        <v>0</v>
      </c>
      <c r="K315" s="643">
        <v>0</v>
      </c>
      <c r="L315" s="643">
        <v>0</v>
      </c>
      <c r="M315" s="643">
        <v>0</v>
      </c>
      <c r="N315" s="643">
        <v>0</v>
      </c>
      <c r="O315" s="643">
        <v>0</v>
      </c>
      <c r="P315" s="643">
        <v>0</v>
      </c>
      <c r="Q315" s="643">
        <v>0</v>
      </c>
      <c r="R315" s="643">
        <v>0</v>
      </c>
      <c r="S315" s="643">
        <v>0</v>
      </c>
      <c r="T315" s="643">
        <v>0</v>
      </c>
      <c r="U315" s="643">
        <v>0</v>
      </c>
      <c r="V315" s="643">
        <v>0</v>
      </c>
      <c r="W315" s="643">
        <v>0</v>
      </c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  <c r="BA315" s="320"/>
      <c r="BB315" s="320"/>
      <c r="BC315" s="320"/>
      <c r="BD315" s="320"/>
      <c r="BE315" s="320"/>
      <c r="BF315" s="320"/>
      <c r="BG315" s="320"/>
      <c r="BH315" s="320"/>
      <c r="BI315" s="320"/>
      <c r="BJ315" s="320"/>
      <c r="BK315" s="320"/>
    </row>
    <row r="316" spans="1:63" s="346" customFormat="1" ht="13" x14ac:dyDescent="0.3">
      <c r="A316" s="637" t="str">
        <f t="shared" si="8"/>
        <v/>
      </c>
      <c r="B316" s="637" t="s">
        <v>1159</v>
      </c>
      <c r="C316" s="346" t="s">
        <v>1455</v>
      </c>
      <c r="D316" s="349" t="s">
        <v>1637</v>
      </c>
      <c r="E316" s="643">
        <v>0</v>
      </c>
      <c r="F316" s="643">
        <v>0</v>
      </c>
      <c r="G316" s="643">
        <v>0</v>
      </c>
      <c r="H316" s="643">
        <v>0</v>
      </c>
      <c r="I316" s="643">
        <v>0</v>
      </c>
      <c r="J316" s="643">
        <v>0</v>
      </c>
      <c r="K316" s="643">
        <v>0</v>
      </c>
      <c r="L316" s="643">
        <v>0</v>
      </c>
      <c r="M316" s="643">
        <v>0</v>
      </c>
      <c r="N316" s="643">
        <v>0</v>
      </c>
      <c r="O316" s="643">
        <v>0</v>
      </c>
      <c r="P316" s="643">
        <v>0</v>
      </c>
      <c r="Q316" s="643">
        <v>0</v>
      </c>
      <c r="R316" s="643">
        <v>0</v>
      </c>
      <c r="S316" s="643">
        <v>0</v>
      </c>
      <c r="T316" s="643">
        <v>0</v>
      </c>
      <c r="U316" s="643">
        <v>0</v>
      </c>
      <c r="V316" s="643">
        <v>0</v>
      </c>
      <c r="W316" s="643">
        <v>0</v>
      </c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  <c r="AY316" s="320"/>
      <c r="AZ316" s="320"/>
      <c r="BA316" s="320"/>
      <c r="BB316" s="320"/>
      <c r="BC316" s="320"/>
      <c r="BD316" s="320"/>
      <c r="BE316" s="320"/>
      <c r="BF316" s="320"/>
      <c r="BG316" s="320"/>
      <c r="BH316" s="320"/>
      <c r="BI316" s="320"/>
      <c r="BJ316" s="320"/>
      <c r="BK316" s="320"/>
    </row>
    <row r="317" spans="1:63" s="346" customFormat="1" ht="12.75" customHeight="1" x14ac:dyDescent="0.3">
      <c r="A317" s="637" t="str">
        <f t="shared" si="8"/>
        <v/>
      </c>
      <c r="B317" s="637" t="s">
        <v>1165</v>
      </c>
      <c r="C317" s="346" t="s">
        <v>1456</v>
      </c>
      <c r="D317" s="349" t="s">
        <v>1638</v>
      </c>
      <c r="E317" s="643">
        <v>0</v>
      </c>
      <c r="F317" s="643">
        <v>0</v>
      </c>
      <c r="G317" s="643">
        <v>0</v>
      </c>
      <c r="H317" s="643">
        <v>0</v>
      </c>
      <c r="I317" s="643">
        <v>0</v>
      </c>
      <c r="J317" s="643">
        <v>0</v>
      </c>
      <c r="K317" s="643">
        <v>0</v>
      </c>
      <c r="L317" s="643">
        <v>0</v>
      </c>
      <c r="M317" s="643">
        <v>0</v>
      </c>
      <c r="N317" s="643">
        <v>0</v>
      </c>
      <c r="O317" s="643">
        <v>0</v>
      </c>
      <c r="P317" s="643">
        <v>0</v>
      </c>
      <c r="Q317" s="643">
        <v>0</v>
      </c>
      <c r="R317" s="643">
        <v>0</v>
      </c>
      <c r="S317" s="643">
        <v>0</v>
      </c>
      <c r="T317" s="643">
        <v>0</v>
      </c>
      <c r="U317" s="643">
        <v>0</v>
      </c>
      <c r="V317" s="643">
        <v>0</v>
      </c>
      <c r="W317" s="643">
        <v>0</v>
      </c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  <c r="BA317" s="320"/>
      <c r="BB317" s="320"/>
      <c r="BC317" s="320"/>
      <c r="BD317" s="320"/>
      <c r="BE317" s="320"/>
      <c r="BF317" s="320"/>
      <c r="BG317" s="320"/>
      <c r="BH317" s="320"/>
      <c r="BI317" s="320"/>
      <c r="BJ317" s="320"/>
      <c r="BK317" s="320"/>
    </row>
    <row r="318" spans="1:63" s="346" customFormat="1" ht="12.75" customHeight="1" x14ac:dyDescent="0.3">
      <c r="A318" s="637" t="str">
        <f t="shared" si="8"/>
        <v/>
      </c>
      <c r="B318" s="637" t="s">
        <v>1165</v>
      </c>
      <c r="C318" s="346" t="s">
        <v>1457</v>
      </c>
      <c r="D318" s="640" t="s">
        <v>1639</v>
      </c>
      <c r="E318" s="643">
        <v>0</v>
      </c>
      <c r="F318" s="643">
        <v>0</v>
      </c>
      <c r="G318" s="643">
        <v>0</v>
      </c>
      <c r="H318" s="643">
        <v>0</v>
      </c>
      <c r="I318" s="643">
        <v>0</v>
      </c>
      <c r="J318" s="643">
        <v>0</v>
      </c>
      <c r="K318" s="643">
        <v>0</v>
      </c>
      <c r="L318" s="643">
        <v>0</v>
      </c>
      <c r="M318" s="643">
        <v>0</v>
      </c>
      <c r="N318" s="643">
        <v>0</v>
      </c>
      <c r="O318" s="643">
        <v>0</v>
      </c>
      <c r="P318" s="643">
        <v>0</v>
      </c>
      <c r="Q318" s="643">
        <v>0</v>
      </c>
      <c r="R318" s="643">
        <v>0</v>
      </c>
      <c r="S318" s="643">
        <v>0</v>
      </c>
      <c r="T318" s="643">
        <v>0</v>
      </c>
      <c r="U318" s="643">
        <v>0</v>
      </c>
      <c r="V318" s="643">
        <v>0</v>
      </c>
      <c r="W318" s="643">
        <v>0</v>
      </c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  <c r="BA318" s="320"/>
      <c r="BB318" s="320"/>
      <c r="BC318" s="320"/>
      <c r="BD318" s="320"/>
      <c r="BE318" s="320"/>
      <c r="BF318" s="320"/>
      <c r="BG318" s="320"/>
      <c r="BH318" s="320"/>
      <c r="BI318" s="320"/>
      <c r="BJ318" s="320"/>
      <c r="BK318" s="320"/>
    </row>
    <row r="319" spans="1:63" s="346" customFormat="1" ht="12.75" customHeight="1" x14ac:dyDescent="0.3">
      <c r="A319" s="637" t="str">
        <f t="shared" si="8"/>
        <v>X</v>
      </c>
      <c r="B319" s="637" t="s">
        <v>1159</v>
      </c>
      <c r="C319" s="346" t="s">
        <v>1458</v>
      </c>
      <c r="D319" s="640" t="s">
        <v>1640</v>
      </c>
      <c r="E319" s="643">
        <v>-1.9034260511398315</v>
      </c>
      <c r="F319" s="643">
        <v>8.4183000028133392E-2</v>
      </c>
      <c r="G319" s="643">
        <v>1.5136499404907227</v>
      </c>
      <c r="H319" s="643">
        <v>-1.6330469846725464</v>
      </c>
      <c r="I319" s="643">
        <v>1.1462980508804321</v>
      </c>
      <c r="J319" s="643">
        <v>-0.36008301377296448</v>
      </c>
      <c r="K319" s="643">
        <v>-1.9447840452194214</v>
      </c>
      <c r="L319" s="643">
        <v>-1.1890430450439453</v>
      </c>
      <c r="M319" s="643">
        <v>-2.5220990180969238</v>
      </c>
      <c r="N319" s="643">
        <v>-1.3259569406509399</v>
      </c>
      <c r="O319" s="643">
        <v>9.4324998557567596E-2</v>
      </c>
      <c r="P319" s="643">
        <v>1.2435749769210815</v>
      </c>
      <c r="Q319" s="643">
        <v>-7.3829288482666016</v>
      </c>
      <c r="R319" s="643">
        <v>0.13976900279521942</v>
      </c>
      <c r="S319" s="643">
        <v>2.482158899307251</v>
      </c>
      <c r="T319" s="643">
        <v>-3.6828889846801758</v>
      </c>
      <c r="U319" s="643">
        <v>-0.98244297504425049</v>
      </c>
      <c r="V319" s="643">
        <v>-1.9202460050582886</v>
      </c>
      <c r="W319" s="643">
        <v>-2</v>
      </c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  <c r="BA319" s="320"/>
      <c r="BB319" s="320"/>
      <c r="BC319" s="320"/>
      <c r="BD319" s="320"/>
      <c r="BE319" s="320"/>
      <c r="BF319" s="320"/>
      <c r="BG319" s="320"/>
      <c r="BH319" s="320"/>
      <c r="BI319" s="320"/>
      <c r="BJ319" s="320"/>
      <c r="BK319" s="320"/>
    </row>
    <row r="320" spans="1:63" s="346" customFormat="1" ht="12.75" customHeight="1" x14ac:dyDescent="0.3">
      <c r="A320" s="637" t="str">
        <f t="shared" si="8"/>
        <v/>
      </c>
      <c r="B320" s="637" t="s">
        <v>1165</v>
      </c>
      <c r="C320" s="346" t="s">
        <v>1459</v>
      </c>
      <c r="D320" s="349" t="s">
        <v>1641</v>
      </c>
      <c r="E320" s="643">
        <v>0</v>
      </c>
      <c r="F320" s="643">
        <v>0</v>
      </c>
      <c r="G320" s="643">
        <v>0</v>
      </c>
      <c r="H320" s="643">
        <v>0</v>
      </c>
      <c r="I320" s="643">
        <v>0</v>
      </c>
      <c r="J320" s="643">
        <v>0</v>
      </c>
      <c r="K320" s="643">
        <v>0</v>
      </c>
      <c r="L320" s="643">
        <v>0</v>
      </c>
      <c r="M320" s="643">
        <v>0</v>
      </c>
      <c r="N320" s="643">
        <v>0</v>
      </c>
      <c r="O320" s="643">
        <v>0</v>
      </c>
      <c r="P320" s="643">
        <v>0</v>
      </c>
      <c r="Q320" s="643">
        <v>0</v>
      </c>
      <c r="R320" s="643">
        <v>0</v>
      </c>
      <c r="S320" s="643">
        <v>0</v>
      </c>
      <c r="T320" s="643">
        <v>0</v>
      </c>
      <c r="U320" s="643">
        <v>0</v>
      </c>
      <c r="V320" s="643">
        <v>0</v>
      </c>
      <c r="W320" s="643">
        <v>0</v>
      </c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  <c r="BA320" s="320"/>
      <c r="BB320" s="320"/>
      <c r="BC320" s="320"/>
      <c r="BD320" s="320"/>
      <c r="BE320" s="320"/>
      <c r="BF320" s="320"/>
      <c r="BG320" s="320"/>
      <c r="BH320" s="320"/>
      <c r="BI320" s="320"/>
      <c r="BJ320" s="320"/>
      <c r="BK320" s="320"/>
    </row>
    <row r="321" spans="1:63" s="346" customFormat="1" ht="12.75" customHeight="1" x14ac:dyDescent="0.3">
      <c r="A321" s="637" t="str">
        <f t="shared" si="8"/>
        <v>X</v>
      </c>
      <c r="B321" s="637" t="s">
        <v>1165</v>
      </c>
      <c r="C321" s="346" t="s">
        <v>1460</v>
      </c>
      <c r="D321" s="640" t="s">
        <v>1642</v>
      </c>
      <c r="E321" s="643">
        <v>-1.9034260511398315</v>
      </c>
      <c r="F321" s="643">
        <v>8.4183000028133392E-2</v>
      </c>
      <c r="G321" s="643">
        <v>1.5136499404907227</v>
      </c>
      <c r="H321" s="643">
        <v>-1.6330469846725464</v>
      </c>
      <c r="I321" s="643">
        <v>1.1462980508804321</v>
      </c>
      <c r="J321" s="643">
        <v>-0.36008301377296448</v>
      </c>
      <c r="K321" s="643">
        <v>-1.9447840452194214</v>
      </c>
      <c r="L321" s="643">
        <v>-1.1890430450439453</v>
      </c>
      <c r="M321" s="643">
        <v>-2.5220990180969238</v>
      </c>
      <c r="N321" s="643">
        <v>-1.3259569406509399</v>
      </c>
      <c r="O321" s="643">
        <v>9.4324998557567596E-2</v>
      </c>
      <c r="P321" s="643">
        <v>1.2435749769210815</v>
      </c>
      <c r="Q321" s="643">
        <v>-7.3829288482666016</v>
      </c>
      <c r="R321" s="643">
        <v>0.13976900279521942</v>
      </c>
      <c r="S321" s="643">
        <v>2.482158899307251</v>
      </c>
      <c r="T321" s="643">
        <v>-3.6828889846801758</v>
      </c>
      <c r="U321" s="643">
        <v>-0.98244297504425049</v>
      </c>
      <c r="V321" s="643">
        <v>-1.9202460050582886</v>
      </c>
      <c r="W321" s="643">
        <v>-2</v>
      </c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0"/>
      <c r="BC321" s="320"/>
      <c r="BD321" s="320"/>
      <c r="BE321" s="320"/>
      <c r="BF321" s="320"/>
      <c r="BG321" s="320"/>
      <c r="BH321" s="320"/>
      <c r="BI321" s="320"/>
      <c r="BJ321" s="320"/>
      <c r="BK321" s="320"/>
    </row>
    <row r="322" spans="1:63" s="346" customFormat="1" ht="12.75" customHeight="1" x14ac:dyDescent="0.3">
      <c r="A322" s="637" t="str">
        <f t="shared" si="8"/>
        <v>X</v>
      </c>
      <c r="B322" s="637" t="s">
        <v>1159</v>
      </c>
      <c r="C322" s="346" t="s">
        <v>1461</v>
      </c>
      <c r="D322" s="640" t="s">
        <v>1644</v>
      </c>
      <c r="E322" s="643">
        <v>-7.3327441215515137</v>
      </c>
      <c r="F322" s="643">
        <v>5.2751169204711914</v>
      </c>
      <c r="G322" s="643">
        <v>2.1817998886108398</v>
      </c>
      <c r="H322" s="643">
        <v>4.5556268692016602</v>
      </c>
      <c r="I322" s="643">
        <v>2.3901429176330566</v>
      </c>
      <c r="J322" s="643">
        <v>2.6659529209136963</v>
      </c>
      <c r="K322" s="643">
        <v>0.62058097124099731</v>
      </c>
      <c r="L322" s="643">
        <v>-14.864890098571777</v>
      </c>
      <c r="M322" s="643">
        <v>-4.5043478012084961</v>
      </c>
      <c r="N322" s="643">
        <v>0.79811900854110718</v>
      </c>
      <c r="O322" s="643">
        <v>-3.8407011032104492</v>
      </c>
      <c r="P322" s="643">
        <v>-2.8896820545196533</v>
      </c>
      <c r="Q322" s="643">
        <v>-1.9885449409484863</v>
      </c>
      <c r="R322" s="643">
        <v>0.67485898733139038</v>
      </c>
      <c r="S322" s="643">
        <v>-5.6123957633972168</v>
      </c>
      <c r="T322" s="643">
        <v>6.3459858894348145</v>
      </c>
      <c r="U322" s="643">
        <v>2.2601990699768066</v>
      </c>
      <c r="V322" s="643">
        <v>3.0666999518871307E-2</v>
      </c>
      <c r="W322" s="643">
        <v>-1.0664730072021484</v>
      </c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  <c r="BA322" s="320"/>
      <c r="BB322" s="320"/>
      <c r="BC322" s="320"/>
      <c r="BD322" s="320"/>
      <c r="BE322" s="320"/>
      <c r="BF322" s="320"/>
      <c r="BG322" s="320"/>
      <c r="BH322" s="320"/>
      <c r="BI322" s="320"/>
      <c r="BJ322" s="320"/>
      <c r="BK322" s="320"/>
    </row>
    <row r="323" spans="1:63" s="346" customFormat="1" ht="13" x14ac:dyDescent="0.3">
      <c r="A323" s="637" t="str">
        <f t="shared" si="8"/>
        <v>X</v>
      </c>
      <c r="B323" s="637" t="s">
        <v>1159</v>
      </c>
      <c r="C323" s="346" t="s">
        <v>1462</v>
      </c>
      <c r="D323" s="640" t="s">
        <v>1645</v>
      </c>
      <c r="E323" s="643">
        <v>-9.4181394577026367</v>
      </c>
      <c r="F323" s="643">
        <v>3.6545169353485107</v>
      </c>
      <c r="G323" s="643">
        <v>3.3865079879760742</v>
      </c>
      <c r="H323" s="643">
        <v>4.5158782005310059</v>
      </c>
      <c r="I323" s="643">
        <v>3.0185739994049072</v>
      </c>
      <c r="J323" s="643">
        <v>5.3902530670166016</v>
      </c>
      <c r="K323" s="643">
        <v>3.5799229145050049</v>
      </c>
      <c r="L323" s="643">
        <v>-23.109006881713867</v>
      </c>
      <c r="M323" s="643">
        <v>-2.159358024597168</v>
      </c>
      <c r="N323" s="643">
        <v>-1.9401249885559082</v>
      </c>
      <c r="O323" s="643">
        <v>-0.35062399506568909</v>
      </c>
      <c r="P323" s="643">
        <v>-0.17404800653457642</v>
      </c>
      <c r="Q323" s="643">
        <v>0.740805983543396</v>
      </c>
      <c r="R323" s="643">
        <v>1.7330590486526489</v>
      </c>
      <c r="S323" s="643">
        <v>-1.6195900440216064</v>
      </c>
      <c r="T323" s="643">
        <v>7.7006649971008301</v>
      </c>
      <c r="U323" s="643">
        <v>5.8410768508911133</v>
      </c>
      <c r="V323" s="643">
        <v>1.5783569812774658</v>
      </c>
      <c r="W323" s="643">
        <v>1.8495270013809204</v>
      </c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  <c r="BA323" s="320"/>
      <c r="BB323" s="320"/>
      <c r="BC323" s="320"/>
      <c r="BD323" s="320"/>
      <c r="BE323" s="320"/>
      <c r="BF323" s="320"/>
      <c r="BG323" s="320"/>
      <c r="BH323" s="320"/>
      <c r="BI323" s="320"/>
      <c r="BJ323" s="320"/>
      <c r="BK323" s="320"/>
    </row>
    <row r="324" spans="1:63" s="346" customFormat="1" ht="13" x14ac:dyDescent="0.3">
      <c r="A324" s="637" t="str">
        <f t="shared" si="8"/>
        <v/>
      </c>
      <c r="B324" s="637" t="s">
        <v>1159</v>
      </c>
      <c r="C324" s="346" t="s">
        <v>1463</v>
      </c>
      <c r="D324" s="640" t="s">
        <v>1626</v>
      </c>
      <c r="E324" s="643">
        <v>0</v>
      </c>
      <c r="F324" s="643">
        <v>0</v>
      </c>
      <c r="G324" s="643">
        <v>0</v>
      </c>
      <c r="H324" s="643">
        <v>0</v>
      </c>
      <c r="I324" s="643">
        <v>0</v>
      </c>
      <c r="J324" s="643">
        <v>0</v>
      </c>
      <c r="K324" s="643">
        <v>0</v>
      </c>
      <c r="L324" s="643">
        <v>0</v>
      </c>
      <c r="M324" s="643">
        <v>0</v>
      </c>
      <c r="N324" s="643">
        <v>0</v>
      </c>
      <c r="O324" s="643">
        <v>0</v>
      </c>
      <c r="P324" s="643">
        <v>0</v>
      </c>
      <c r="Q324" s="643">
        <v>0</v>
      </c>
      <c r="R324" s="643">
        <v>0</v>
      </c>
      <c r="S324" s="643">
        <v>0</v>
      </c>
      <c r="T324" s="643">
        <v>0</v>
      </c>
      <c r="U324" s="643">
        <v>0</v>
      </c>
      <c r="V324" s="643">
        <v>0</v>
      </c>
      <c r="W324" s="643">
        <v>0</v>
      </c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  <c r="BA324" s="320"/>
      <c r="BB324" s="320"/>
      <c r="BC324" s="320"/>
      <c r="BD324" s="320"/>
      <c r="BE324" s="320"/>
      <c r="BF324" s="320"/>
      <c r="BG324" s="320"/>
      <c r="BH324" s="320"/>
      <c r="BI324" s="320"/>
      <c r="BJ324" s="320"/>
      <c r="BK324" s="320"/>
    </row>
    <row r="325" spans="1:63" s="346" customFormat="1" ht="13" x14ac:dyDescent="0.3">
      <c r="A325" s="637" t="str">
        <f t="shared" si="8"/>
        <v/>
      </c>
      <c r="B325" s="637" t="s">
        <v>1159</v>
      </c>
      <c r="C325" s="346" t="s">
        <v>1464</v>
      </c>
      <c r="D325" s="640" t="s">
        <v>1627</v>
      </c>
      <c r="E325" s="643">
        <v>0</v>
      </c>
      <c r="F325" s="643">
        <v>0</v>
      </c>
      <c r="G325" s="643">
        <v>0</v>
      </c>
      <c r="H325" s="643">
        <v>0</v>
      </c>
      <c r="I325" s="643">
        <v>0</v>
      </c>
      <c r="J325" s="643">
        <v>0</v>
      </c>
      <c r="K325" s="643">
        <v>0</v>
      </c>
      <c r="L325" s="643">
        <v>0</v>
      </c>
      <c r="M325" s="643">
        <v>0</v>
      </c>
      <c r="N325" s="643">
        <v>0</v>
      </c>
      <c r="O325" s="643">
        <v>0</v>
      </c>
      <c r="P325" s="643">
        <v>0</v>
      </c>
      <c r="Q325" s="643">
        <v>0</v>
      </c>
      <c r="R325" s="643">
        <v>0</v>
      </c>
      <c r="S325" s="643">
        <v>0</v>
      </c>
      <c r="T325" s="643">
        <v>0</v>
      </c>
      <c r="U325" s="643">
        <v>0</v>
      </c>
      <c r="V325" s="643">
        <v>0</v>
      </c>
      <c r="W325" s="643">
        <v>0</v>
      </c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  <c r="AY325" s="320"/>
      <c r="AZ325" s="320"/>
      <c r="BA325" s="320"/>
      <c r="BB325" s="320"/>
      <c r="BC325" s="320"/>
      <c r="BD325" s="320"/>
      <c r="BE325" s="320"/>
      <c r="BF325" s="320"/>
      <c r="BG325" s="320"/>
      <c r="BH325" s="320"/>
      <c r="BI325" s="320"/>
      <c r="BJ325" s="320"/>
      <c r="BK325" s="320"/>
    </row>
    <row r="326" spans="1:63" s="346" customFormat="1" ht="13" x14ac:dyDescent="0.3">
      <c r="A326" s="637" t="str">
        <f t="shared" si="8"/>
        <v>X</v>
      </c>
      <c r="B326" s="637" t="s">
        <v>1159</v>
      </c>
      <c r="C326" s="346" t="s">
        <v>1465</v>
      </c>
      <c r="D326" s="349" t="s">
        <v>872</v>
      </c>
      <c r="E326" s="643">
        <v>0</v>
      </c>
      <c r="F326" s="643">
        <v>0</v>
      </c>
      <c r="G326" s="643">
        <v>0</v>
      </c>
      <c r="H326" s="643">
        <v>0</v>
      </c>
      <c r="I326" s="643">
        <v>0</v>
      </c>
      <c r="J326" s="643">
        <v>0</v>
      </c>
      <c r="K326" s="643">
        <v>0</v>
      </c>
      <c r="L326" s="643">
        <v>0</v>
      </c>
      <c r="M326" s="643">
        <v>0</v>
      </c>
      <c r="N326" s="643">
        <v>0</v>
      </c>
      <c r="O326" s="643">
        <v>0</v>
      </c>
      <c r="P326" s="643">
        <v>0</v>
      </c>
      <c r="Q326" s="643">
        <v>0</v>
      </c>
      <c r="R326" s="643">
        <v>0</v>
      </c>
      <c r="S326" s="643">
        <v>0</v>
      </c>
      <c r="T326" s="643">
        <v>3.9043300151824951</v>
      </c>
      <c r="U326" s="643">
        <v>2.0356700420379639</v>
      </c>
      <c r="V326" s="643">
        <v>0</v>
      </c>
      <c r="W326" s="643">
        <v>-1.7334729433059692</v>
      </c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  <c r="BA326" s="320"/>
      <c r="BB326" s="320"/>
      <c r="BC326" s="320"/>
      <c r="BD326" s="320"/>
      <c r="BE326" s="320"/>
      <c r="BF326" s="320"/>
      <c r="BG326" s="320"/>
      <c r="BH326" s="320"/>
      <c r="BI326" s="320"/>
      <c r="BJ326" s="320"/>
      <c r="BK326" s="320"/>
    </row>
    <row r="327" spans="1:63" s="346" customFormat="1" ht="13" x14ac:dyDescent="0.3">
      <c r="A327" s="637" t="str">
        <f t="shared" ref="A327:A376" si="9">IF(SUM(E327:AI327)=0,"","X")</f>
        <v/>
      </c>
      <c r="B327" s="637" t="s">
        <v>1159</v>
      </c>
      <c r="C327" s="346" t="s">
        <v>1466</v>
      </c>
      <c r="D327" s="640" t="s">
        <v>1628</v>
      </c>
      <c r="E327" s="643">
        <v>0</v>
      </c>
      <c r="F327" s="643">
        <v>0</v>
      </c>
      <c r="G327" s="643">
        <v>0</v>
      </c>
      <c r="H327" s="643">
        <v>0</v>
      </c>
      <c r="I327" s="643">
        <v>0</v>
      </c>
      <c r="J327" s="643">
        <v>0</v>
      </c>
      <c r="K327" s="643">
        <v>0</v>
      </c>
      <c r="L327" s="643">
        <v>0</v>
      </c>
      <c r="M327" s="643">
        <v>0</v>
      </c>
      <c r="N327" s="643">
        <v>0</v>
      </c>
      <c r="O327" s="643">
        <v>0</v>
      </c>
      <c r="P327" s="643">
        <v>0</v>
      </c>
      <c r="Q327" s="643">
        <v>0</v>
      </c>
      <c r="R327" s="643">
        <v>0</v>
      </c>
      <c r="S327" s="643">
        <v>0</v>
      </c>
      <c r="T327" s="643">
        <v>0</v>
      </c>
      <c r="U327" s="643">
        <v>0</v>
      </c>
      <c r="V327" s="643">
        <v>0</v>
      </c>
      <c r="W327" s="643">
        <v>0</v>
      </c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  <c r="BA327" s="320"/>
      <c r="BB327" s="320"/>
      <c r="BC327" s="320"/>
      <c r="BD327" s="320"/>
      <c r="BE327" s="320"/>
      <c r="BF327" s="320"/>
      <c r="BG327" s="320"/>
      <c r="BH327" s="320"/>
      <c r="BI327" s="320"/>
      <c r="BJ327" s="320"/>
      <c r="BK327" s="320"/>
    </row>
    <row r="328" spans="1:63" s="346" customFormat="1" ht="13" x14ac:dyDescent="0.3">
      <c r="A328" s="637" t="str">
        <f t="shared" si="9"/>
        <v/>
      </c>
      <c r="B328" s="637" t="s">
        <v>1165</v>
      </c>
      <c r="C328" s="346" t="s">
        <v>1467</v>
      </c>
      <c r="D328" s="640" t="s">
        <v>1629</v>
      </c>
      <c r="E328" s="643">
        <v>0</v>
      </c>
      <c r="F328" s="643">
        <v>0</v>
      </c>
      <c r="G328" s="643">
        <v>0</v>
      </c>
      <c r="H328" s="643">
        <v>0</v>
      </c>
      <c r="I328" s="643">
        <v>0</v>
      </c>
      <c r="J328" s="643">
        <v>0</v>
      </c>
      <c r="K328" s="643">
        <v>0</v>
      </c>
      <c r="L328" s="643">
        <v>0</v>
      </c>
      <c r="M328" s="643">
        <v>0</v>
      </c>
      <c r="N328" s="643">
        <v>0</v>
      </c>
      <c r="O328" s="643">
        <v>0</v>
      </c>
      <c r="P328" s="643">
        <v>0</v>
      </c>
      <c r="Q328" s="643">
        <v>0</v>
      </c>
      <c r="R328" s="643">
        <v>0</v>
      </c>
      <c r="S328" s="643">
        <v>0</v>
      </c>
      <c r="T328" s="643">
        <v>0</v>
      </c>
      <c r="U328" s="643">
        <v>0</v>
      </c>
      <c r="V328" s="643">
        <v>0</v>
      </c>
      <c r="W328" s="643">
        <v>0</v>
      </c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  <c r="BA328" s="320"/>
      <c r="BB328" s="320"/>
      <c r="BC328" s="320"/>
      <c r="BD328" s="320"/>
      <c r="BE328" s="320"/>
      <c r="BF328" s="320"/>
      <c r="BG328" s="320"/>
      <c r="BH328" s="320"/>
      <c r="BI328" s="320"/>
      <c r="BJ328" s="320"/>
      <c r="BK328" s="320"/>
    </row>
    <row r="329" spans="1:63" s="346" customFormat="1" ht="13" x14ac:dyDescent="0.3">
      <c r="A329" s="637" t="str">
        <f t="shared" si="9"/>
        <v/>
      </c>
      <c r="B329" s="637" t="s">
        <v>1165</v>
      </c>
      <c r="C329" s="346" t="s">
        <v>1468</v>
      </c>
      <c r="D329" s="349" t="s">
        <v>1630</v>
      </c>
      <c r="E329" s="643">
        <v>0</v>
      </c>
      <c r="F329" s="643">
        <v>0</v>
      </c>
      <c r="G329" s="643">
        <v>0</v>
      </c>
      <c r="H329" s="643">
        <v>0</v>
      </c>
      <c r="I329" s="643">
        <v>0</v>
      </c>
      <c r="J329" s="643">
        <v>0</v>
      </c>
      <c r="K329" s="643">
        <v>0</v>
      </c>
      <c r="L329" s="643">
        <v>0</v>
      </c>
      <c r="M329" s="643">
        <v>0</v>
      </c>
      <c r="N329" s="643">
        <v>0</v>
      </c>
      <c r="O329" s="643">
        <v>0</v>
      </c>
      <c r="P329" s="643">
        <v>0</v>
      </c>
      <c r="Q329" s="643">
        <v>0</v>
      </c>
      <c r="R329" s="643">
        <v>0</v>
      </c>
      <c r="S329" s="643">
        <v>0</v>
      </c>
      <c r="T329" s="643">
        <v>0</v>
      </c>
      <c r="U329" s="643">
        <v>0</v>
      </c>
      <c r="V329" s="643">
        <v>0</v>
      </c>
      <c r="W329" s="643">
        <v>0</v>
      </c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  <c r="BA329" s="320"/>
      <c r="BB329" s="320"/>
      <c r="BC329" s="320"/>
      <c r="BD329" s="320"/>
      <c r="BE329" s="320"/>
      <c r="BF329" s="320"/>
      <c r="BG329" s="320"/>
      <c r="BH329" s="320"/>
      <c r="BI329" s="320"/>
      <c r="BJ329" s="320"/>
      <c r="BK329" s="320"/>
    </row>
    <row r="330" spans="1:63" s="346" customFormat="1" ht="13" x14ac:dyDescent="0.3">
      <c r="A330" s="637" t="str">
        <f t="shared" si="9"/>
        <v/>
      </c>
      <c r="B330" s="637" t="s">
        <v>1159</v>
      </c>
      <c r="C330" s="346" t="s">
        <v>1469</v>
      </c>
      <c r="D330" s="640" t="s">
        <v>1631</v>
      </c>
      <c r="E330" s="643">
        <v>0</v>
      </c>
      <c r="F330" s="643">
        <v>0</v>
      </c>
      <c r="G330" s="643">
        <v>0</v>
      </c>
      <c r="H330" s="643">
        <v>0</v>
      </c>
      <c r="I330" s="643">
        <v>0</v>
      </c>
      <c r="J330" s="643">
        <v>0</v>
      </c>
      <c r="K330" s="643">
        <v>0</v>
      </c>
      <c r="L330" s="643">
        <v>0</v>
      </c>
      <c r="M330" s="643">
        <v>0</v>
      </c>
      <c r="N330" s="643">
        <v>0</v>
      </c>
      <c r="O330" s="643">
        <v>0</v>
      </c>
      <c r="P330" s="643">
        <v>0</v>
      </c>
      <c r="Q330" s="643">
        <v>0</v>
      </c>
      <c r="R330" s="643">
        <v>0</v>
      </c>
      <c r="S330" s="643">
        <v>0</v>
      </c>
      <c r="T330" s="643">
        <v>0</v>
      </c>
      <c r="U330" s="643">
        <v>0</v>
      </c>
      <c r="V330" s="643">
        <v>0</v>
      </c>
      <c r="W330" s="643">
        <v>0</v>
      </c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  <c r="BA330" s="320"/>
      <c r="BB330" s="320"/>
      <c r="BC330" s="320"/>
      <c r="BD330" s="320"/>
      <c r="BE330" s="320"/>
      <c r="BF330" s="320"/>
      <c r="BG330" s="320"/>
      <c r="BH330" s="320"/>
      <c r="BI330" s="320"/>
      <c r="BJ330" s="320"/>
      <c r="BK330" s="320"/>
    </row>
    <row r="331" spans="1:63" s="650" customFormat="1" ht="13" x14ac:dyDescent="0.3">
      <c r="A331" s="637" t="str">
        <f t="shared" si="9"/>
        <v/>
      </c>
      <c r="B331" s="662" t="s">
        <v>1165</v>
      </c>
      <c r="C331" s="357" t="s">
        <v>1470</v>
      </c>
      <c r="D331" s="663" t="s">
        <v>1632</v>
      </c>
      <c r="E331" s="664">
        <v>0</v>
      </c>
      <c r="F331" s="664">
        <v>0</v>
      </c>
      <c r="G331" s="664">
        <v>0</v>
      </c>
      <c r="H331" s="664">
        <v>0</v>
      </c>
      <c r="I331" s="664">
        <v>0</v>
      </c>
      <c r="J331" s="664">
        <v>0</v>
      </c>
      <c r="K331" s="664">
        <v>0</v>
      </c>
      <c r="L331" s="664">
        <v>0</v>
      </c>
      <c r="M331" s="664">
        <v>0</v>
      </c>
      <c r="N331" s="664">
        <v>0</v>
      </c>
      <c r="O331" s="664">
        <v>0</v>
      </c>
      <c r="P331" s="664">
        <v>0</v>
      </c>
      <c r="Q331" s="664">
        <v>0</v>
      </c>
      <c r="R331" s="664">
        <v>0</v>
      </c>
      <c r="S331" s="664">
        <v>0</v>
      </c>
      <c r="T331" s="664">
        <v>0</v>
      </c>
      <c r="U331" s="664">
        <v>0</v>
      </c>
      <c r="V331" s="664">
        <v>0</v>
      </c>
      <c r="W331" s="664">
        <v>0</v>
      </c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  <c r="BA331" s="320"/>
      <c r="BB331" s="320"/>
      <c r="BC331" s="320"/>
      <c r="BD331" s="320"/>
      <c r="BE331" s="320"/>
      <c r="BF331" s="320"/>
      <c r="BG331" s="320"/>
      <c r="BH331" s="320"/>
      <c r="BI331" s="320"/>
      <c r="BJ331" s="320"/>
      <c r="BK331" s="320"/>
    </row>
    <row r="332" spans="1:63" s="346" customFormat="1" ht="20" customHeight="1" x14ac:dyDescent="0.3">
      <c r="A332" s="637" t="str">
        <f t="shared" si="9"/>
        <v/>
      </c>
      <c r="B332" s="655" t="s">
        <v>1165</v>
      </c>
      <c r="C332" s="656" t="s">
        <v>1471</v>
      </c>
      <c r="D332" s="657" t="s">
        <v>1633</v>
      </c>
      <c r="E332" s="658">
        <v>0</v>
      </c>
      <c r="F332" s="658">
        <v>0</v>
      </c>
      <c r="G332" s="658">
        <v>0</v>
      </c>
      <c r="H332" s="658">
        <v>0</v>
      </c>
      <c r="I332" s="658">
        <v>0</v>
      </c>
      <c r="J332" s="658">
        <v>0</v>
      </c>
      <c r="K332" s="658">
        <v>0</v>
      </c>
      <c r="L332" s="658">
        <v>0</v>
      </c>
      <c r="M332" s="658">
        <v>0</v>
      </c>
      <c r="N332" s="658">
        <v>0</v>
      </c>
      <c r="O332" s="658">
        <v>0</v>
      </c>
      <c r="P332" s="658">
        <v>0</v>
      </c>
      <c r="Q332" s="658">
        <v>0</v>
      </c>
      <c r="R332" s="658">
        <v>0</v>
      </c>
      <c r="S332" s="658">
        <v>0</v>
      </c>
      <c r="T332" s="658">
        <v>0</v>
      </c>
      <c r="U332" s="658">
        <v>0</v>
      </c>
      <c r="V332" s="658">
        <v>0</v>
      </c>
      <c r="W332" s="658">
        <v>0</v>
      </c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  <c r="BA332" s="320"/>
      <c r="BB332" s="320"/>
      <c r="BC332" s="320"/>
      <c r="BD332" s="320"/>
      <c r="BE332" s="320"/>
      <c r="BF332" s="320"/>
      <c r="BG332" s="320"/>
      <c r="BH332" s="320"/>
      <c r="BI332" s="320"/>
      <c r="BJ332" s="320"/>
      <c r="BK332" s="320"/>
    </row>
    <row r="333" spans="1:63" s="346" customFormat="1" ht="13" x14ac:dyDescent="0.3">
      <c r="A333" s="637" t="str">
        <f t="shared" si="9"/>
        <v/>
      </c>
      <c r="B333" s="637" t="s">
        <v>1165</v>
      </c>
      <c r="C333" s="346" t="s">
        <v>1472</v>
      </c>
      <c r="D333" s="659" t="s">
        <v>1634</v>
      </c>
      <c r="E333" s="643">
        <v>0</v>
      </c>
      <c r="F333" s="643">
        <v>0</v>
      </c>
      <c r="G333" s="643">
        <v>0</v>
      </c>
      <c r="H333" s="643">
        <v>0</v>
      </c>
      <c r="I333" s="643">
        <v>0</v>
      </c>
      <c r="J333" s="643">
        <v>0</v>
      </c>
      <c r="K333" s="643">
        <v>0</v>
      </c>
      <c r="L333" s="643">
        <v>0</v>
      </c>
      <c r="M333" s="643">
        <v>0</v>
      </c>
      <c r="N333" s="643">
        <v>0</v>
      </c>
      <c r="O333" s="643">
        <v>0</v>
      </c>
      <c r="P333" s="643">
        <v>0</v>
      </c>
      <c r="Q333" s="643">
        <v>0</v>
      </c>
      <c r="R333" s="643">
        <v>0</v>
      </c>
      <c r="S333" s="643">
        <v>0</v>
      </c>
      <c r="T333" s="643">
        <v>0</v>
      </c>
      <c r="U333" s="643">
        <v>0</v>
      </c>
      <c r="V333" s="643">
        <v>0</v>
      </c>
      <c r="W333" s="643">
        <v>0</v>
      </c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0"/>
    </row>
    <row r="334" spans="1:63" s="346" customFormat="1" ht="13" x14ac:dyDescent="0.3">
      <c r="A334" s="637" t="str">
        <f t="shared" si="9"/>
        <v/>
      </c>
      <c r="B334" s="637" t="s">
        <v>1165</v>
      </c>
      <c r="C334" s="346" t="s">
        <v>1473</v>
      </c>
      <c r="D334" s="349" t="s">
        <v>1635</v>
      </c>
      <c r="E334" s="643">
        <v>0</v>
      </c>
      <c r="F334" s="643">
        <v>0</v>
      </c>
      <c r="G334" s="643">
        <v>0</v>
      </c>
      <c r="H334" s="643">
        <v>0</v>
      </c>
      <c r="I334" s="643">
        <v>0</v>
      </c>
      <c r="J334" s="643">
        <v>0</v>
      </c>
      <c r="K334" s="643">
        <v>0</v>
      </c>
      <c r="L334" s="643">
        <v>0</v>
      </c>
      <c r="M334" s="643">
        <v>0</v>
      </c>
      <c r="N334" s="643">
        <v>0</v>
      </c>
      <c r="O334" s="643">
        <v>0</v>
      </c>
      <c r="P334" s="643">
        <v>0</v>
      </c>
      <c r="Q334" s="643">
        <v>0</v>
      </c>
      <c r="R334" s="643">
        <v>0</v>
      </c>
      <c r="S334" s="643">
        <v>0</v>
      </c>
      <c r="T334" s="643">
        <v>0</v>
      </c>
      <c r="U334" s="643">
        <v>0</v>
      </c>
      <c r="V334" s="643">
        <v>0</v>
      </c>
      <c r="W334" s="643">
        <v>0</v>
      </c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  <c r="BA334" s="320"/>
      <c r="BB334" s="320"/>
      <c r="BC334" s="320"/>
      <c r="BD334" s="320"/>
      <c r="BE334" s="320"/>
      <c r="BF334" s="320"/>
      <c r="BG334" s="320"/>
      <c r="BH334" s="320"/>
      <c r="BI334" s="320"/>
      <c r="BJ334" s="320"/>
      <c r="BK334" s="320"/>
    </row>
    <row r="335" spans="1:63" s="346" customFormat="1" ht="13" x14ac:dyDescent="0.3">
      <c r="A335" s="637" t="str">
        <f t="shared" si="9"/>
        <v/>
      </c>
      <c r="B335" s="637" t="s">
        <v>1165</v>
      </c>
      <c r="C335" s="346" t="s">
        <v>1474</v>
      </c>
      <c r="D335" s="349" t="s">
        <v>1636</v>
      </c>
      <c r="E335" s="643">
        <v>0</v>
      </c>
      <c r="F335" s="643">
        <v>0</v>
      </c>
      <c r="G335" s="643">
        <v>0</v>
      </c>
      <c r="H335" s="643">
        <v>0</v>
      </c>
      <c r="I335" s="643">
        <v>0</v>
      </c>
      <c r="J335" s="643">
        <v>0</v>
      </c>
      <c r="K335" s="643">
        <v>0</v>
      </c>
      <c r="L335" s="643">
        <v>0</v>
      </c>
      <c r="M335" s="643">
        <v>0</v>
      </c>
      <c r="N335" s="643">
        <v>0</v>
      </c>
      <c r="O335" s="643">
        <v>0</v>
      </c>
      <c r="P335" s="643">
        <v>0</v>
      </c>
      <c r="Q335" s="643">
        <v>0</v>
      </c>
      <c r="R335" s="643">
        <v>0</v>
      </c>
      <c r="S335" s="643">
        <v>0</v>
      </c>
      <c r="T335" s="643">
        <v>0</v>
      </c>
      <c r="U335" s="643">
        <v>0</v>
      </c>
      <c r="V335" s="643">
        <v>0</v>
      </c>
      <c r="W335" s="643">
        <v>0</v>
      </c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  <c r="BA335" s="320"/>
      <c r="BB335" s="320"/>
      <c r="BC335" s="320"/>
      <c r="BD335" s="320"/>
      <c r="BE335" s="320"/>
      <c r="BF335" s="320"/>
      <c r="BG335" s="320"/>
      <c r="BH335" s="320"/>
      <c r="BI335" s="320"/>
      <c r="BJ335" s="320"/>
      <c r="BK335" s="320"/>
    </row>
    <row r="336" spans="1:63" s="346" customFormat="1" ht="13" x14ac:dyDescent="0.3">
      <c r="A336" s="637" t="str">
        <f t="shared" si="9"/>
        <v/>
      </c>
      <c r="B336" s="637" t="s">
        <v>1159</v>
      </c>
      <c r="C336" s="346" t="s">
        <v>1475</v>
      </c>
      <c r="D336" s="349" t="s">
        <v>1637</v>
      </c>
      <c r="E336" s="643">
        <v>0</v>
      </c>
      <c r="F336" s="643">
        <v>0</v>
      </c>
      <c r="G336" s="643">
        <v>0</v>
      </c>
      <c r="H336" s="643">
        <v>0</v>
      </c>
      <c r="I336" s="643">
        <v>0</v>
      </c>
      <c r="J336" s="643">
        <v>0</v>
      </c>
      <c r="K336" s="643">
        <v>0</v>
      </c>
      <c r="L336" s="643">
        <v>0</v>
      </c>
      <c r="M336" s="643">
        <v>0</v>
      </c>
      <c r="N336" s="643">
        <v>0</v>
      </c>
      <c r="O336" s="643">
        <v>0</v>
      </c>
      <c r="P336" s="643">
        <v>0</v>
      </c>
      <c r="Q336" s="643">
        <v>0</v>
      </c>
      <c r="R336" s="643">
        <v>0</v>
      </c>
      <c r="S336" s="643">
        <v>0</v>
      </c>
      <c r="T336" s="643">
        <v>0</v>
      </c>
      <c r="U336" s="643">
        <v>0</v>
      </c>
      <c r="V336" s="643">
        <v>0</v>
      </c>
      <c r="W336" s="643">
        <v>0</v>
      </c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  <c r="BA336" s="320"/>
      <c r="BB336" s="320"/>
      <c r="BC336" s="320"/>
      <c r="BD336" s="320"/>
      <c r="BE336" s="320"/>
      <c r="BF336" s="320"/>
      <c r="BG336" s="320"/>
      <c r="BH336" s="320"/>
      <c r="BI336" s="320"/>
      <c r="BJ336" s="320"/>
      <c r="BK336" s="320"/>
    </row>
    <row r="337" spans="1:63" s="346" customFormat="1" ht="13" x14ac:dyDescent="0.3">
      <c r="A337" s="637" t="str">
        <f t="shared" si="9"/>
        <v/>
      </c>
      <c r="B337" s="637" t="s">
        <v>1165</v>
      </c>
      <c r="C337" s="346" t="s">
        <v>1476</v>
      </c>
      <c r="D337" s="349" t="s">
        <v>1638</v>
      </c>
      <c r="E337" s="643">
        <v>0</v>
      </c>
      <c r="F337" s="643">
        <v>0</v>
      </c>
      <c r="G337" s="643">
        <v>0</v>
      </c>
      <c r="H337" s="643">
        <v>0</v>
      </c>
      <c r="I337" s="643">
        <v>0</v>
      </c>
      <c r="J337" s="643">
        <v>0</v>
      </c>
      <c r="K337" s="643">
        <v>0</v>
      </c>
      <c r="L337" s="643">
        <v>0</v>
      </c>
      <c r="M337" s="643">
        <v>0</v>
      </c>
      <c r="N337" s="643">
        <v>0</v>
      </c>
      <c r="O337" s="643">
        <v>0</v>
      </c>
      <c r="P337" s="643">
        <v>0</v>
      </c>
      <c r="Q337" s="643">
        <v>0</v>
      </c>
      <c r="R337" s="643">
        <v>0</v>
      </c>
      <c r="S337" s="643">
        <v>0</v>
      </c>
      <c r="T337" s="643">
        <v>0</v>
      </c>
      <c r="U337" s="643">
        <v>0</v>
      </c>
      <c r="V337" s="643">
        <v>0</v>
      </c>
      <c r="W337" s="643">
        <v>0</v>
      </c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  <c r="BA337" s="320"/>
      <c r="BB337" s="320"/>
      <c r="BC337" s="320"/>
      <c r="BD337" s="320"/>
      <c r="BE337" s="320"/>
      <c r="BF337" s="320"/>
      <c r="BG337" s="320"/>
      <c r="BH337" s="320"/>
      <c r="BI337" s="320"/>
      <c r="BJ337" s="320"/>
      <c r="BK337" s="320"/>
    </row>
    <row r="338" spans="1:63" s="346" customFormat="1" ht="13" x14ac:dyDescent="0.3">
      <c r="A338" s="637" t="str">
        <f t="shared" si="9"/>
        <v/>
      </c>
      <c r="B338" s="637" t="s">
        <v>1165</v>
      </c>
      <c r="C338" s="346" t="s">
        <v>1477</v>
      </c>
      <c r="D338" s="640" t="s">
        <v>1639</v>
      </c>
      <c r="E338" s="643">
        <v>0</v>
      </c>
      <c r="F338" s="643">
        <v>0</v>
      </c>
      <c r="G338" s="643">
        <v>0</v>
      </c>
      <c r="H338" s="643">
        <v>0</v>
      </c>
      <c r="I338" s="643">
        <v>0</v>
      </c>
      <c r="J338" s="643">
        <v>0</v>
      </c>
      <c r="K338" s="643">
        <v>0</v>
      </c>
      <c r="L338" s="643">
        <v>0</v>
      </c>
      <c r="M338" s="643">
        <v>0</v>
      </c>
      <c r="N338" s="643">
        <v>0</v>
      </c>
      <c r="O338" s="643">
        <v>0</v>
      </c>
      <c r="P338" s="643">
        <v>0</v>
      </c>
      <c r="Q338" s="643">
        <v>0</v>
      </c>
      <c r="R338" s="643">
        <v>0</v>
      </c>
      <c r="S338" s="643">
        <v>0</v>
      </c>
      <c r="T338" s="643">
        <v>0</v>
      </c>
      <c r="U338" s="643">
        <v>0</v>
      </c>
      <c r="V338" s="643">
        <v>0</v>
      </c>
      <c r="W338" s="643">
        <v>0</v>
      </c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  <c r="AY338" s="320"/>
      <c r="AZ338" s="320"/>
      <c r="BA338" s="320"/>
      <c r="BB338" s="320"/>
      <c r="BC338" s="320"/>
      <c r="BD338" s="320"/>
      <c r="BE338" s="320"/>
      <c r="BF338" s="320"/>
      <c r="BG338" s="320"/>
      <c r="BH338" s="320"/>
      <c r="BI338" s="320"/>
      <c r="BJ338" s="320"/>
      <c r="BK338" s="320"/>
    </row>
    <row r="339" spans="1:63" s="346" customFormat="1" ht="13" x14ac:dyDescent="0.3">
      <c r="A339" s="637" t="str">
        <f t="shared" si="9"/>
        <v>X</v>
      </c>
      <c r="B339" s="637" t="s">
        <v>1159</v>
      </c>
      <c r="C339" s="346" t="s">
        <v>1478</v>
      </c>
      <c r="D339" s="640" t="s">
        <v>1640</v>
      </c>
      <c r="E339" s="643">
        <v>-9.4181394577026367</v>
      </c>
      <c r="F339" s="643">
        <v>3.6545169353485107</v>
      </c>
      <c r="G339" s="643">
        <v>3.3865079879760742</v>
      </c>
      <c r="H339" s="643">
        <v>4.5158782005310059</v>
      </c>
      <c r="I339" s="643">
        <v>3.0185739994049072</v>
      </c>
      <c r="J339" s="643">
        <v>5.3902530670166016</v>
      </c>
      <c r="K339" s="643">
        <v>3.5799229145050049</v>
      </c>
      <c r="L339" s="643">
        <v>-23.109006881713867</v>
      </c>
      <c r="M339" s="643">
        <v>-2.159358024597168</v>
      </c>
      <c r="N339" s="643">
        <v>-1.9401249885559082</v>
      </c>
      <c r="O339" s="643">
        <v>-0.35062399506568909</v>
      </c>
      <c r="P339" s="643">
        <v>-0.17404800653457642</v>
      </c>
      <c r="Q339" s="643">
        <v>0.740805983543396</v>
      </c>
      <c r="R339" s="643">
        <v>1.7330590486526489</v>
      </c>
      <c r="S339" s="643">
        <v>-1.6195900440216064</v>
      </c>
      <c r="T339" s="643">
        <v>3.796334981918335</v>
      </c>
      <c r="U339" s="643">
        <v>3.8054070472717285</v>
      </c>
      <c r="V339" s="643">
        <v>1.5783569812774658</v>
      </c>
      <c r="W339" s="643">
        <v>3.5829999446868896</v>
      </c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  <c r="BA339" s="320"/>
      <c r="BB339" s="320"/>
      <c r="BC339" s="320"/>
      <c r="BD339" s="320"/>
      <c r="BE339" s="320"/>
      <c r="BF339" s="320"/>
      <c r="BG339" s="320"/>
      <c r="BH339" s="320"/>
      <c r="BI339" s="320"/>
      <c r="BJ339" s="320"/>
      <c r="BK339" s="320"/>
    </row>
    <row r="340" spans="1:63" s="346" customFormat="1" ht="13" x14ac:dyDescent="0.3">
      <c r="A340" s="637" t="str">
        <f t="shared" si="9"/>
        <v/>
      </c>
      <c r="B340" s="637" t="s">
        <v>1165</v>
      </c>
      <c r="C340" s="346" t="s">
        <v>1479</v>
      </c>
      <c r="D340" s="349" t="s">
        <v>1641</v>
      </c>
      <c r="E340" s="643">
        <v>0</v>
      </c>
      <c r="F340" s="643">
        <v>0</v>
      </c>
      <c r="G340" s="643">
        <v>0</v>
      </c>
      <c r="H340" s="643">
        <v>0</v>
      </c>
      <c r="I340" s="643">
        <v>0</v>
      </c>
      <c r="J340" s="643">
        <v>0</v>
      </c>
      <c r="K340" s="643">
        <v>0</v>
      </c>
      <c r="L340" s="643">
        <v>0</v>
      </c>
      <c r="M340" s="643">
        <v>0</v>
      </c>
      <c r="N340" s="643">
        <v>0</v>
      </c>
      <c r="O340" s="643">
        <v>0</v>
      </c>
      <c r="P340" s="643">
        <v>0</v>
      </c>
      <c r="Q340" s="643">
        <v>0</v>
      </c>
      <c r="R340" s="643">
        <v>0</v>
      </c>
      <c r="S340" s="643">
        <v>0</v>
      </c>
      <c r="T340" s="643">
        <v>0</v>
      </c>
      <c r="U340" s="643">
        <v>0</v>
      </c>
      <c r="V340" s="643">
        <v>0</v>
      </c>
      <c r="W340" s="643">
        <v>0</v>
      </c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  <c r="BA340" s="320"/>
      <c r="BB340" s="320"/>
      <c r="BC340" s="320"/>
      <c r="BD340" s="320"/>
      <c r="BE340" s="320"/>
      <c r="BF340" s="320"/>
      <c r="BG340" s="320"/>
      <c r="BH340" s="320"/>
      <c r="BI340" s="320"/>
      <c r="BJ340" s="320"/>
      <c r="BK340" s="320"/>
    </row>
    <row r="341" spans="1:63" s="346" customFormat="1" ht="13" x14ac:dyDescent="0.3">
      <c r="A341" s="637" t="str">
        <f t="shared" si="9"/>
        <v>X</v>
      </c>
      <c r="B341" s="637" t="s">
        <v>1165</v>
      </c>
      <c r="C341" s="346" t="s">
        <v>1480</v>
      </c>
      <c r="D341" s="640" t="s">
        <v>1646</v>
      </c>
      <c r="E341" s="643">
        <v>-9.4181394577026367</v>
      </c>
      <c r="F341" s="643">
        <v>3.6545169353485107</v>
      </c>
      <c r="G341" s="643">
        <v>3.3865079879760742</v>
      </c>
      <c r="H341" s="643">
        <v>4.5158782005310059</v>
      </c>
      <c r="I341" s="643">
        <v>3.0185739994049072</v>
      </c>
      <c r="J341" s="643">
        <v>5.3902530670166016</v>
      </c>
      <c r="K341" s="643">
        <v>3.5799229145050049</v>
      </c>
      <c r="L341" s="643">
        <v>-23.109006881713867</v>
      </c>
      <c r="M341" s="643">
        <v>-2.159358024597168</v>
      </c>
      <c r="N341" s="643">
        <v>-1.9401249885559082</v>
      </c>
      <c r="O341" s="643">
        <v>-0.35062399506568909</v>
      </c>
      <c r="P341" s="643">
        <v>-0.17404800653457642</v>
      </c>
      <c r="Q341" s="643">
        <v>0.740805983543396</v>
      </c>
      <c r="R341" s="643">
        <v>1.7330590486526489</v>
      </c>
      <c r="S341" s="643">
        <v>-1.6195900440216064</v>
      </c>
      <c r="T341" s="643">
        <v>3.796334981918335</v>
      </c>
      <c r="U341" s="643">
        <v>3.8054070472717285</v>
      </c>
      <c r="V341" s="643">
        <v>1.5783569812774658</v>
      </c>
      <c r="W341" s="643">
        <v>3.5829999446868896</v>
      </c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  <c r="BA341" s="320"/>
      <c r="BB341" s="320"/>
      <c r="BC341" s="320"/>
      <c r="BD341" s="320"/>
      <c r="BE341" s="320"/>
      <c r="BF341" s="320"/>
      <c r="BG341" s="320"/>
      <c r="BH341" s="320"/>
      <c r="BI341" s="320"/>
      <c r="BJ341" s="320"/>
      <c r="BK341" s="320"/>
    </row>
    <row r="342" spans="1:63" s="346" customFormat="1" ht="13" x14ac:dyDescent="0.3">
      <c r="A342" s="637" t="str">
        <f t="shared" si="9"/>
        <v>X</v>
      </c>
      <c r="B342" s="637" t="s">
        <v>1159</v>
      </c>
      <c r="C342" s="346" t="s">
        <v>1481</v>
      </c>
      <c r="D342" s="640" t="s">
        <v>1647</v>
      </c>
      <c r="E342" s="643">
        <v>2.0853950977325439</v>
      </c>
      <c r="F342" s="643">
        <v>1.6205999851226807</v>
      </c>
      <c r="G342" s="643">
        <v>-1.2047079801559448</v>
      </c>
      <c r="H342" s="643">
        <v>3.974900022149086E-2</v>
      </c>
      <c r="I342" s="643">
        <v>-0.62843102216720581</v>
      </c>
      <c r="J342" s="643">
        <v>-2.7242999076843262</v>
      </c>
      <c r="K342" s="643">
        <v>-2.9593420028686523</v>
      </c>
      <c r="L342" s="643">
        <v>8.2441158294677734</v>
      </c>
      <c r="M342" s="643">
        <v>-2.3449900150299072</v>
      </c>
      <c r="N342" s="643">
        <v>2.7382440567016602</v>
      </c>
      <c r="O342" s="643">
        <v>-3.490077018737793</v>
      </c>
      <c r="P342" s="643">
        <v>-2.7156341075897217</v>
      </c>
      <c r="Q342" s="643">
        <v>-2.7293510437011719</v>
      </c>
      <c r="R342" s="643">
        <v>-1.0582000017166138</v>
      </c>
      <c r="S342" s="643">
        <v>-3.9928059577941895</v>
      </c>
      <c r="T342" s="643">
        <v>-1.3546789884567261</v>
      </c>
      <c r="U342" s="643">
        <v>-3.5808780193328857</v>
      </c>
      <c r="V342" s="643">
        <v>-1.5476900339126587</v>
      </c>
      <c r="W342" s="643">
        <v>-2.9159998893737793</v>
      </c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  <c r="BA342" s="320"/>
      <c r="BB342" s="320"/>
      <c r="BC342" s="320"/>
      <c r="BD342" s="320"/>
      <c r="BE342" s="320"/>
      <c r="BF342" s="320"/>
      <c r="BG342" s="320"/>
      <c r="BH342" s="320"/>
      <c r="BI342" s="320"/>
      <c r="BJ342" s="320"/>
      <c r="BK342" s="320"/>
    </row>
    <row r="343" spans="1:63" s="346" customFormat="1" ht="13" x14ac:dyDescent="0.3">
      <c r="A343" s="637" t="str">
        <f t="shared" si="9"/>
        <v/>
      </c>
      <c r="B343" s="637" t="s">
        <v>1159</v>
      </c>
      <c r="C343" s="346" t="s">
        <v>1482</v>
      </c>
      <c r="D343" s="640" t="s">
        <v>1626</v>
      </c>
      <c r="E343" s="643">
        <v>0</v>
      </c>
      <c r="F343" s="643">
        <v>0</v>
      </c>
      <c r="G343" s="643">
        <v>0</v>
      </c>
      <c r="H343" s="643">
        <v>0</v>
      </c>
      <c r="I343" s="643">
        <v>0</v>
      </c>
      <c r="J343" s="643">
        <v>0</v>
      </c>
      <c r="K343" s="643">
        <v>0</v>
      </c>
      <c r="L343" s="643">
        <v>0</v>
      </c>
      <c r="M343" s="643">
        <v>0</v>
      </c>
      <c r="N343" s="643">
        <v>0</v>
      </c>
      <c r="O343" s="643">
        <v>0</v>
      </c>
      <c r="P343" s="643">
        <v>0</v>
      </c>
      <c r="Q343" s="643">
        <v>0</v>
      </c>
      <c r="R343" s="643">
        <v>0</v>
      </c>
      <c r="S343" s="643">
        <v>0</v>
      </c>
      <c r="T343" s="643">
        <v>0</v>
      </c>
      <c r="U343" s="643">
        <v>0</v>
      </c>
      <c r="V343" s="643">
        <v>0</v>
      </c>
      <c r="W343" s="643">
        <v>0</v>
      </c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  <c r="AY343" s="320"/>
      <c r="AZ343" s="320"/>
      <c r="BA343" s="320"/>
      <c r="BB343" s="320"/>
      <c r="BC343" s="320"/>
      <c r="BD343" s="320"/>
      <c r="BE343" s="320"/>
      <c r="BF343" s="320"/>
      <c r="BG343" s="320"/>
      <c r="BH343" s="320"/>
      <c r="BI343" s="320"/>
      <c r="BJ343" s="320"/>
      <c r="BK343" s="320"/>
    </row>
    <row r="344" spans="1:63" s="346" customFormat="1" ht="13" x14ac:dyDescent="0.3">
      <c r="A344" s="637" t="str">
        <f t="shared" si="9"/>
        <v/>
      </c>
      <c r="B344" s="637" t="s">
        <v>1159</v>
      </c>
      <c r="C344" s="346" t="s">
        <v>1483</v>
      </c>
      <c r="D344" s="640" t="s">
        <v>1627</v>
      </c>
      <c r="E344" s="643">
        <v>0</v>
      </c>
      <c r="F344" s="643">
        <v>0</v>
      </c>
      <c r="G344" s="643">
        <v>0</v>
      </c>
      <c r="H344" s="643">
        <v>0</v>
      </c>
      <c r="I344" s="643">
        <v>0</v>
      </c>
      <c r="J344" s="643">
        <v>0</v>
      </c>
      <c r="K344" s="643">
        <v>0</v>
      </c>
      <c r="L344" s="643">
        <v>0</v>
      </c>
      <c r="M344" s="643">
        <v>0</v>
      </c>
      <c r="N344" s="643">
        <v>0</v>
      </c>
      <c r="O344" s="643">
        <v>0</v>
      </c>
      <c r="P344" s="643">
        <v>0</v>
      </c>
      <c r="Q344" s="643">
        <v>0</v>
      </c>
      <c r="R344" s="643">
        <v>0</v>
      </c>
      <c r="S344" s="643">
        <v>0</v>
      </c>
      <c r="T344" s="643">
        <v>0</v>
      </c>
      <c r="U344" s="643">
        <v>0</v>
      </c>
      <c r="V344" s="643">
        <v>0</v>
      </c>
      <c r="W344" s="643">
        <v>0</v>
      </c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  <c r="BA344" s="320"/>
      <c r="BB344" s="320"/>
      <c r="BC344" s="320"/>
      <c r="BD344" s="320"/>
      <c r="BE344" s="320"/>
      <c r="BF344" s="320"/>
      <c r="BG344" s="320"/>
      <c r="BH344" s="320"/>
      <c r="BI344" s="320"/>
      <c r="BJ344" s="320"/>
      <c r="BK344" s="320"/>
    </row>
    <row r="345" spans="1:63" s="346" customFormat="1" ht="13" x14ac:dyDescent="0.3">
      <c r="A345" s="637" t="str">
        <f t="shared" si="9"/>
        <v>X</v>
      </c>
      <c r="B345" s="637" t="s">
        <v>1159</v>
      </c>
      <c r="C345" s="346" t="s">
        <v>1484</v>
      </c>
      <c r="D345" s="640" t="s">
        <v>872</v>
      </c>
      <c r="E345" s="643">
        <v>2.0853950977325439</v>
      </c>
      <c r="F345" s="643">
        <v>0.50356602668762207</v>
      </c>
      <c r="G345" s="643">
        <v>-8.767399936914444E-2</v>
      </c>
      <c r="H345" s="643">
        <v>-1.3459409475326538</v>
      </c>
      <c r="I345" s="643">
        <v>-0.76573401689529419</v>
      </c>
      <c r="J345" s="643">
        <v>-1.893036961555481</v>
      </c>
      <c r="K345" s="643">
        <v>-2.6488289833068848</v>
      </c>
      <c r="L345" s="643">
        <v>7.7777128219604492</v>
      </c>
      <c r="M345" s="643">
        <v>-2.3064930438995361</v>
      </c>
      <c r="N345" s="643">
        <v>2.5450069904327393</v>
      </c>
      <c r="O345" s="643">
        <v>-2.4877169132232666</v>
      </c>
      <c r="P345" s="643">
        <v>-2.7156341075897217</v>
      </c>
      <c r="Q345" s="643">
        <v>-2.7293510437011719</v>
      </c>
      <c r="R345" s="643">
        <v>-2.7933099269866943</v>
      </c>
      <c r="S345" s="643">
        <v>-2.7369589805603027</v>
      </c>
      <c r="T345" s="643">
        <v>-2.2420010566711426</v>
      </c>
      <c r="U345" s="643">
        <v>-3.69423508644104</v>
      </c>
      <c r="V345" s="643">
        <v>-0.34619501233100891</v>
      </c>
      <c r="W345" s="643">
        <v>-3.4389998912811279</v>
      </c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</row>
    <row r="346" spans="1:63" s="346" customFormat="1" ht="13" x14ac:dyDescent="0.3">
      <c r="A346" s="637" t="str">
        <f t="shared" si="9"/>
        <v/>
      </c>
      <c r="B346" s="637" t="s">
        <v>1159</v>
      </c>
      <c r="C346" s="346" t="s">
        <v>1485</v>
      </c>
      <c r="D346" s="349" t="s">
        <v>1628</v>
      </c>
      <c r="E346" s="643">
        <v>0</v>
      </c>
      <c r="F346" s="643">
        <v>0</v>
      </c>
      <c r="G346" s="643">
        <v>0</v>
      </c>
      <c r="H346" s="643">
        <v>0</v>
      </c>
      <c r="I346" s="643">
        <v>0</v>
      </c>
      <c r="J346" s="643">
        <v>0</v>
      </c>
      <c r="K346" s="643">
        <v>0</v>
      </c>
      <c r="L346" s="643">
        <v>0</v>
      </c>
      <c r="M346" s="643">
        <v>0</v>
      </c>
      <c r="N346" s="643">
        <v>0</v>
      </c>
      <c r="O346" s="643">
        <v>0</v>
      </c>
      <c r="P346" s="643">
        <v>0</v>
      </c>
      <c r="Q346" s="643">
        <v>0</v>
      </c>
      <c r="R346" s="643">
        <v>0</v>
      </c>
      <c r="S346" s="643">
        <v>0</v>
      </c>
      <c r="T346" s="643">
        <v>0</v>
      </c>
      <c r="U346" s="643">
        <v>0</v>
      </c>
      <c r="V346" s="643">
        <v>0</v>
      </c>
      <c r="W346" s="643">
        <v>0</v>
      </c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  <c r="AY346" s="320"/>
      <c r="AZ346" s="320"/>
      <c r="BA346" s="320"/>
      <c r="BB346" s="320"/>
      <c r="BC346" s="320"/>
      <c r="BD346" s="320"/>
      <c r="BE346" s="320"/>
      <c r="BF346" s="320"/>
      <c r="BG346" s="320"/>
      <c r="BH346" s="320"/>
      <c r="BI346" s="320"/>
      <c r="BJ346" s="320"/>
      <c r="BK346" s="320"/>
    </row>
    <row r="347" spans="1:63" s="346" customFormat="1" ht="13" x14ac:dyDescent="0.3">
      <c r="A347" s="637" t="str">
        <f t="shared" si="9"/>
        <v/>
      </c>
      <c r="B347" s="637" t="s">
        <v>1165</v>
      </c>
      <c r="C347" s="346" t="s">
        <v>1486</v>
      </c>
      <c r="D347" s="640" t="s">
        <v>1629</v>
      </c>
      <c r="E347" s="643">
        <v>0</v>
      </c>
      <c r="F347" s="643">
        <v>0</v>
      </c>
      <c r="G347" s="643">
        <v>0</v>
      </c>
      <c r="H347" s="643">
        <v>0</v>
      </c>
      <c r="I347" s="643">
        <v>0</v>
      </c>
      <c r="J347" s="643">
        <v>0</v>
      </c>
      <c r="K347" s="643">
        <v>0</v>
      </c>
      <c r="L347" s="643">
        <v>0</v>
      </c>
      <c r="M347" s="643">
        <v>0</v>
      </c>
      <c r="N347" s="643">
        <v>0</v>
      </c>
      <c r="O347" s="643">
        <v>0</v>
      </c>
      <c r="P347" s="643">
        <v>0</v>
      </c>
      <c r="Q347" s="643">
        <v>0</v>
      </c>
      <c r="R347" s="643">
        <v>0</v>
      </c>
      <c r="S347" s="643">
        <v>0</v>
      </c>
      <c r="T347" s="643">
        <v>0</v>
      </c>
      <c r="U347" s="643">
        <v>0</v>
      </c>
      <c r="V347" s="643">
        <v>0</v>
      </c>
      <c r="W347" s="643">
        <v>0</v>
      </c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  <c r="AY347" s="320"/>
      <c r="AZ347" s="320"/>
      <c r="BA347" s="320"/>
      <c r="BB347" s="320"/>
      <c r="BC347" s="320"/>
      <c r="BD347" s="320"/>
      <c r="BE347" s="320"/>
      <c r="BF347" s="320"/>
      <c r="BG347" s="320"/>
      <c r="BH347" s="320"/>
      <c r="BI347" s="320"/>
      <c r="BJ347" s="320"/>
      <c r="BK347" s="320"/>
    </row>
    <row r="348" spans="1:63" s="346" customFormat="1" ht="13" x14ac:dyDescent="0.3">
      <c r="A348" s="637" t="str">
        <f t="shared" si="9"/>
        <v/>
      </c>
      <c r="B348" s="637" t="s">
        <v>1165</v>
      </c>
      <c r="C348" s="346" t="s">
        <v>1487</v>
      </c>
      <c r="D348" s="640" t="s">
        <v>1630</v>
      </c>
      <c r="E348" s="643">
        <v>0</v>
      </c>
      <c r="F348" s="643">
        <v>0</v>
      </c>
      <c r="G348" s="643">
        <v>0</v>
      </c>
      <c r="H348" s="643">
        <v>0</v>
      </c>
      <c r="I348" s="643">
        <v>0</v>
      </c>
      <c r="J348" s="643">
        <v>0</v>
      </c>
      <c r="K348" s="643">
        <v>0</v>
      </c>
      <c r="L348" s="643">
        <v>0</v>
      </c>
      <c r="M348" s="643">
        <v>0</v>
      </c>
      <c r="N348" s="643">
        <v>0</v>
      </c>
      <c r="O348" s="643">
        <v>0</v>
      </c>
      <c r="P348" s="643">
        <v>0</v>
      </c>
      <c r="Q348" s="643">
        <v>0</v>
      </c>
      <c r="R348" s="643">
        <v>0</v>
      </c>
      <c r="S348" s="643">
        <v>0</v>
      </c>
      <c r="T348" s="643">
        <v>0</v>
      </c>
      <c r="U348" s="643">
        <v>0</v>
      </c>
      <c r="V348" s="643">
        <v>0</v>
      </c>
      <c r="W348" s="643">
        <v>0</v>
      </c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  <c r="BA348" s="320"/>
      <c r="BB348" s="320"/>
      <c r="BC348" s="320"/>
      <c r="BD348" s="320"/>
      <c r="BE348" s="320"/>
      <c r="BF348" s="320"/>
      <c r="BG348" s="320"/>
      <c r="BH348" s="320"/>
      <c r="BI348" s="320"/>
      <c r="BJ348" s="320"/>
      <c r="BK348" s="320"/>
    </row>
    <row r="349" spans="1:63" s="346" customFormat="1" ht="13" x14ac:dyDescent="0.3">
      <c r="A349" s="637" t="str">
        <f t="shared" si="9"/>
        <v/>
      </c>
      <c r="B349" s="637" t="s">
        <v>1159</v>
      </c>
      <c r="C349" s="346" t="s">
        <v>1488</v>
      </c>
      <c r="D349" s="349" t="s">
        <v>1631</v>
      </c>
      <c r="E349" s="643">
        <v>0</v>
      </c>
      <c r="F349" s="643">
        <v>0</v>
      </c>
      <c r="G349" s="643">
        <v>0</v>
      </c>
      <c r="H349" s="643">
        <v>0</v>
      </c>
      <c r="I349" s="643">
        <v>0</v>
      </c>
      <c r="J349" s="643">
        <v>0</v>
      </c>
      <c r="K349" s="643">
        <v>0</v>
      </c>
      <c r="L349" s="643">
        <v>0</v>
      </c>
      <c r="M349" s="643">
        <v>0</v>
      </c>
      <c r="N349" s="643">
        <v>0</v>
      </c>
      <c r="O349" s="643">
        <v>0</v>
      </c>
      <c r="P349" s="643">
        <v>0</v>
      </c>
      <c r="Q349" s="643">
        <v>0</v>
      </c>
      <c r="R349" s="643">
        <v>0</v>
      </c>
      <c r="S349" s="643">
        <v>0</v>
      </c>
      <c r="T349" s="643">
        <v>0</v>
      </c>
      <c r="U349" s="643">
        <v>0</v>
      </c>
      <c r="V349" s="643">
        <v>0</v>
      </c>
      <c r="W349" s="643">
        <v>0</v>
      </c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  <c r="BA349" s="320"/>
      <c r="BB349" s="320"/>
      <c r="BC349" s="320"/>
      <c r="BD349" s="320"/>
      <c r="BE349" s="320"/>
      <c r="BF349" s="320"/>
      <c r="BG349" s="320"/>
      <c r="BH349" s="320"/>
      <c r="BI349" s="320"/>
      <c r="BJ349" s="320"/>
      <c r="BK349" s="320"/>
    </row>
    <row r="350" spans="1:63" s="346" customFormat="1" ht="13" x14ac:dyDescent="0.3">
      <c r="A350" s="637" t="str">
        <f t="shared" si="9"/>
        <v/>
      </c>
      <c r="B350" s="637" t="s">
        <v>1165</v>
      </c>
      <c r="C350" s="346" t="s">
        <v>1489</v>
      </c>
      <c r="D350" s="640" t="s">
        <v>1632</v>
      </c>
      <c r="E350" s="643">
        <v>0</v>
      </c>
      <c r="F350" s="643">
        <v>0</v>
      </c>
      <c r="G350" s="643">
        <v>0</v>
      </c>
      <c r="H350" s="643">
        <v>0</v>
      </c>
      <c r="I350" s="643">
        <v>0</v>
      </c>
      <c r="J350" s="643">
        <v>0</v>
      </c>
      <c r="K350" s="643">
        <v>0</v>
      </c>
      <c r="L350" s="643">
        <v>0</v>
      </c>
      <c r="M350" s="643">
        <v>0</v>
      </c>
      <c r="N350" s="643">
        <v>0</v>
      </c>
      <c r="O350" s="643">
        <v>0</v>
      </c>
      <c r="P350" s="643">
        <v>0</v>
      </c>
      <c r="Q350" s="643">
        <v>0</v>
      </c>
      <c r="R350" s="643">
        <v>0</v>
      </c>
      <c r="S350" s="643">
        <v>0</v>
      </c>
      <c r="T350" s="643">
        <v>0</v>
      </c>
      <c r="U350" s="643">
        <v>0</v>
      </c>
      <c r="V350" s="643">
        <v>0</v>
      </c>
      <c r="W350" s="643">
        <v>0</v>
      </c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  <c r="BA350" s="320"/>
      <c r="BB350" s="320"/>
      <c r="BC350" s="320"/>
      <c r="BD350" s="320"/>
      <c r="BE350" s="320"/>
      <c r="BF350" s="320"/>
      <c r="BG350" s="320"/>
      <c r="BH350" s="320"/>
      <c r="BI350" s="320"/>
      <c r="BJ350" s="320"/>
      <c r="BK350" s="320"/>
    </row>
    <row r="351" spans="1:63" s="346" customFormat="1" ht="13" x14ac:dyDescent="0.3">
      <c r="A351" s="637" t="str">
        <f t="shared" si="9"/>
        <v/>
      </c>
      <c r="B351" s="637" t="s">
        <v>1165</v>
      </c>
      <c r="C351" s="346" t="s">
        <v>1490</v>
      </c>
      <c r="D351" s="640" t="s">
        <v>1633</v>
      </c>
      <c r="E351" s="643">
        <v>0</v>
      </c>
      <c r="F351" s="643">
        <v>0</v>
      </c>
      <c r="G351" s="643">
        <v>0</v>
      </c>
      <c r="H351" s="643">
        <v>0</v>
      </c>
      <c r="I351" s="643">
        <v>0</v>
      </c>
      <c r="J351" s="643">
        <v>0</v>
      </c>
      <c r="K351" s="643">
        <v>0</v>
      </c>
      <c r="L351" s="643">
        <v>0</v>
      </c>
      <c r="M351" s="643">
        <v>0</v>
      </c>
      <c r="N351" s="643">
        <v>0</v>
      </c>
      <c r="O351" s="643">
        <v>0</v>
      </c>
      <c r="P351" s="643">
        <v>0</v>
      </c>
      <c r="Q351" s="643">
        <v>0</v>
      </c>
      <c r="R351" s="643">
        <v>0</v>
      </c>
      <c r="S351" s="643">
        <v>0</v>
      </c>
      <c r="T351" s="643">
        <v>0</v>
      </c>
      <c r="U351" s="643">
        <v>0</v>
      </c>
      <c r="V351" s="643">
        <v>0</v>
      </c>
      <c r="W351" s="643">
        <v>0</v>
      </c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  <c r="BA351" s="320"/>
      <c r="BB351" s="320"/>
      <c r="BC351" s="320"/>
      <c r="BD351" s="320"/>
      <c r="BE351" s="320"/>
      <c r="BF351" s="320"/>
      <c r="BG351" s="320"/>
      <c r="BH351" s="320"/>
      <c r="BI351" s="320"/>
      <c r="BJ351" s="320"/>
      <c r="BK351" s="320"/>
    </row>
    <row r="352" spans="1:63" s="346" customFormat="1" ht="13" x14ac:dyDescent="0.3">
      <c r="A352" s="637" t="str">
        <f t="shared" si="9"/>
        <v/>
      </c>
      <c r="B352" s="637" t="s">
        <v>1165</v>
      </c>
      <c r="C352" s="346" t="s">
        <v>1491</v>
      </c>
      <c r="D352" s="659" t="s">
        <v>1634</v>
      </c>
      <c r="E352" s="643">
        <v>0</v>
      </c>
      <c r="F352" s="643">
        <v>0</v>
      </c>
      <c r="G352" s="643">
        <v>0</v>
      </c>
      <c r="H352" s="643">
        <v>0</v>
      </c>
      <c r="I352" s="643">
        <v>0</v>
      </c>
      <c r="J352" s="643">
        <v>0</v>
      </c>
      <c r="K352" s="643">
        <v>0</v>
      </c>
      <c r="L352" s="643">
        <v>0</v>
      </c>
      <c r="M352" s="643">
        <v>0</v>
      </c>
      <c r="N352" s="643">
        <v>0</v>
      </c>
      <c r="O352" s="643">
        <v>0</v>
      </c>
      <c r="P352" s="643">
        <v>0</v>
      </c>
      <c r="Q352" s="643">
        <v>0</v>
      </c>
      <c r="R352" s="643">
        <v>0</v>
      </c>
      <c r="S352" s="643">
        <v>0</v>
      </c>
      <c r="T352" s="643">
        <v>0</v>
      </c>
      <c r="U352" s="643">
        <v>0</v>
      </c>
      <c r="V352" s="643">
        <v>0</v>
      </c>
      <c r="W352" s="643">
        <v>0</v>
      </c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  <c r="BA352" s="320"/>
      <c r="BB352" s="320"/>
      <c r="BC352" s="320"/>
      <c r="BD352" s="320"/>
      <c r="BE352" s="320"/>
      <c r="BF352" s="320"/>
      <c r="BG352" s="320"/>
      <c r="BH352" s="320"/>
      <c r="BI352" s="320"/>
      <c r="BJ352" s="320"/>
      <c r="BK352" s="320"/>
    </row>
    <row r="353" spans="1:63" s="346" customFormat="1" ht="13" x14ac:dyDescent="0.3">
      <c r="A353" s="637" t="str">
        <f t="shared" si="9"/>
        <v/>
      </c>
      <c r="B353" s="637" t="s">
        <v>1165</v>
      </c>
      <c r="C353" s="346" t="s">
        <v>1492</v>
      </c>
      <c r="D353" s="349" t="s">
        <v>1635</v>
      </c>
      <c r="E353" s="643">
        <v>0</v>
      </c>
      <c r="F353" s="643">
        <v>0</v>
      </c>
      <c r="G353" s="643">
        <v>0</v>
      </c>
      <c r="H353" s="643">
        <v>0</v>
      </c>
      <c r="I353" s="643">
        <v>0</v>
      </c>
      <c r="J353" s="643">
        <v>0</v>
      </c>
      <c r="K353" s="643">
        <v>0</v>
      </c>
      <c r="L353" s="643">
        <v>0</v>
      </c>
      <c r="M353" s="643">
        <v>0</v>
      </c>
      <c r="N353" s="643">
        <v>0</v>
      </c>
      <c r="O353" s="643">
        <v>0</v>
      </c>
      <c r="P353" s="643">
        <v>0</v>
      </c>
      <c r="Q353" s="643">
        <v>0</v>
      </c>
      <c r="R353" s="643">
        <v>0</v>
      </c>
      <c r="S353" s="643">
        <v>0</v>
      </c>
      <c r="T353" s="643">
        <v>0</v>
      </c>
      <c r="U353" s="643">
        <v>0</v>
      </c>
      <c r="V353" s="643">
        <v>0</v>
      </c>
      <c r="W353" s="643">
        <v>0</v>
      </c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  <c r="AY353" s="320"/>
      <c r="AZ353" s="320"/>
      <c r="BA353" s="320"/>
      <c r="BB353" s="320"/>
      <c r="BC353" s="320"/>
      <c r="BD353" s="320"/>
      <c r="BE353" s="320"/>
      <c r="BF353" s="320"/>
      <c r="BG353" s="320"/>
      <c r="BH353" s="320"/>
      <c r="BI353" s="320"/>
      <c r="BJ353" s="320"/>
      <c r="BK353" s="320"/>
    </row>
    <row r="354" spans="1:63" s="346" customFormat="1" ht="13" x14ac:dyDescent="0.3">
      <c r="A354" s="637" t="str">
        <f t="shared" si="9"/>
        <v/>
      </c>
      <c r="B354" s="637" t="s">
        <v>1165</v>
      </c>
      <c r="C354" s="346" t="s">
        <v>1493</v>
      </c>
      <c r="D354" s="349" t="s">
        <v>1636</v>
      </c>
      <c r="E354" s="643">
        <v>0</v>
      </c>
      <c r="F354" s="643">
        <v>0</v>
      </c>
      <c r="G354" s="643">
        <v>0</v>
      </c>
      <c r="H354" s="643">
        <v>0</v>
      </c>
      <c r="I354" s="643">
        <v>0</v>
      </c>
      <c r="J354" s="643">
        <v>0</v>
      </c>
      <c r="K354" s="643">
        <v>0</v>
      </c>
      <c r="L354" s="643">
        <v>0</v>
      </c>
      <c r="M354" s="643">
        <v>0</v>
      </c>
      <c r="N354" s="643">
        <v>0</v>
      </c>
      <c r="O354" s="643">
        <v>0</v>
      </c>
      <c r="P354" s="643">
        <v>0</v>
      </c>
      <c r="Q354" s="643">
        <v>0</v>
      </c>
      <c r="R354" s="643">
        <v>0</v>
      </c>
      <c r="S354" s="643">
        <v>0</v>
      </c>
      <c r="T354" s="643">
        <v>0</v>
      </c>
      <c r="U354" s="643">
        <v>0</v>
      </c>
      <c r="V354" s="643">
        <v>0</v>
      </c>
      <c r="W354" s="643">
        <v>0</v>
      </c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  <c r="BA354" s="320"/>
      <c r="BB354" s="320"/>
      <c r="BC354" s="320"/>
      <c r="BD354" s="320"/>
      <c r="BE354" s="320"/>
      <c r="BF354" s="320"/>
      <c r="BG354" s="320"/>
      <c r="BH354" s="320"/>
      <c r="BI354" s="320"/>
      <c r="BJ354" s="320"/>
      <c r="BK354" s="320"/>
    </row>
    <row r="355" spans="1:63" s="346" customFormat="1" ht="13" x14ac:dyDescent="0.3">
      <c r="A355" s="637" t="str">
        <f t="shared" si="9"/>
        <v/>
      </c>
      <c r="B355" s="637" t="s">
        <v>1159</v>
      </c>
      <c r="C355" s="346" t="s">
        <v>1494</v>
      </c>
      <c r="D355" s="349" t="s">
        <v>1637</v>
      </c>
      <c r="E355" s="643">
        <v>0</v>
      </c>
      <c r="F355" s="643">
        <v>0</v>
      </c>
      <c r="G355" s="643">
        <v>0</v>
      </c>
      <c r="H355" s="643">
        <v>0</v>
      </c>
      <c r="I355" s="643">
        <v>0</v>
      </c>
      <c r="J355" s="643">
        <v>0</v>
      </c>
      <c r="K355" s="643">
        <v>0</v>
      </c>
      <c r="L355" s="643">
        <v>0</v>
      </c>
      <c r="M355" s="643">
        <v>0</v>
      </c>
      <c r="N355" s="643">
        <v>0</v>
      </c>
      <c r="O355" s="643">
        <v>0</v>
      </c>
      <c r="P355" s="643">
        <v>0</v>
      </c>
      <c r="Q355" s="643">
        <v>0</v>
      </c>
      <c r="R355" s="643">
        <v>0</v>
      </c>
      <c r="S355" s="643">
        <v>0</v>
      </c>
      <c r="T355" s="643">
        <v>0</v>
      </c>
      <c r="U355" s="643">
        <v>0</v>
      </c>
      <c r="V355" s="643">
        <v>0</v>
      </c>
      <c r="W355" s="643">
        <v>0</v>
      </c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  <c r="BA355" s="320"/>
      <c r="BB355" s="320"/>
      <c r="BC355" s="320"/>
      <c r="BD355" s="320"/>
      <c r="BE355" s="320"/>
      <c r="BF355" s="320"/>
      <c r="BG355" s="320"/>
      <c r="BH355" s="320"/>
      <c r="BI355" s="320"/>
      <c r="BJ355" s="320"/>
      <c r="BK355" s="320"/>
    </row>
    <row r="356" spans="1:63" s="346" customFormat="1" ht="13" x14ac:dyDescent="0.3">
      <c r="A356" s="637" t="str">
        <f t="shared" si="9"/>
        <v/>
      </c>
      <c r="B356" s="637" t="s">
        <v>1165</v>
      </c>
      <c r="C356" s="346" t="s">
        <v>1495</v>
      </c>
      <c r="D356" s="349" t="s">
        <v>1638</v>
      </c>
      <c r="E356" s="643">
        <v>0</v>
      </c>
      <c r="F356" s="643">
        <v>0</v>
      </c>
      <c r="G356" s="643">
        <v>0</v>
      </c>
      <c r="H356" s="643">
        <v>0</v>
      </c>
      <c r="I356" s="643">
        <v>0</v>
      </c>
      <c r="J356" s="643">
        <v>0</v>
      </c>
      <c r="K356" s="643">
        <v>0</v>
      </c>
      <c r="L356" s="643">
        <v>0</v>
      </c>
      <c r="M356" s="643">
        <v>0</v>
      </c>
      <c r="N356" s="643">
        <v>0</v>
      </c>
      <c r="O356" s="643">
        <v>0</v>
      </c>
      <c r="P356" s="643">
        <v>0</v>
      </c>
      <c r="Q356" s="643">
        <v>0</v>
      </c>
      <c r="R356" s="643">
        <v>0</v>
      </c>
      <c r="S356" s="643">
        <v>0</v>
      </c>
      <c r="T356" s="643">
        <v>0</v>
      </c>
      <c r="U356" s="643">
        <v>0</v>
      </c>
      <c r="V356" s="643">
        <v>0</v>
      </c>
      <c r="W356" s="643">
        <v>0</v>
      </c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  <c r="AY356" s="320"/>
      <c r="AZ356" s="320"/>
      <c r="BA356" s="320"/>
      <c r="BB356" s="320"/>
      <c r="BC356" s="320"/>
      <c r="BD356" s="320"/>
      <c r="BE356" s="320"/>
      <c r="BF356" s="320"/>
      <c r="BG356" s="320"/>
      <c r="BH356" s="320"/>
      <c r="BI356" s="320"/>
      <c r="BJ356" s="320"/>
      <c r="BK356" s="320"/>
    </row>
    <row r="357" spans="1:63" s="346" customFormat="1" ht="13" x14ac:dyDescent="0.3">
      <c r="A357" s="637" t="str">
        <f t="shared" si="9"/>
        <v/>
      </c>
      <c r="B357" s="637" t="s">
        <v>1165</v>
      </c>
      <c r="C357" s="346" t="s">
        <v>1496</v>
      </c>
      <c r="D357" s="640" t="s">
        <v>1639</v>
      </c>
      <c r="E357" s="643">
        <v>0</v>
      </c>
      <c r="F357" s="643">
        <v>0</v>
      </c>
      <c r="G357" s="643">
        <v>0</v>
      </c>
      <c r="H357" s="643">
        <v>0</v>
      </c>
      <c r="I357" s="643">
        <v>0</v>
      </c>
      <c r="J357" s="643">
        <v>0</v>
      </c>
      <c r="K357" s="643">
        <v>0</v>
      </c>
      <c r="L357" s="643">
        <v>0</v>
      </c>
      <c r="M357" s="643">
        <v>0</v>
      </c>
      <c r="N357" s="643">
        <v>0</v>
      </c>
      <c r="O357" s="643">
        <v>0</v>
      </c>
      <c r="P357" s="643">
        <v>0</v>
      </c>
      <c r="Q357" s="643">
        <v>0</v>
      </c>
      <c r="R357" s="643">
        <v>0</v>
      </c>
      <c r="S357" s="643">
        <v>0</v>
      </c>
      <c r="T357" s="643">
        <v>0</v>
      </c>
      <c r="U357" s="643">
        <v>0</v>
      </c>
      <c r="V357" s="643">
        <v>0</v>
      </c>
      <c r="W357" s="643">
        <v>0</v>
      </c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  <c r="BA357" s="320"/>
      <c r="BB357" s="320"/>
      <c r="BC357" s="320"/>
      <c r="BD357" s="320"/>
      <c r="BE357" s="320"/>
      <c r="BF357" s="320"/>
      <c r="BG357" s="320"/>
      <c r="BH357" s="320"/>
      <c r="BI357" s="320"/>
      <c r="BJ357" s="320"/>
      <c r="BK357" s="320"/>
    </row>
    <row r="358" spans="1:63" s="346" customFormat="1" ht="13" x14ac:dyDescent="0.3">
      <c r="A358" s="637" t="str">
        <f t="shared" si="9"/>
        <v>X</v>
      </c>
      <c r="B358" s="637" t="s">
        <v>1159</v>
      </c>
      <c r="C358" s="346" t="s">
        <v>1497</v>
      </c>
      <c r="D358" s="640" t="s">
        <v>1640</v>
      </c>
      <c r="E358" s="643">
        <v>0</v>
      </c>
      <c r="F358" s="643">
        <v>1.1170339584350586</v>
      </c>
      <c r="G358" s="643">
        <v>-1.1170339584350586</v>
      </c>
      <c r="H358" s="643">
        <v>1.3856899738311768</v>
      </c>
      <c r="I358" s="643">
        <v>0.13730299472808838</v>
      </c>
      <c r="J358" s="643">
        <v>-0.83126300573348999</v>
      </c>
      <c r="K358" s="643">
        <v>-0.31051298975944519</v>
      </c>
      <c r="L358" s="643">
        <v>0.46640300750732422</v>
      </c>
      <c r="M358" s="643">
        <v>-3.8497000932693481E-2</v>
      </c>
      <c r="N358" s="643">
        <v>0.19323700666427612</v>
      </c>
      <c r="O358" s="643">
        <v>-1.0023599863052368</v>
      </c>
      <c r="P358" s="643">
        <v>0</v>
      </c>
      <c r="Q358" s="643">
        <v>0</v>
      </c>
      <c r="R358" s="643">
        <v>1.7351100444793701</v>
      </c>
      <c r="S358" s="643">
        <v>-1.2558469772338867</v>
      </c>
      <c r="T358" s="643">
        <v>0.88732200860977173</v>
      </c>
      <c r="U358" s="643">
        <v>0.11335700005292892</v>
      </c>
      <c r="V358" s="643">
        <v>-1.2014950513839722</v>
      </c>
      <c r="W358" s="643">
        <v>0.5220000147819519</v>
      </c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  <c r="BA358" s="320"/>
      <c r="BB358" s="320"/>
      <c r="BC358" s="320"/>
      <c r="BD358" s="320"/>
      <c r="BE358" s="320"/>
      <c r="BF358" s="320"/>
      <c r="BG358" s="320"/>
      <c r="BH358" s="320"/>
      <c r="BI358" s="320"/>
      <c r="BJ358" s="320"/>
      <c r="BK358" s="320"/>
    </row>
    <row r="359" spans="1:63" s="346" customFormat="1" ht="13" x14ac:dyDescent="0.3">
      <c r="A359" s="637" t="str">
        <f t="shared" si="9"/>
        <v/>
      </c>
      <c r="B359" s="637" t="s">
        <v>1165</v>
      </c>
      <c r="C359" s="346" t="s">
        <v>1498</v>
      </c>
      <c r="D359" s="349" t="s">
        <v>1641</v>
      </c>
      <c r="E359" s="643">
        <v>0</v>
      </c>
      <c r="F359" s="643">
        <v>0</v>
      </c>
      <c r="G359" s="643">
        <v>0</v>
      </c>
      <c r="H359" s="643">
        <v>0</v>
      </c>
      <c r="I359" s="643">
        <v>0</v>
      </c>
      <c r="J359" s="643">
        <v>0</v>
      </c>
      <c r="K359" s="643">
        <v>0</v>
      </c>
      <c r="L359" s="643">
        <v>0</v>
      </c>
      <c r="M359" s="643">
        <v>0</v>
      </c>
      <c r="N359" s="643">
        <v>0</v>
      </c>
      <c r="O359" s="643">
        <v>0</v>
      </c>
      <c r="P359" s="643">
        <v>0</v>
      </c>
      <c r="Q359" s="643">
        <v>0</v>
      </c>
      <c r="R359" s="643">
        <v>0</v>
      </c>
      <c r="S359" s="643">
        <v>0</v>
      </c>
      <c r="T359" s="643">
        <v>0</v>
      </c>
      <c r="U359" s="643">
        <v>0</v>
      </c>
      <c r="V359" s="643">
        <v>0</v>
      </c>
      <c r="W359" s="643">
        <v>0</v>
      </c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  <c r="BA359" s="320"/>
      <c r="BB359" s="320"/>
      <c r="BC359" s="320"/>
      <c r="BD359" s="320"/>
      <c r="BE359" s="320"/>
      <c r="BF359" s="320"/>
      <c r="BG359" s="320"/>
      <c r="BH359" s="320"/>
      <c r="BI359" s="320"/>
      <c r="BJ359" s="320"/>
      <c r="BK359" s="320"/>
    </row>
    <row r="360" spans="1:63" s="650" customFormat="1" ht="20.149999999999999" customHeight="1" x14ac:dyDescent="0.3">
      <c r="A360" s="637" t="str">
        <f t="shared" si="9"/>
        <v>X</v>
      </c>
      <c r="B360" s="648" t="s">
        <v>1165</v>
      </c>
      <c r="C360" s="650" t="s">
        <v>1499</v>
      </c>
      <c r="D360" s="353" t="s">
        <v>1646</v>
      </c>
      <c r="E360" s="664">
        <v>0</v>
      </c>
      <c r="F360" s="664">
        <v>1.1170339584350586</v>
      </c>
      <c r="G360" s="664">
        <v>-1.1170339584350586</v>
      </c>
      <c r="H360" s="664">
        <v>1.3856899738311768</v>
      </c>
      <c r="I360" s="664">
        <v>0.13730299472808838</v>
      </c>
      <c r="J360" s="664">
        <v>-0.83126300573348999</v>
      </c>
      <c r="K360" s="664">
        <v>-0.31051298975944519</v>
      </c>
      <c r="L360" s="664">
        <v>0.46640300750732422</v>
      </c>
      <c r="M360" s="664">
        <v>-3.8497000932693481E-2</v>
      </c>
      <c r="N360" s="664">
        <v>0.19323700666427612</v>
      </c>
      <c r="O360" s="664">
        <v>-1.0023599863052368</v>
      </c>
      <c r="P360" s="664">
        <v>0</v>
      </c>
      <c r="Q360" s="664">
        <v>0</v>
      </c>
      <c r="R360" s="664">
        <v>1.7351100444793701</v>
      </c>
      <c r="S360" s="664">
        <v>-1.2558469772338867</v>
      </c>
      <c r="T360" s="664">
        <v>0.88732200860977173</v>
      </c>
      <c r="U360" s="664">
        <v>0.11335700005292892</v>
      </c>
      <c r="V360" s="664">
        <v>-1.2014950513839722</v>
      </c>
      <c r="W360" s="664">
        <v>0.5220000147819519</v>
      </c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  <c r="BA360" s="320"/>
      <c r="BB360" s="320"/>
      <c r="BC360" s="320"/>
      <c r="BD360" s="320"/>
      <c r="BE360" s="320"/>
      <c r="BF360" s="320"/>
      <c r="BG360" s="320"/>
      <c r="BH360" s="320"/>
      <c r="BI360" s="320"/>
      <c r="BJ360" s="320"/>
      <c r="BK360" s="320"/>
    </row>
    <row r="361" spans="1:63" s="346" customFormat="1" ht="13" x14ac:dyDescent="0.3">
      <c r="A361" s="637" t="s">
        <v>991</v>
      </c>
      <c r="B361" s="655" t="s">
        <v>1159</v>
      </c>
      <c r="C361" s="668">
        <v>0</v>
      </c>
      <c r="D361" s="665" t="s">
        <v>605</v>
      </c>
      <c r="E361" s="656"/>
      <c r="F361" s="656"/>
      <c r="G361" s="656"/>
      <c r="H361" s="656"/>
      <c r="I361" s="656"/>
      <c r="J361" s="656"/>
      <c r="K361" s="656"/>
      <c r="L361" s="656"/>
      <c r="M361" s="656"/>
      <c r="N361" s="656"/>
      <c r="O361" s="656"/>
      <c r="P361" s="656"/>
      <c r="Q361" s="656"/>
      <c r="R361" s="656"/>
      <c r="S361" s="656"/>
      <c r="T361" s="656"/>
      <c r="U361" s="656"/>
      <c r="V361" s="656"/>
      <c r="W361" s="656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  <c r="BA361" s="320"/>
      <c r="BB361" s="320"/>
      <c r="BC361" s="320"/>
      <c r="BD361" s="320"/>
      <c r="BE361" s="320"/>
      <c r="BF361" s="320"/>
      <c r="BG361" s="320"/>
      <c r="BH361" s="320"/>
      <c r="BI361" s="320"/>
      <c r="BJ361" s="320"/>
      <c r="BK361" s="320"/>
    </row>
    <row r="362" spans="1:63" s="346" customFormat="1" ht="13" x14ac:dyDescent="0.3">
      <c r="A362" s="637" t="str">
        <f t="shared" si="9"/>
        <v>X</v>
      </c>
      <c r="B362" s="637" t="s">
        <v>1159</v>
      </c>
      <c r="C362" s="669">
        <v>0</v>
      </c>
      <c r="D362" s="355" t="s">
        <v>606</v>
      </c>
      <c r="E362" s="345">
        <v>4.1882948875427246</v>
      </c>
      <c r="F362" s="345">
        <v>-19.209783554077148</v>
      </c>
      <c r="G362" s="345">
        <v>15.212998390197754</v>
      </c>
      <c r="H362" s="345">
        <v>19.701328277587891</v>
      </c>
      <c r="I362" s="345">
        <v>19.257818222045898</v>
      </c>
      <c r="J362" s="345">
        <v>18.515998840332031</v>
      </c>
      <c r="K362" s="345">
        <v>22.143562316894531</v>
      </c>
      <c r="L362" s="345">
        <v>16.780771255493164</v>
      </c>
      <c r="M362" s="345">
        <v>5.9219799041748047</v>
      </c>
      <c r="N362" s="345">
        <v>6.739840030670166</v>
      </c>
      <c r="O362" s="345">
        <v>11.372686386108398</v>
      </c>
      <c r="P362" s="345">
        <v>12.13023853302002</v>
      </c>
      <c r="Q362" s="345">
        <v>14.000714302062988</v>
      </c>
      <c r="R362" s="345">
        <v>22.279478073120117</v>
      </c>
      <c r="S362" s="345">
        <v>15.691564559936523</v>
      </c>
      <c r="T362" s="345">
        <v>1.8807439804077148</v>
      </c>
      <c r="U362" s="345">
        <v>20.422201156616211</v>
      </c>
      <c r="V362" s="345">
        <v>18.059856414794922</v>
      </c>
      <c r="W362" s="345">
        <v>18.208999633789063</v>
      </c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  <c r="BA362" s="320"/>
      <c r="BB362" s="320"/>
      <c r="BC362" s="320"/>
      <c r="BD362" s="320"/>
      <c r="BE362" s="320"/>
      <c r="BF362" s="320"/>
      <c r="BG362" s="320"/>
      <c r="BH362" s="320"/>
      <c r="BI362" s="320"/>
      <c r="BJ362" s="320"/>
      <c r="BK362" s="320"/>
    </row>
    <row r="363" spans="1:63" s="346" customFormat="1" ht="13" x14ac:dyDescent="0.3">
      <c r="A363" s="637" t="str">
        <f t="shared" si="9"/>
        <v>X</v>
      </c>
      <c r="B363" s="637" t="s">
        <v>1159</v>
      </c>
      <c r="C363" s="669">
        <v>0</v>
      </c>
      <c r="D363" s="355" t="s">
        <v>607</v>
      </c>
      <c r="E363" s="345">
        <v>4.1167798042297363</v>
      </c>
      <c r="F363" s="345">
        <v>-19.900058746337891</v>
      </c>
      <c r="G363" s="345">
        <v>15.707831382751465</v>
      </c>
      <c r="H363" s="345">
        <v>20.214860916137695</v>
      </c>
      <c r="I363" s="345">
        <v>20.17132568359375</v>
      </c>
      <c r="J363" s="345">
        <v>19.320257186889648</v>
      </c>
      <c r="K363" s="345">
        <v>22.902563095092773</v>
      </c>
      <c r="L363" s="345">
        <v>18.008932113647461</v>
      </c>
      <c r="M363" s="345">
        <v>7.134620189666748</v>
      </c>
      <c r="N363" s="345">
        <v>7.7286701202392578</v>
      </c>
      <c r="O363" s="345">
        <v>11.941278457641602</v>
      </c>
      <c r="P363" s="345">
        <v>12.684584617614746</v>
      </c>
      <c r="Q363" s="345">
        <v>14.588278770446777</v>
      </c>
      <c r="R363" s="345">
        <v>22.771438598632813</v>
      </c>
      <c r="S363" s="345">
        <v>16.215747833251953</v>
      </c>
      <c r="T363" s="345">
        <v>2.3295490741729736</v>
      </c>
      <c r="U363" s="345">
        <v>20.946287155151367</v>
      </c>
      <c r="V363" s="345">
        <v>18.508964538574219</v>
      </c>
      <c r="W363" s="345">
        <v>18.659999847412109</v>
      </c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  <c r="BA363" s="320"/>
      <c r="BB363" s="320"/>
      <c r="BC363" s="320"/>
      <c r="BD363" s="320"/>
      <c r="BE363" s="320"/>
      <c r="BF363" s="320"/>
      <c r="BG363" s="320"/>
      <c r="BH363" s="320"/>
      <c r="BI363" s="320"/>
      <c r="BJ363" s="320"/>
      <c r="BK363" s="320"/>
    </row>
    <row r="364" spans="1:63" s="346" customFormat="1" ht="13" x14ac:dyDescent="0.3">
      <c r="A364" s="637" t="str">
        <f t="shared" si="9"/>
        <v>X</v>
      </c>
      <c r="B364" s="637" t="s">
        <v>1159</v>
      </c>
      <c r="C364" s="669">
        <v>0</v>
      </c>
      <c r="D364" s="355" t="s">
        <v>1648</v>
      </c>
      <c r="E364" s="345">
        <v>-2.123682975769043</v>
      </c>
      <c r="F364" s="345">
        <v>-30.739530563354492</v>
      </c>
      <c r="G364" s="345">
        <v>0.33691498637199402</v>
      </c>
      <c r="H364" s="345">
        <v>0.3996959924697876</v>
      </c>
      <c r="I364" s="345">
        <v>5.4018998146057129</v>
      </c>
      <c r="J364" s="345">
        <v>2.2868568897247314</v>
      </c>
      <c r="K364" s="345">
        <v>5.6577720642089844</v>
      </c>
      <c r="L364" s="345">
        <v>3.675678014755249</v>
      </c>
      <c r="M364" s="345">
        <v>-1.3775869607925415</v>
      </c>
      <c r="N364" s="345">
        <v>-0.43003800511360168</v>
      </c>
      <c r="O364" s="345">
        <v>5.9443058967590332</v>
      </c>
      <c r="P364" s="345">
        <v>5.1654300689697266</v>
      </c>
      <c r="Q364" s="345">
        <v>7.8224320411682129</v>
      </c>
      <c r="R364" s="345">
        <v>9.3515377044677734</v>
      </c>
      <c r="S364" s="345">
        <v>5.6162738800048828</v>
      </c>
      <c r="T364" s="345">
        <v>-4.201758861541748</v>
      </c>
      <c r="U364" s="345">
        <v>6.128018856048584</v>
      </c>
      <c r="V364" s="345">
        <v>0.46893098950386047</v>
      </c>
      <c r="W364" s="345">
        <v>1.7269999980926514</v>
      </c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  <c r="AY364" s="320"/>
      <c r="AZ364" s="320"/>
      <c r="BA364" s="320"/>
      <c r="BB364" s="320"/>
      <c r="BC364" s="320"/>
      <c r="BD364" s="320"/>
      <c r="BE364" s="320"/>
      <c r="BF364" s="320"/>
      <c r="BG364" s="320"/>
      <c r="BH364" s="320"/>
      <c r="BI364" s="320"/>
      <c r="BJ364" s="320"/>
      <c r="BK364" s="320"/>
    </row>
    <row r="365" spans="1:63" s="346" customFormat="1" ht="13" x14ac:dyDescent="0.3">
      <c r="A365" s="637" t="str">
        <f t="shared" si="9"/>
        <v>X</v>
      </c>
      <c r="B365" s="637" t="s">
        <v>1159</v>
      </c>
      <c r="C365" s="669">
        <v>0</v>
      </c>
      <c r="D365" s="355" t="s">
        <v>608</v>
      </c>
      <c r="E365" s="345">
        <v>-2.123682975769043</v>
      </c>
      <c r="F365" s="345">
        <v>-30.739530563354492</v>
      </c>
      <c r="G365" s="345">
        <v>0.33691498637199402</v>
      </c>
      <c r="H365" s="345">
        <v>0.3996959924697876</v>
      </c>
      <c r="I365" s="345">
        <v>5.4018998146057129</v>
      </c>
      <c r="J365" s="345">
        <v>2.2868568897247314</v>
      </c>
      <c r="K365" s="345">
        <v>5.6577720642089844</v>
      </c>
      <c r="L365" s="345">
        <v>3.675678014755249</v>
      </c>
      <c r="M365" s="345">
        <v>-1.3775869607925415</v>
      </c>
      <c r="N365" s="345">
        <v>-0.43003800511360168</v>
      </c>
      <c r="O365" s="345">
        <v>5.9443058967590332</v>
      </c>
      <c r="P365" s="345">
        <v>5.1654300689697266</v>
      </c>
      <c r="Q365" s="345">
        <v>7.8224320411682129</v>
      </c>
      <c r="R365" s="345">
        <v>9.3515377044677734</v>
      </c>
      <c r="S365" s="345">
        <v>5.6162738800048828</v>
      </c>
      <c r="T365" s="345">
        <v>-4.201758861541748</v>
      </c>
      <c r="U365" s="345">
        <v>6.128018856048584</v>
      </c>
      <c r="V365" s="345">
        <v>0.46893098950386047</v>
      </c>
      <c r="W365" s="345">
        <v>1.7269999980926514</v>
      </c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  <c r="BA365" s="320"/>
      <c r="BB365" s="320"/>
      <c r="BC365" s="320"/>
      <c r="BD365" s="320"/>
      <c r="BE365" s="320"/>
      <c r="BF365" s="320"/>
      <c r="BG365" s="320"/>
      <c r="BH365" s="320"/>
      <c r="BI365" s="320"/>
      <c r="BJ365" s="320"/>
      <c r="BK365" s="320"/>
    </row>
    <row r="366" spans="1:63" s="346" customFormat="1" ht="13" x14ac:dyDescent="0.3">
      <c r="A366" s="637" t="str">
        <f t="shared" si="9"/>
        <v>X</v>
      </c>
      <c r="B366" s="637" t="s">
        <v>1159</v>
      </c>
      <c r="C366" s="669">
        <v>0</v>
      </c>
      <c r="D366" s="355" t="s">
        <v>609</v>
      </c>
      <c r="E366" s="345">
        <v>-2.1951980590820313</v>
      </c>
      <c r="F366" s="345">
        <v>-31.429807662963867</v>
      </c>
      <c r="G366" s="345">
        <v>0.83174800872802734</v>
      </c>
      <c r="H366" s="345">
        <v>0.91322797536849976</v>
      </c>
      <c r="I366" s="345">
        <v>6.3154067993164063</v>
      </c>
      <c r="J366" s="345">
        <v>3.0911149978637695</v>
      </c>
      <c r="K366" s="345">
        <v>6.4167728424072266</v>
      </c>
      <c r="L366" s="345">
        <v>4.903839111328125</v>
      </c>
      <c r="M366" s="345">
        <v>-0.16494700312614441</v>
      </c>
      <c r="N366" s="345">
        <v>0.55879199504852295</v>
      </c>
      <c r="O366" s="345">
        <v>6.5128979682922363</v>
      </c>
      <c r="P366" s="345">
        <v>5.7197761535644531</v>
      </c>
      <c r="Q366" s="345">
        <v>8.4099969863891602</v>
      </c>
      <c r="R366" s="345">
        <v>9.8434991836547852</v>
      </c>
      <c r="S366" s="345">
        <v>6.1404571533203125</v>
      </c>
      <c r="T366" s="345">
        <v>-3.7529540061950684</v>
      </c>
      <c r="U366" s="345">
        <v>6.6521048545837402</v>
      </c>
      <c r="V366" s="345">
        <v>0.91803997755050659</v>
      </c>
      <c r="W366" s="345">
        <v>2.1779999732971191</v>
      </c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  <c r="BA366" s="320"/>
      <c r="BB366" s="320"/>
      <c r="BC366" s="320"/>
      <c r="BD366" s="320"/>
      <c r="BE366" s="320"/>
      <c r="BF366" s="320"/>
      <c r="BG366" s="320"/>
      <c r="BH366" s="320"/>
      <c r="BI366" s="320"/>
      <c r="BJ366" s="320"/>
      <c r="BK366" s="320"/>
    </row>
    <row r="367" spans="1:63" s="346" customFormat="1" ht="13" x14ac:dyDescent="0.3">
      <c r="A367" s="637" t="str">
        <f t="shared" si="9"/>
        <v>X</v>
      </c>
      <c r="B367" s="637" t="s">
        <v>1159</v>
      </c>
      <c r="C367" s="669">
        <v>0</v>
      </c>
      <c r="D367" s="355" t="s">
        <v>1649</v>
      </c>
      <c r="E367" s="345">
        <v>-3.0077040195465088</v>
      </c>
      <c r="F367" s="345">
        <v>3.7647039890289307</v>
      </c>
      <c r="G367" s="345">
        <v>3.128201961517334</v>
      </c>
      <c r="H367" s="345">
        <v>-3.5985679626464844</v>
      </c>
      <c r="I367" s="345">
        <v>-3.0570590496063232</v>
      </c>
      <c r="J367" s="345">
        <v>0.90360802412033081</v>
      </c>
      <c r="K367" s="345">
        <v>3.5273900032043457</v>
      </c>
      <c r="L367" s="345">
        <v>1.309067964553833</v>
      </c>
      <c r="M367" s="345">
        <v>-2.6473751068115234</v>
      </c>
      <c r="N367" s="345">
        <v>-3.8259549140930176</v>
      </c>
      <c r="O367" s="345">
        <v>3.415316104888916</v>
      </c>
      <c r="P367" s="345">
        <v>4.0516719818115234</v>
      </c>
      <c r="Q367" s="345">
        <v>7.4276700019836426</v>
      </c>
      <c r="R367" s="345">
        <v>6.4703798294067383</v>
      </c>
      <c r="S367" s="345">
        <v>0.34078800678253174</v>
      </c>
      <c r="T367" s="345">
        <v>-10.746079444885254</v>
      </c>
      <c r="U367" s="345">
        <v>12.168486595153809</v>
      </c>
      <c r="V367" s="345">
        <v>12.912867546081543</v>
      </c>
      <c r="W367" s="345">
        <v>11.657999992370605</v>
      </c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  <c r="BA367" s="320"/>
      <c r="BB367" s="320"/>
      <c r="BC367" s="320"/>
      <c r="BD367" s="320"/>
      <c r="BE367" s="320"/>
      <c r="BF367" s="320"/>
      <c r="BG367" s="320"/>
      <c r="BH367" s="320"/>
      <c r="BI367" s="320"/>
      <c r="BJ367" s="320"/>
      <c r="BK367" s="320"/>
    </row>
    <row r="368" spans="1:63" s="346" customFormat="1" ht="13" x14ac:dyDescent="0.3">
      <c r="A368" s="637" t="str">
        <f t="shared" si="9"/>
        <v>X</v>
      </c>
      <c r="B368" s="637" t="s">
        <v>1159</v>
      </c>
      <c r="C368" s="669">
        <v>0</v>
      </c>
      <c r="D368" s="355" t="s">
        <v>1650</v>
      </c>
      <c r="E368" s="345">
        <v>-72.4810791015625</v>
      </c>
      <c r="F368" s="345">
        <v>-117.72151947021484</v>
      </c>
      <c r="G368" s="345">
        <v>-87.580963134765625</v>
      </c>
      <c r="H368" s="345">
        <v>-101.18915557861328</v>
      </c>
      <c r="I368" s="345">
        <v>-94.245841979980469</v>
      </c>
      <c r="J368" s="345">
        <v>-95.36431884765625</v>
      </c>
      <c r="K368" s="345">
        <v>-95.3798828125</v>
      </c>
      <c r="L368" s="345">
        <v>-96.344795227050781</v>
      </c>
      <c r="M368" s="345">
        <v>-96.159347534179688</v>
      </c>
      <c r="N368" s="345">
        <v>-102.51300811767578</v>
      </c>
      <c r="O368" s="345">
        <v>-91.5313720703125</v>
      </c>
      <c r="P368" s="345">
        <v>-103.39464569091797</v>
      </c>
      <c r="Q368" s="345">
        <v>-114.54256439208984</v>
      </c>
      <c r="R368" s="345">
        <v>-136.13839721679688</v>
      </c>
      <c r="S368" s="345">
        <v>-133.004150390625</v>
      </c>
      <c r="T368" s="345">
        <v>-152.57255554199219</v>
      </c>
      <c r="U368" s="345">
        <v>-163.95018005371094</v>
      </c>
      <c r="V368" s="345">
        <v>-180.69099426269531</v>
      </c>
      <c r="W368" s="345">
        <v>-171.63200378417969</v>
      </c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  <c r="AY368" s="320"/>
      <c r="AZ368" s="320"/>
      <c r="BA368" s="320"/>
      <c r="BB368" s="320"/>
      <c r="BC368" s="320"/>
      <c r="BD368" s="320"/>
      <c r="BE368" s="320"/>
      <c r="BF368" s="320"/>
      <c r="BG368" s="320"/>
      <c r="BH368" s="320"/>
      <c r="BI368" s="320"/>
      <c r="BJ368" s="320"/>
      <c r="BK368" s="320"/>
    </row>
    <row r="369" spans="1:96" s="346" customFormat="1" ht="13" x14ac:dyDescent="0.3">
      <c r="A369" s="637" t="str">
        <f t="shared" si="9"/>
        <v>X</v>
      </c>
      <c r="B369" s="637" t="s">
        <v>1159</v>
      </c>
      <c r="C369" s="669">
        <v>0</v>
      </c>
      <c r="D369" s="355" t="s">
        <v>1651</v>
      </c>
      <c r="E369" s="345">
        <v>-53.322669982910156</v>
      </c>
      <c r="F369" s="345">
        <v>-54.885650634765625</v>
      </c>
      <c r="G369" s="345">
        <v>-58.591373443603516</v>
      </c>
      <c r="H369" s="345">
        <v>-61.829822540283203</v>
      </c>
      <c r="I369" s="345">
        <v>-62.789909362792969</v>
      </c>
      <c r="J369" s="345">
        <v>-62.208168029785156</v>
      </c>
      <c r="K369" s="345">
        <v>-62.885044097900391</v>
      </c>
      <c r="L369" s="345">
        <v>-65.615821838378906</v>
      </c>
      <c r="M369" s="345">
        <v>-67.700485229492188</v>
      </c>
      <c r="N369" s="345">
        <v>-70.016334533691406</v>
      </c>
      <c r="O369" s="345">
        <v>-66.798126220703125</v>
      </c>
      <c r="P369" s="345">
        <v>-68.765655517578125</v>
      </c>
      <c r="Q369" s="345">
        <v>-75.577583312988281</v>
      </c>
      <c r="R369" s="345">
        <v>-79.493919372558594</v>
      </c>
      <c r="S369" s="345">
        <v>-86.778572082519531</v>
      </c>
      <c r="T369" s="345">
        <v>-103.87776947021484</v>
      </c>
      <c r="U369" s="345">
        <v>-99.644256591796875</v>
      </c>
      <c r="V369" s="345">
        <v>-117.76145935058594</v>
      </c>
      <c r="W369" s="345">
        <v>-106.23000335693359</v>
      </c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  <c r="BA369" s="320"/>
      <c r="BB369" s="320"/>
      <c r="BC369" s="320"/>
      <c r="BD369" s="320"/>
      <c r="BE369" s="320"/>
      <c r="BF369" s="320"/>
      <c r="BG369" s="320"/>
      <c r="BH369" s="320"/>
      <c r="BI369" s="320"/>
      <c r="BJ369" s="320"/>
      <c r="BK369" s="320"/>
    </row>
    <row r="370" spans="1:96" s="650" customFormat="1" ht="15.5" customHeight="1" x14ac:dyDescent="0.3">
      <c r="A370" s="637" t="str">
        <f t="shared" si="9"/>
        <v>X</v>
      </c>
      <c r="B370" s="644" t="s">
        <v>1159</v>
      </c>
      <c r="C370" s="670">
        <v>0</v>
      </c>
      <c r="D370" s="356" t="s">
        <v>1652</v>
      </c>
      <c r="E370" s="347">
        <v>-6.3119778633117676</v>
      </c>
      <c r="F370" s="347">
        <v>-11.52974796295166</v>
      </c>
      <c r="G370" s="347">
        <v>-14.876083374023438</v>
      </c>
      <c r="H370" s="347">
        <v>-19.301633834838867</v>
      </c>
      <c r="I370" s="347">
        <v>-13.855918884277344</v>
      </c>
      <c r="J370" s="347">
        <v>-16.229141235351563</v>
      </c>
      <c r="K370" s="347">
        <v>-16.485790252685547</v>
      </c>
      <c r="L370" s="347">
        <v>-13.105093002319336</v>
      </c>
      <c r="M370" s="347">
        <v>-7.2995672225952148</v>
      </c>
      <c r="N370" s="347">
        <v>-7.1698780059814453</v>
      </c>
      <c r="O370" s="347">
        <v>-5.428380012512207</v>
      </c>
      <c r="P370" s="347">
        <v>-6.9648089408874512</v>
      </c>
      <c r="Q370" s="347">
        <v>-6.1782817840576172</v>
      </c>
      <c r="R370" s="347">
        <v>-12.927940368652344</v>
      </c>
      <c r="S370" s="347">
        <v>-10.075290679931641</v>
      </c>
      <c r="T370" s="347">
        <v>-6.0825028419494629</v>
      </c>
      <c r="U370" s="347">
        <v>-14.294181823730469</v>
      </c>
      <c r="V370" s="347">
        <v>-17.590925216674805</v>
      </c>
      <c r="W370" s="347">
        <v>-14.605999946594238</v>
      </c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  <c r="BA370" s="320"/>
      <c r="BB370" s="320"/>
      <c r="BC370" s="320"/>
      <c r="BD370" s="320"/>
      <c r="BE370" s="320"/>
      <c r="BF370" s="320"/>
      <c r="BG370" s="320"/>
      <c r="BH370" s="320"/>
      <c r="BI370" s="320"/>
      <c r="BJ370" s="320"/>
      <c r="BK370" s="320"/>
    </row>
    <row r="371" spans="1:96" s="346" customFormat="1" ht="13" x14ac:dyDescent="0.3">
      <c r="A371" s="637" t="str">
        <f t="shared" si="9"/>
        <v>X</v>
      </c>
      <c r="B371" s="637" t="s">
        <v>1159</v>
      </c>
      <c r="C371" s="669">
        <v>0</v>
      </c>
      <c r="D371" s="354" t="s">
        <v>610</v>
      </c>
      <c r="E371" s="666">
        <v>-0.94549202919006348</v>
      </c>
      <c r="F371" s="666">
        <v>0.54239797592163086</v>
      </c>
      <c r="G371" s="666">
        <v>0.27742400765419006</v>
      </c>
      <c r="H371" s="666">
        <v>0</v>
      </c>
      <c r="I371" s="666">
        <v>0</v>
      </c>
      <c r="J371" s="666">
        <v>0.92621201276779175</v>
      </c>
      <c r="K371" s="666">
        <v>0</v>
      </c>
      <c r="L371" s="666">
        <v>0</v>
      </c>
      <c r="M371" s="666">
        <v>0</v>
      </c>
      <c r="N371" s="666">
        <v>-1.3322676295501878E-14</v>
      </c>
      <c r="O371" s="666">
        <v>-2.6645352591003757E-14</v>
      </c>
      <c r="P371" s="666">
        <v>0</v>
      </c>
      <c r="Q371" s="666">
        <v>-5.5329999886453152E-3</v>
      </c>
      <c r="R371" s="666">
        <v>0</v>
      </c>
      <c r="S371" s="666">
        <v>0</v>
      </c>
      <c r="T371" s="666">
        <v>-3.5527136788005009E-14</v>
      </c>
      <c r="U371" s="666">
        <v>-2.8421709430404007E-14</v>
      </c>
      <c r="V371" s="666">
        <v>0</v>
      </c>
      <c r="W371" s="666">
        <v>0.69052702188491821</v>
      </c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  <c r="BA371" s="320"/>
      <c r="BB371" s="320"/>
      <c r="BC371" s="320"/>
      <c r="BD371" s="320"/>
      <c r="BE371" s="320"/>
      <c r="BF371" s="320"/>
      <c r="BG371" s="320"/>
      <c r="BH371" s="320"/>
      <c r="BI371" s="320"/>
      <c r="BJ371" s="320"/>
      <c r="BK371" s="320"/>
    </row>
    <row r="372" spans="1:96" s="346" customFormat="1" ht="12.75" customHeight="1" x14ac:dyDescent="0.3">
      <c r="A372" s="637" t="str">
        <f t="shared" si="9"/>
        <v>X</v>
      </c>
      <c r="B372" s="637" t="s">
        <v>1159</v>
      </c>
      <c r="C372" s="669">
        <v>0</v>
      </c>
      <c r="D372" s="351" t="s">
        <v>1653</v>
      </c>
      <c r="E372" s="345">
        <v>0</v>
      </c>
      <c r="F372" s="345">
        <v>-0.8575739860534668</v>
      </c>
      <c r="G372" s="345">
        <v>0.16362200677394867</v>
      </c>
      <c r="H372" s="345">
        <v>1.8041124150158794E-14</v>
      </c>
      <c r="I372" s="345">
        <v>0</v>
      </c>
      <c r="J372" s="345">
        <v>-0.42621201276779175</v>
      </c>
      <c r="K372" s="345">
        <v>-2.5313084961453569E-14</v>
      </c>
      <c r="L372" s="345">
        <v>1.7763568394002505E-14</v>
      </c>
      <c r="M372" s="345">
        <v>-5.3290705182007514E-15</v>
      </c>
      <c r="N372" s="345">
        <v>1.1990408665951691E-14</v>
      </c>
      <c r="O372" s="345">
        <v>3.4638958368304884E-14</v>
      </c>
      <c r="P372" s="345">
        <v>7.9936057773011271E-15</v>
      </c>
      <c r="Q372" s="345">
        <v>5.5329999886453152E-3</v>
      </c>
      <c r="R372" s="345">
        <v>-1.7763568394002505E-14</v>
      </c>
      <c r="S372" s="345">
        <v>8.8817841970012523E-15</v>
      </c>
      <c r="T372" s="345">
        <v>3.8635761256955448E-14</v>
      </c>
      <c r="U372" s="345">
        <v>1.5099033134902129E-14</v>
      </c>
      <c r="V372" s="345">
        <v>2.5313084961453569E-14</v>
      </c>
      <c r="W372" s="345">
        <v>0</v>
      </c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  <c r="BA372" s="320"/>
      <c r="BB372" s="320"/>
      <c r="BC372" s="320"/>
      <c r="BD372" s="320"/>
      <c r="BE372" s="320"/>
      <c r="BF372" s="320"/>
      <c r="BG372" s="320"/>
      <c r="BH372" s="320"/>
      <c r="BI372" s="320"/>
      <c r="BJ372" s="320"/>
      <c r="BK372" s="320"/>
      <c r="BL372" s="345"/>
      <c r="BT372" s="345"/>
      <c r="CB372" s="345"/>
      <c r="CJ372" s="345"/>
      <c r="CR372" s="345"/>
    </row>
    <row r="373" spans="1:96" s="346" customFormat="1" ht="12.75" customHeight="1" x14ac:dyDescent="0.3">
      <c r="A373" s="637" t="str">
        <f t="shared" si="9"/>
        <v>X</v>
      </c>
      <c r="B373" s="637" t="s">
        <v>1159</v>
      </c>
      <c r="C373" s="669">
        <v>0</v>
      </c>
      <c r="D373" s="351" t="s">
        <v>1654</v>
      </c>
      <c r="E373" s="345">
        <v>0</v>
      </c>
      <c r="F373" s="345">
        <v>0.31517601013183594</v>
      </c>
      <c r="G373" s="345">
        <v>-0.44104599952697754</v>
      </c>
      <c r="H373" s="345">
        <v>0</v>
      </c>
      <c r="I373" s="345">
        <v>0</v>
      </c>
      <c r="J373" s="345">
        <v>-0.5</v>
      </c>
      <c r="K373" s="345">
        <v>0</v>
      </c>
      <c r="L373" s="345">
        <v>0</v>
      </c>
      <c r="M373" s="345">
        <v>0</v>
      </c>
      <c r="N373" s="345">
        <v>0</v>
      </c>
      <c r="O373" s="345">
        <v>0</v>
      </c>
      <c r="P373" s="345">
        <v>0</v>
      </c>
      <c r="Q373" s="345">
        <v>0</v>
      </c>
      <c r="R373" s="345">
        <v>0</v>
      </c>
      <c r="S373" s="345">
        <v>0</v>
      </c>
      <c r="T373" s="345">
        <v>0</v>
      </c>
      <c r="U373" s="345">
        <v>0</v>
      </c>
      <c r="V373" s="345">
        <v>0</v>
      </c>
      <c r="W373" s="345">
        <v>0</v>
      </c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  <c r="BA373" s="320"/>
      <c r="BB373" s="320"/>
      <c r="BC373" s="320"/>
      <c r="BD373" s="320"/>
      <c r="BE373" s="320"/>
      <c r="BF373" s="320"/>
      <c r="BG373" s="320"/>
      <c r="BH373" s="320"/>
      <c r="BI373" s="320"/>
      <c r="BJ373" s="320"/>
      <c r="BK373" s="320"/>
      <c r="BL373" s="345"/>
      <c r="BT373" s="345"/>
      <c r="CB373" s="345"/>
      <c r="CJ373" s="345"/>
      <c r="CR373" s="345"/>
    </row>
    <row r="374" spans="1:96" s="650" customFormat="1" ht="13" x14ac:dyDescent="0.3">
      <c r="A374" s="637" t="str">
        <f t="shared" si="9"/>
        <v>X</v>
      </c>
      <c r="B374" s="644" t="s">
        <v>1159</v>
      </c>
      <c r="C374" s="670">
        <v>0</v>
      </c>
      <c r="D374" s="667" t="s">
        <v>1655</v>
      </c>
      <c r="E374" s="347">
        <v>-0.94549202919006348</v>
      </c>
      <c r="F374" s="347">
        <v>-8.1046280797636427E-15</v>
      </c>
      <c r="G374" s="347">
        <v>2.9420910152566648E-15</v>
      </c>
      <c r="H374" s="347">
        <v>1.8041124150158794E-14</v>
      </c>
      <c r="I374" s="347">
        <v>0</v>
      </c>
      <c r="J374" s="347">
        <v>1.5543122344752192E-15</v>
      </c>
      <c r="K374" s="347">
        <v>-2.5313084961453569E-14</v>
      </c>
      <c r="L374" s="347">
        <v>1.7763568394002505E-14</v>
      </c>
      <c r="M374" s="347">
        <v>-5.3290705182007514E-15</v>
      </c>
      <c r="N374" s="347">
        <v>-1.3322676295501878E-15</v>
      </c>
      <c r="O374" s="347">
        <v>7.9936057773011271E-15</v>
      </c>
      <c r="P374" s="347">
        <v>7.9936057773011271E-15</v>
      </c>
      <c r="Q374" s="347">
        <v>-7.1054273576010019E-15</v>
      </c>
      <c r="R374" s="347">
        <v>-1.7763568394002505E-14</v>
      </c>
      <c r="S374" s="347">
        <v>8.8817841970012523E-15</v>
      </c>
      <c r="T374" s="347">
        <v>3.1086244689504383E-15</v>
      </c>
      <c r="U374" s="347">
        <v>-1.3322676295501878E-14</v>
      </c>
      <c r="V374" s="347">
        <v>2.5313084961453569E-14</v>
      </c>
      <c r="W374" s="347">
        <v>0.69052702188491821</v>
      </c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  <c r="BA374" s="320"/>
      <c r="BB374" s="320"/>
      <c r="BC374" s="320"/>
      <c r="BD374" s="320"/>
      <c r="BE374" s="320"/>
      <c r="BF374" s="320"/>
      <c r="BG374" s="320"/>
      <c r="BH374" s="320"/>
      <c r="BI374" s="320"/>
      <c r="BJ374" s="320"/>
      <c r="BK374" s="320"/>
      <c r="BL374" s="712"/>
      <c r="BT374" s="712"/>
      <c r="CB374" s="712"/>
      <c r="CJ374" s="712"/>
      <c r="CL374" s="712"/>
      <c r="CR374" s="712"/>
    </row>
    <row r="375" spans="1:96" s="346" customFormat="1" ht="13" x14ac:dyDescent="0.3">
      <c r="A375" s="637" t="str">
        <f t="shared" si="9"/>
        <v/>
      </c>
      <c r="B375" s="637" t="s">
        <v>1159</v>
      </c>
      <c r="C375" s="669">
        <v>0</v>
      </c>
      <c r="D375" s="998" t="s">
        <v>653</v>
      </c>
      <c r="E375" s="671"/>
      <c r="F375" s="671"/>
      <c r="G375" s="671"/>
      <c r="H375" s="671"/>
      <c r="I375" s="671"/>
      <c r="J375" s="671"/>
      <c r="K375" s="671"/>
      <c r="L375" s="671"/>
      <c r="M375" s="671"/>
      <c r="N375" s="671"/>
      <c r="O375" s="671"/>
      <c r="P375" s="671"/>
      <c r="Q375" s="671"/>
      <c r="R375" s="671"/>
      <c r="S375" s="671"/>
      <c r="T375" s="671"/>
      <c r="U375" s="671"/>
      <c r="V375" s="671"/>
      <c r="W375" s="671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  <c r="BA375" s="320"/>
      <c r="BB375" s="320"/>
      <c r="BC375" s="320"/>
      <c r="BD375" s="320"/>
      <c r="BE375" s="320"/>
      <c r="BF375" s="320"/>
      <c r="BG375" s="320"/>
      <c r="BH375" s="320"/>
      <c r="BI375" s="320"/>
      <c r="BJ375" s="320"/>
      <c r="BK375" s="320"/>
    </row>
    <row r="376" spans="1:96" s="346" customFormat="1" ht="13" x14ac:dyDescent="0.3">
      <c r="A376" s="637" t="str">
        <f t="shared" si="9"/>
        <v/>
      </c>
      <c r="B376" s="637" t="s">
        <v>1159</v>
      </c>
      <c r="C376" s="669">
        <v>0</v>
      </c>
      <c r="D376" s="999" t="s">
        <v>3057</v>
      </c>
      <c r="E376" s="671"/>
      <c r="F376" s="671"/>
      <c r="G376" s="671"/>
      <c r="H376" s="671"/>
      <c r="I376" s="671"/>
      <c r="J376" s="671"/>
      <c r="K376" s="671"/>
      <c r="L376" s="671"/>
      <c r="M376" s="671"/>
      <c r="N376" s="671"/>
      <c r="O376" s="671"/>
      <c r="P376" s="671"/>
      <c r="Q376" s="671"/>
      <c r="R376" s="671"/>
      <c r="S376" s="671"/>
      <c r="T376" s="671"/>
      <c r="U376" s="671"/>
      <c r="V376" s="671"/>
      <c r="W376" s="671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  <c r="BA376" s="320"/>
      <c r="BB376" s="320"/>
      <c r="BC376" s="320"/>
      <c r="BD376" s="320"/>
      <c r="BE376" s="320"/>
      <c r="BF376" s="320"/>
      <c r="BG376" s="320"/>
      <c r="BH376" s="320"/>
      <c r="BI376" s="320"/>
      <c r="BJ376" s="320"/>
      <c r="BK376" s="320"/>
    </row>
  </sheetData>
  <autoFilter ref="A1:B377" xr:uid="{D2BBDA11-5D59-4769-84B0-05CF4FCC1615}"/>
  <pageMargins left="0.74803149606299202" right="0.74803149606299202" top="0.98425196850393704" bottom="0.98425196850393704" header="0.511811023622047" footer="0.511811023622047"/>
  <pageSetup scale="56" fitToHeight="0" orientation="landscape" r:id="rId1"/>
  <headerFooter alignWithMargins="0"/>
  <rowBreaks count="6" manualBreakCount="6">
    <brk id="59" min="3" max="22" man="1"/>
    <brk id="112" min="3" max="22" man="1"/>
    <brk id="176" min="3" max="22" man="1"/>
    <brk id="220" min="3" max="22" man="1"/>
    <brk id="250" min="3" max="22" man="1"/>
    <brk id="312" min="3" max="22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46"/>
  <sheetViews>
    <sheetView view="pageBreakPreview" zoomScale="90" zoomScaleNormal="80" zoomScaleSheetLayoutView="90" zoomScalePageLayoutView="80" workbookViewId="0">
      <selection activeCell="A35" sqref="A35"/>
    </sheetView>
  </sheetViews>
  <sheetFormatPr defaultColWidth="8.81640625" defaultRowHeight="12.5" x14ac:dyDescent="0.25"/>
  <cols>
    <col min="1" max="1" width="10.81640625" bestFit="1" customWidth="1"/>
    <col min="5" max="5" width="9.1796875" bestFit="1" customWidth="1"/>
    <col min="6" max="7" width="10.1796875" bestFit="1" customWidth="1"/>
  </cols>
  <sheetData>
    <row r="1" spans="1:12" s="31" customFormat="1" ht="25.4" customHeight="1" x14ac:dyDescent="0.25">
      <c r="A1" s="68" t="str">
        <f>Index!B5</f>
        <v>Table 2a    Population by major centers, percent of population and growth, 1930-2021</v>
      </c>
      <c r="B1" s="68"/>
    </row>
    <row r="2" spans="1:12" ht="20.149999999999999" customHeight="1" x14ac:dyDescent="0.25">
      <c r="A2" s="10"/>
      <c r="B2" s="1001" t="s">
        <v>0</v>
      </c>
      <c r="C2" s="1002"/>
      <c r="D2" s="1002"/>
      <c r="E2" s="1003"/>
      <c r="F2" s="1006" t="s">
        <v>7</v>
      </c>
      <c r="G2" s="1007"/>
      <c r="H2" s="1008"/>
      <c r="I2" s="1004" t="s">
        <v>6</v>
      </c>
      <c r="J2" s="1005"/>
      <c r="K2" s="1005"/>
      <c r="L2" s="1005"/>
    </row>
    <row r="3" spans="1:12" s="4" customFormat="1" ht="20.149999999999999" customHeight="1" x14ac:dyDescent="0.25">
      <c r="A3" s="5"/>
      <c r="B3" s="11" t="s">
        <v>5</v>
      </c>
      <c r="C3" s="8" t="s">
        <v>2</v>
      </c>
      <c r="D3" s="8" t="s">
        <v>3</v>
      </c>
      <c r="E3" s="12" t="s">
        <v>4</v>
      </c>
      <c r="F3" s="9" t="s">
        <v>2</v>
      </c>
      <c r="G3" s="9" t="s">
        <v>3</v>
      </c>
      <c r="H3" s="13" t="s">
        <v>4</v>
      </c>
      <c r="I3" s="14" t="s">
        <v>5</v>
      </c>
      <c r="J3" s="9" t="s">
        <v>2</v>
      </c>
      <c r="K3" s="9" t="s">
        <v>3</v>
      </c>
      <c r="L3" s="15" t="s">
        <v>4</v>
      </c>
    </row>
    <row r="4" spans="1:12" ht="20.149999999999999" customHeight="1" x14ac:dyDescent="0.25">
      <c r="A4" s="28">
        <v>1930</v>
      </c>
      <c r="B4" s="2">
        <v>10412</v>
      </c>
      <c r="C4" s="2">
        <v>753</v>
      </c>
      <c r="D4" s="2">
        <v>19</v>
      </c>
      <c r="E4" s="22">
        <f>B4-C4-D4</f>
        <v>9640</v>
      </c>
      <c r="F4" s="3">
        <f>C4/$B4</f>
        <v>7.2320399538993468E-2</v>
      </c>
      <c r="G4" s="3">
        <f>D4/$B4</f>
        <v>1.8248175182481751E-3</v>
      </c>
      <c r="H4" s="25">
        <f>E4/$B4</f>
        <v>0.92585478294275836</v>
      </c>
    </row>
    <row r="5" spans="1:12" x14ac:dyDescent="0.25">
      <c r="A5" s="29">
        <v>1935</v>
      </c>
      <c r="B5" s="2">
        <v>10446</v>
      </c>
      <c r="C5" s="2">
        <v>779</v>
      </c>
      <c r="D5" s="2">
        <v>16</v>
      </c>
      <c r="E5" s="23">
        <f t="shared" ref="E5:E13" si="0">B5-C5-D5</f>
        <v>9651</v>
      </c>
      <c r="F5" s="3">
        <f t="shared" ref="F5:F12" si="1">C5/$B5</f>
        <v>7.4573999617078307E-2</v>
      </c>
      <c r="G5" s="3">
        <f t="shared" ref="G5:G12" si="2">D5/$B5</f>
        <v>1.5316867700555237E-3</v>
      </c>
      <c r="H5" s="26">
        <f t="shared" ref="H5:H12" si="3">E5/$B5</f>
        <v>0.92389431361286611</v>
      </c>
      <c r="I5" s="3">
        <f>EXP(LN(B5/B4)/($A5-$A4))-1</f>
        <v>6.5224119319795548E-4</v>
      </c>
      <c r="J5" s="3">
        <f t="shared" ref="J5:L11" si="4">EXP(LN(C5/C4)/($A5-$A4))-1</f>
        <v>6.8122622292989821E-3</v>
      </c>
      <c r="K5" s="3">
        <f t="shared" si="4"/>
        <v>-3.3786110314771522E-2</v>
      </c>
      <c r="L5" s="3">
        <f t="shared" si="4"/>
        <v>2.2811167402103649E-4</v>
      </c>
    </row>
    <row r="6" spans="1:12" x14ac:dyDescent="0.25">
      <c r="A6" s="29">
        <v>1958</v>
      </c>
      <c r="B6" s="2">
        <v>14163</v>
      </c>
      <c r="C6" s="2">
        <v>3415</v>
      </c>
      <c r="D6" s="2">
        <v>1284</v>
      </c>
      <c r="E6" s="23">
        <f t="shared" si="0"/>
        <v>9464</v>
      </c>
      <c r="F6" s="3">
        <f t="shared" si="1"/>
        <v>0.241121231377533</v>
      </c>
      <c r="G6" s="3">
        <f t="shared" si="2"/>
        <v>9.0658758737555606E-2</v>
      </c>
      <c r="H6" s="26">
        <f t="shared" si="3"/>
        <v>0.66822000988491137</v>
      </c>
      <c r="I6" s="3">
        <f t="shared" ref="I6:I11" si="5">EXP(LN(B6/B5)/($A6-$A5))-1</f>
        <v>1.3323357995501439E-2</v>
      </c>
      <c r="J6" s="3">
        <f t="shared" si="4"/>
        <v>6.636691702216857E-2</v>
      </c>
      <c r="K6" s="3">
        <f t="shared" si="4"/>
        <v>0.21004621714887284</v>
      </c>
      <c r="L6" s="3">
        <f t="shared" si="4"/>
        <v>-8.5035173495329186E-4</v>
      </c>
    </row>
    <row r="7" spans="1:12" x14ac:dyDescent="0.25">
      <c r="A7" s="29">
        <v>1967</v>
      </c>
      <c r="B7" s="2">
        <v>18925</v>
      </c>
      <c r="C7" s="2">
        <v>5249</v>
      </c>
      <c r="D7" s="2">
        <v>3540</v>
      </c>
      <c r="E7" s="23">
        <f t="shared" si="0"/>
        <v>10136</v>
      </c>
      <c r="F7" s="3">
        <f t="shared" si="1"/>
        <v>0.27735799207397621</v>
      </c>
      <c r="G7" s="3">
        <f t="shared" si="2"/>
        <v>0.1870541611624835</v>
      </c>
      <c r="H7" s="26">
        <f t="shared" si="3"/>
        <v>0.53558784676354032</v>
      </c>
      <c r="I7" s="3">
        <f t="shared" si="5"/>
        <v>3.2729866555834874E-2</v>
      </c>
      <c r="J7" s="3">
        <f t="shared" si="4"/>
        <v>4.8921225915835143E-2</v>
      </c>
      <c r="K7" s="3">
        <f t="shared" si="4"/>
        <v>0.11927700641401384</v>
      </c>
      <c r="L7" s="3">
        <f t="shared" si="4"/>
        <v>7.651156800833947E-3</v>
      </c>
    </row>
    <row r="8" spans="1:12" x14ac:dyDescent="0.25">
      <c r="A8" s="29">
        <v>1973</v>
      </c>
      <c r="B8" s="2">
        <v>25045</v>
      </c>
      <c r="C8" s="2">
        <v>10290</v>
      </c>
      <c r="D8" s="2">
        <v>5123</v>
      </c>
      <c r="E8" s="23">
        <f t="shared" si="0"/>
        <v>9632</v>
      </c>
      <c r="F8" s="3">
        <f t="shared" si="1"/>
        <v>0.41086045118786185</v>
      </c>
      <c r="G8" s="3">
        <f t="shared" si="2"/>
        <v>0.20455180674785386</v>
      </c>
      <c r="H8" s="26">
        <f t="shared" si="3"/>
        <v>0.38458774206428431</v>
      </c>
      <c r="I8" s="3">
        <f t="shared" si="5"/>
        <v>4.7805944454180072E-2</v>
      </c>
      <c r="J8" s="3">
        <f t="shared" si="4"/>
        <v>0.11872445996260161</v>
      </c>
      <c r="K8" s="3">
        <f t="shared" si="4"/>
        <v>6.3539233923297633E-2</v>
      </c>
      <c r="L8" s="3">
        <f t="shared" si="4"/>
        <v>-8.4643992755344399E-3</v>
      </c>
    </row>
    <row r="9" spans="1:12" x14ac:dyDescent="0.25">
      <c r="A9" s="29">
        <v>1980</v>
      </c>
      <c r="B9" s="2">
        <v>30873</v>
      </c>
      <c r="C9" s="2">
        <v>11791</v>
      </c>
      <c r="D9" s="2">
        <v>6169</v>
      </c>
      <c r="E9" s="23">
        <f t="shared" si="0"/>
        <v>12913</v>
      </c>
      <c r="F9" s="3">
        <f t="shared" si="1"/>
        <v>0.38191947656528358</v>
      </c>
      <c r="G9" s="3">
        <f t="shared" si="2"/>
        <v>0.19981861173193405</v>
      </c>
      <c r="H9" s="26">
        <f t="shared" si="3"/>
        <v>0.41826191170278237</v>
      </c>
      <c r="I9" s="3">
        <f t="shared" si="5"/>
        <v>3.0337923822896462E-2</v>
      </c>
      <c r="J9" s="3">
        <f t="shared" si="4"/>
        <v>1.9642419754164475E-2</v>
      </c>
      <c r="K9" s="3">
        <f t="shared" si="4"/>
        <v>2.6897749436052054E-2</v>
      </c>
      <c r="L9" s="3">
        <f t="shared" si="4"/>
        <v>4.2766905890289308E-2</v>
      </c>
    </row>
    <row r="10" spans="1:12" x14ac:dyDescent="0.25">
      <c r="A10" s="29">
        <v>1988</v>
      </c>
      <c r="B10" s="2">
        <v>43380</v>
      </c>
      <c r="C10" s="2">
        <v>19664</v>
      </c>
      <c r="D10" s="2">
        <v>8324</v>
      </c>
      <c r="E10" s="23">
        <f t="shared" si="0"/>
        <v>15392</v>
      </c>
      <c r="F10" s="3">
        <f t="shared" si="1"/>
        <v>0.4532964499769479</v>
      </c>
      <c r="G10" s="3">
        <f t="shared" si="2"/>
        <v>0.19188566159520518</v>
      </c>
      <c r="H10" s="26">
        <f t="shared" si="3"/>
        <v>0.35481788842784695</v>
      </c>
      <c r="I10" s="3">
        <f t="shared" si="5"/>
        <v>4.3431249910260705E-2</v>
      </c>
      <c r="J10" s="3">
        <f t="shared" si="4"/>
        <v>6.6019510414341509E-2</v>
      </c>
      <c r="K10" s="3">
        <f t="shared" si="4"/>
        <v>3.8160886943184869E-2</v>
      </c>
      <c r="L10" s="3">
        <f t="shared" si="4"/>
        <v>2.2194377818671507E-2</v>
      </c>
    </row>
    <row r="11" spans="1:12" x14ac:dyDescent="0.25">
      <c r="A11" s="29">
        <v>1999</v>
      </c>
      <c r="B11" s="2">
        <v>50840</v>
      </c>
      <c r="C11" s="2">
        <v>23676</v>
      </c>
      <c r="D11" s="2">
        <v>9345</v>
      </c>
      <c r="E11" s="23">
        <f t="shared" si="0"/>
        <v>17819</v>
      </c>
      <c r="F11" s="3">
        <f t="shared" si="1"/>
        <v>0.46569630212431157</v>
      </c>
      <c r="G11" s="3">
        <f t="shared" si="2"/>
        <v>0.1838119590873328</v>
      </c>
      <c r="H11" s="26">
        <f t="shared" si="3"/>
        <v>0.3504917387883556</v>
      </c>
      <c r="I11" s="3">
        <f t="shared" si="5"/>
        <v>1.4530459233569548E-2</v>
      </c>
      <c r="J11" s="3">
        <f t="shared" si="4"/>
        <v>1.7022562513075767E-2</v>
      </c>
      <c r="K11" s="3">
        <f t="shared" si="4"/>
        <v>1.0573557514036214E-2</v>
      </c>
      <c r="L11" s="3">
        <f t="shared" si="4"/>
        <v>1.339965499867235E-2</v>
      </c>
    </row>
    <row r="12" spans="1:12" x14ac:dyDescent="0.25">
      <c r="A12" s="29">
        <v>2011</v>
      </c>
      <c r="B12" s="2">
        <v>53158</v>
      </c>
      <c r="C12" s="2">
        <v>27797</v>
      </c>
      <c r="D12" s="2">
        <v>9614</v>
      </c>
      <c r="E12" s="23">
        <f t="shared" si="0"/>
        <v>15747</v>
      </c>
      <c r="F12" s="3">
        <f t="shared" si="1"/>
        <v>0.52291282591519617</v>
      </c>
      <c r="G12" s="3">
        <f t="shared" si="2"/>
        <v>0.18085706760976711</v>
      </c>
      <c r="H12" s="26">
        <f t="shared" si="3"/>
        <v>0.29623010647503667</v>
      </c>
      <c r="I12" s="3">
        <f t="shared" ref="I12:L13" si="6">EXP(LN(B12/B11)/($A12-$A11))-1</f>
        <v>3.7223411462632416E-3</v>
      </c>
      <c r="J12" s="3">
        <f t="shared" si="6"/>
        <v>1.3461992896550923E-2</v>
      </c>
      <c r="K12" s="3">
        <f t="shared" si="6"/>
        <v>2.3677093207459254E-3</v>
      </c>
      <c r="L12" s="3">
        <f t="shared" si="6"/>
        <v>-1.0248409541094183E-2</v>
      </c>
    </row>
    <row r="13" spans="1:12" s="4" customFormat="1" ht="20.149999999999999" customHeight="1" x14ac:dyDescent="0.25">
      <c r="A13" s="30">
        <v>2021</v>
      </c>
      <c r="B13" s="6">
        <v>42418</v>
      </c>
      <c r="C13" s="6">
        <v>23156</v>
      </c>
      <c r="D13" s="6">
        <v>9789</v>
      </c>
      <c r="E13" s="24">
        <f t="shared" si="0"/>
        <v>9473</v>
      </c>
      <c r="F13" s="7">
        <f>C13/$B13</f>
        <v>0.54590032533358479</v>
      </c>
      <c r="G13" s="7">
        <f>D13/$B13</f>
        <v>0.23077467113018058</v>
      </c>
      <c r="H13" s="27">
        <f>E13/$B13</f>
        <v>0.22332500353623461</v>
      </c>
      <c r="I13" s="7">
        <f t="shared" si="6"/>
        <v>-2.2316793388912792E-2</v>
      </c>
      <c r="J13" s="7">
        <f t="shared" si="6"/>
        <v>-1.8101579573280957E-2</v>
      </c>
      <c r="K13" s="7">
        <f t="shared" si="6"/>
        <v>1.8055216757209003E-3</v>
      </c>
      <c r="L13" s="7">
        <f t="shared" si="6"/>
        <v>-4.9550665385587944E-2</v>
      </c>
    </row>
    <row r="14" spans="1:12" ht="20.149999999999999" customHeight="1" x14ac:dyDescent="0.25">
      <c r="A14" t="s">
        <v>1</v>
      </c>
      <c r="B14" s="109" t="s">
        <v>3004</v>
      </c>
    </row>
    <row r="17" spans="1:16" s="19" customFormat="1" ht="20.149999999999999" customHeight="1" x14ac:dyDescent="0.35">
      <c r="A17" s="68" t="str">
        <f>Index!B6</f>
        <v>Table 2b    Working age population, economically active, and not economically active, 1988, 1999 and 2011</v>
      </c>
      <c r="H17" s="365"/>
    </row>
    <row r="18" spans="1:16" s="31" customFormat="1" ht="25.4" customHeight="1" x14ac:dyDescent="0.25">
      <c r="D18" s="951"/>
      <c r="E18" s="942"/>
      <c r="F18" s="17" t="s">
        <v>14</v>
      </c>
      <c r="G18" s="167"/>
      <c r="H18" s="943"/>
      <c r="I18" s="17"/>
      <c r="J18" s="167" t="s">
        <v>15</v>
      </c>
      <c r="K18" s="167"/>
      <c r="L18" s="943"/>
    </row>
    <row r="19" spans="1:16" s="31" customFormat="1" ht="25.4" customHeight="1" x14ac:dyDescent="0.25">
      <c r="A19" s="32"/>
      <c r="B19" s="32"/>
      <c r="C19" s="32"/>
      <c r="D19" s="35"/>
      <c r="E19" s="36">
        <v>1988</v>
      </c>
      <c r="F19" s="16">
        <v>1999</v>
      </c>
      <c r="G19" s="16">
        <v>2011</v>
      </c>
      <c r="H19" s="37">
        <v>2021</v>
      </c>
      <c r="I19" s="16">
        <v>1988</v>
      </c>
      <c r="J19" s="16">
        <v>1999</v>
      </c>
      <c r="K19" s="16">
        <v>2011</v>
      </c>
      <c r="L19" s="37">
        <v>2021</v>
      </c>
    </row>
    <row r="20" spans="1:16" ht="20.149999999999999" customHeight="1" x14ac:dyDescent="0.25">
      <c r="A20" t="s">
        <v>11</v>
      </c>
      <c r="D20" s="20"/>
      <c r="E20" s="38">
        <v>21244</v>
      </c>
      <c r="F20" s="135">
        <v>28692</v>
      </c>
      <c r="G20" s="952">
        <v>31905</v>
      </c>
      <c r="H20" s="956"/>
      <c r="J20" s="10"/>
      <c r="K20" s="10"/>
      <c r="L20" s="139"/>
      <c r="M20" s="136"/>
      <c r="N20" s="136"/>
      <c r="O20" s="136"/>
      <c r="P20" s="136"/>
    </row>
    <row r="21" spans="1:16" x14ac:dyDescent="0.25">
      <c r="A21" s="33" t="s">
        <v>12</v>
      </c>
      <c r="D21" s="20"/>
      <c r="E21" s="38">
        <v>11488</v>
      </c>
      <c r="F21" s="135">
        <v>14677</v>
      </c>
      <c r="G21" s="136">
        <v>12647</v>
      </c>
      <c r="H21" s="953"/>
      <c r="I21" s="3">
        <f t="shared" ref="I21:K22" si="7">E21/E$20</f>
        <v>0.54076445113914517</v>
      </c>
      <c r="J21" s="315">
        <f t="shared" si="7"/>
        <v>0.5115363167433431</v>
      </c>
      <c r="K21" s="315">
        <f t="shared" si="7"/>
        <v>0.39639554928694559</v>
      </c>
      <c r="L21" s="26"/>
      <c r="M21" s="136"/>
      <c r="N21" s="136"/>
      <c r="O21" s="136"/>
      <c r="P21" s="136"/>
    </row>
    <row r="22" spans="1:16" x14ac:dyDescent="0.25">
      <c r="A22" s="33" t="s">
        <v>10</v>
      </c>
      <c r="D22" s="20"/>
      <c r="E22" s="38">
        <v>9546</v>
      </c>
      <c r="F22" s="135">
        <v>14015</v>
      </c>
      <c r="G22" s="136">
        <f>G20-G21</f>
        <v>19258</v>
      </c>
      <c r="H22" s="953"/>
      <c r="I22" s="3">
        <f t="shared" si="7"/>
        <v>0.44935040482018451</v>
      </c>
      <c r="J22" s="315">
        <f t="shared" si="7"/>
        <v>0.4884636832566569</v>
      </c>
      <c r="K22" s="315">
        <f t="shared" si="7"/>
        <v>0.60360445071305435</v>
      </c>
      <c r="L22" s="26"/>
      <c r="M22" s="136"/>
      <c r="N22" s="136"/>
      <c r="O22" s="136"/>
      <c r="P22" s="136"/>
    </row>
    <row r="23" spans="1:16" x14ac:dyDescent="0.25">
      <c r="A23" s="33" t="s">
        <v>13</v>
      </c>
      <c r="D23" s="20"/>
      <c r="E23" s="38">
        <v>210</v>
      </c>
      <c r="F23" s="135">
        <v>6</v>
      </c>
      <c r="G23" s="135"/>
      <c r="H23" s="953"/>
      <c r="L23" s="20"/>
      <c r="M23" s="137"/>
      <c r="N23" s="137"/>
      <c r="O23" s="137"/>
      <c r="P23" s="137"/>
    </row>
    <row r="24" spans="1:16" x14ac:dyDescent="0.25">
      <c r="A24" s="34" t="s">
        <v>8</v>
      </c>
      <c r="D24" s="20"/>
      <c r="E24" s="38">
        <v>10056</v>
      </c>
      <c r="F24" s="135">
        <v>10141</v>
      </c>
      <c r="G24" s="136">
        <v>12647</v>
      </c>
      <c r="H24" s="953"/>
      <c r="I24" s="3">
        <f>E24/E$21</f>
        <v>0.87534818941504178</v>
      </c>
      <c r="J24" s="315">
        <f>F24/F$21</f>
        <v>0.69094501601144653</v>
      </c>
      <c r="K24" s="315"/>
      <c r="L24" s="26"/>
      <c r="M24" s="136"/>
      <c r="N24" s="136"/>
      <c r="O24" s="136"/>
      <c r="P24" s="136"/>
    </row>
    <row r="25" spans="1:16" x14ac:dyDescent="0.25">
      <c r="A25" s="18" t="s">
        <v>16</v>
      </c>
      <c r="D25" s="20"/>
      <c r="E25" s="39">
        <v>3392</v>
      </c>
      <c r="F25" s="135">
        <v>3106</v>
      </c>
      <c r="G25" s="136">
        <v>4180</v>
      </c>
      <c r="H25" s="953"/>
      <c r="I25" s="3">
        <f t="shared" ref="I25:K26" si="8">E25/E$24</f>
        <v>0.33731105807478123</v>
      </c>
      <c r="J25" s="315">
        <f t="shared" si="8"/>
        <v>0.30628143181145845</v>
      </c>
      <c r="K25" s="315">
        <f t="shared" si="8"/>
        <v>0.33051316517751245</v>
      </c>
      <c r="L25" s="26"/>
      <c r="M25" s="136"/>
      <c r="N25" s="136"/>
      <c r="O25" s="136"/>
      <c r="P25" s="136"/>
    </row>
    <row r="26" spans="1:16" x14ac:dyDescent="0.25">
      <c r="A26" s="18" t="s">
        <v>17</v>
      </c>
      <c r="D26" s="20"/>
      <c r="E26" s="39">
        <v>3369</v>
      </c>
      <c r="F26" s="135">
        <v>4115</v>
      </c>
      <c r="G26" s="136">
        <v>4887</v>
      </c>
      <c r="H26" s="953"/>
      <c r="I26" s="3">
        <f t="shared" si="8"/>
        <v>0.33502386634844866</v>
      </c>
      <c r="J26" s="315">
        <f t="shared" si="8"/>
        <v>0.40577852282812343</v>
      </c>
      <c r="K26" s="315">
        <f t="shared" si="8"/>
        <v>0.38641575077093382</v>
      </c>
      <c r="L26" s="26"/>
      <c r="M26" s="136"/>
      <c r="N26" s="136"/>
      <c r="O26" s="136"/>
      <c r="P26" s="136"/>
    </row>
    <row r="27" spans="1:16" x14ac:dyDescent="0.25">
      <c r="A27" s="18" t="s">
        <v>18</v>
      </c>
      <c r="D27" s="20"/>
      <c r="E27" s="39">
        <v>2484</v>
      </c>
      <c r="F27" s="135">
        <v>2622</v>
      </c>
      <c r="G27" s="136">
        <f>131+2537</f>
        <v>2668</v>
      </c>
      <c r="H27" s="953"/>
      <c r="I27" s="1000">
        <f>E27/E24</f>
        <v>0.24701670644391407</v>
      </c>
      <c r="J27" s="315">
        <f>F27/F$24</f>
        <v>0.25855438319692337</v>
      </c>
      <c r="K27" s="315">
        <f>G27/G$24</f>
        <v>0.21095912074009646</v>
      </c>
      <c r="L27" s="26"/>
      <c r="M27" s="136"/>
      <c r="N27" s="136"/>
      <c r="O27" s="136"/>
      <c r="P27" s="136"/>
    </row>
    <row r="28" spans="1:16" x14ac:dyDescent="0.25">
      <c r="A28" s="18" t="s">
        <v>19</v>
      </c>
      <c r="D28" s="20"/>
      <c r="E28" s="39"/>
      <c r="F28" s="135">
        <v>115</v>
      </c>
      <c r="G28" s="136">
        <v>197</v>
      </c>
      <c r="H28" s="953"/>
      <c r="I28" s="1000"/>
      <c r="J28" s="315">
        <f>F28/F$24</f>
        <v>1.1340104526180851E-2</v>
      </c>
      <c r="K28" s="315">
        <f>G28/G$24</f>
        <v>1.5576816636356449E-2</v>
      </c>
      <c r="L28" s="26"/>
      <c r="M28" s="136"/>
      <c r="N28" s="136"/>
      <c r="O28" s="136"/>
      <c r="P28" s="136"/>
    </row>
    <row r="29" spans="1:16" x14ac:dyDescent="0.25">
      <c r="A29" s="18" t="s">
        <v>20</v>
      </c>
      <c r="D29" s="20"/>
      <c r="E29" s="39">
        <v>811</v>
      </c>
      <c r="F29" s="135">
        <v>96</v>
      </c>
      <c r="G29" s="136"/>
      <c r="H29" s="953"/>
      <c r="I29" s="132">
        <f>E29/E24</f>
        <v>8.0648369132856002E-2</v>
      </c>
      <c r="J29" s="315">
        <f>F29/F$24</f>
        <v>9.4665220392466231E-3</v>
      </c>
      <c r="K29" s="315"/>
      <c r="L29" s="26"/>
      <c r="M29" s="136"/>
      <c r="N29" s="136"/>
      <c r="O29" s="136"/>
      <c r="P29" s="136"/>
    </row>
    <row r="30" spans="1:16" x14ac:dyDescent="0.25">
      <c r="A30" s="361" t="s">
        <v>647</v>
      </c>
      <c r="D30" s="20"/>
      <c r="E30" s="39"/>
      <c r="F30" s="135"/>
      <c r="G30" s="136">
        <v>277</v>
      </c>
      <c r="H30" s="953"/>
      <c r="I30" s="132"/>
      <c r="J30" s="315"/>
      <c r="K30" s="315">
        <f>G30/G$24</f>
        <v>2.1902427453150946E-2</v>
      </c>
      <c r="L30" s="26"/>
      <c r="M30" s="136"/>
      <c r="N30" s="136"/>
      <c r="O30" s="136"/>
      <c r="P30" s="136"/>
    </row>
    <row r="31" spans="1:16" x14ac:dyDescent="0.25">
      <c r="A31" s="18" t="s">
        <v>21</v>
      </c>
      <c r="D31" s="20"/>
      <c r="E31" s="39"/>
      <c r="F31" s="135">
        <v>87</v>
      </c>
      <c r="G31" s="136">
        <v>103</v>
      </c>
      <c r="H31" s="953"/>
      <c r="I31" s="132"/>
      <c r="J31" s="315">
        <f>F31/F$24</f>
        <v>8.5790355980672525E-3</v>
      </c>
      <c r="K31" s="315">
        <f>G31/G$24</f>
        <v>8.1442239266229146E-3</v>
      </c>
      <c r="L31" s="26"/>
      <c r="M31" s="136"/>
      <c r="N31" s="136"/>
      <c r="O31" s="136"/>
      <c r="P31" s="136"/>
    </row>
    <row r="32" spans="1:16" x14ac:dyDescent="0.25">
      <c r="A32" s="361" t="s">
        <v>648</v>
      </c>
      <c r="D32" s="20"/>
      <c r="E32" s="39"/>
      <c r="F32" s="135"/>
      <c r="G32" s="136">
        <v>335</v>
      </c>
      <c r="H32" s="953"/>
      <c r="I32" s="362"/>
      <c r="J32" s="315"/>
      <c r="K32" s="315">
        <f>G32/G$24</f>
        <v>2.6488495295326955E-2</v>
      </c>
      <c r="L32" s="26"/>
      <c r="M32" s="136"/>
      <c r="O32" s="136"/>
      <c r="P32" s="136"/>
    </row>
    <row r="33" spans="1:16" s="4" customFormat="1" ht="20.149999999999999" customHeight="1" x14ac:dyDescent="0.25">
      <c r="A33" s="40" t="s">
        <v>9</v>
      </c>
      <c r="B33" s="5"/>
      <c r="C33" s="5"/>
      <c r="D33" s="21"/>
      <c r="E33" s="41">
        <v>1432</v>
      </c>
      <c r="F33" s="954">
        <v>4536</v>
      </c>
      <c r="G33" s="954"/>
      <c r="H33" s="955"/>
      <c r="I33" s="7">
        <f>E33/E$21</f>
        <v>0.12465181058495822</v>
      </c>
      <c r="J33" s="7">
        <f>F33/F$21</f>
        <v>0.30905498398855352</v>
      </c>
      <c r="K33" s="7"/>
      <c r="L33" s="27"/>
      <c r="M33" s="110"/>
      <c r="N33" s="110"/>
      <c r="O33" s="110"/>
      <c r="P33" s="110"/>
    </row>
    <row r="34" spans="1:16" ht="20.149999999999999" customHeight="1" x14ac:dyDescent="0.25">
      <c r="A34" s="109" t="s">
        <v>3059</v>
      </c>
      <c r="B34" t="s">
        <v>365</v>
      </c>
    </row>
    <row r="35" spans="1:16" x14ac:dyDescent="0.25">
      <c r="J35" s="134"/>
      <c r="K35" s="134"/>
      <c r="L35" s="134"/>
      <c r="M35" s="134"/>
      <c r="N35" s="134"/>
    </row>
    <row r="37" spans="1:16" x14ac:dyDescent="0.25">
      <c r="B37" s="2"/>
      <c r="J37" s="134"/>
      <c r="K37" s="134"/>
      <c r="L37" s="134"/>
      <c r="M37" s="134"/>
      <c r="N37" s="134"/>
    </row>
    <row r="38" spans="1:16" x14ac:dyDescent="0.25">
      <c r="B38" s="2"/>
      <c r="K38" s="134"/>
      <c r="L38" s="134"/>
      <c r="M38" s="134"/>
      <c r="N38" s="134"/>
    </row>
    <row r="39" spans="1:16" x14ac:dyDescent="0.25">
      <c r="J39" s="3"/>
      <c r="K39" s="3"/>
      <c r="L39" s="3"/>
      <c r="M39" s="3"/>
      <c r="N39" s="3"/>
    </row>
    <row r="40" spans="1:16" x14ac:dyDescent="0.25">
      <c r="J40" s="3"/>
      <c r="K40" s="3"/>
      <c r="L40" s="3"/>
      <c r="M40" s="3"/>
      <c r="N40" s="3"/>
    </row>
    <row r="41" spans="1:16" x14ac:dyDescent="0.25">
      <c r="K41" s="134"/>
      <c r="L41" s="134"/>
      <c r="M41" s="134"/>
      <c r="N41" s="134"/>
    </row>
    <row r="42" spans="1:16" ht="14" x14ac:dyDescent="0.3">
      <c r="A42" s="138"/>
    </row>
    <row r="43" spans="1:16" ht="14" x14ac:dyDescent="0.3">
      <c r="A43" s="138"/>
      <c r="F43" s="135"/>
      <c r="J43" s="136"/>
      <c r="K43" s="136"/>
      <c r="L43" s="136"/>
      <c r="M43" s="136"/>
      <c r="N43" s="136"/>
    </row>
    <row r="44" spans="1:16" ht="14" x14ac:dyDescent="0.3">
      <c r="A44" s="138"/>
      <c r="F44" s="135"/>
      <c r="J44" s="136"/>
      <c r="K44" s="136"/>
      <c r="L44" s="136"/>
      <c r="M44" s="136"/>
      <c r="N44" s="136"/>
    </row>
    <row r="45" spans="1:16" x14ac:dyDescent="0.25">
      <c r="H45" s="133"/>
      <c r="J45" s="133"/>
      <c r="K45" s="133"/>
      <c r="L45" s="133"/>
      <c r="M45" s="133"/>
      <c r="N45" s="133"/>
    </row>
    <row r="46" spans="1:16" x14ac:dyDescent="0.25">
      <c r="H46" s="133"/>
      <c r="J46" s="133"/>
      <c r="K46" s="133"/>
      <c r="L46" s="133"/>
      <c r="M46" s="133"/>
      <c r="N46" s="133"/>
    </row>
  </sheetData>
  <mergeCells count="4">
    <mergeCell ref="I27:I28"/>
    <mergeCell ref="B2:E2"/>
    <mergeCell ref="I2:L2"/>
    <mergeCell ref="F2:H2"/>
  </mergeCells>
  <phoneticPr fontId="8" type="noConversion"/>
  <pageMargins left="0.74803149606299202" right="0.74803149606299202" top="0.98425196850393704" bottom="0.98425196850393704" header="0.511811023622047" footer="0.511811023622047"/>
  <pageSetup scale="8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AF94"/>
  <sheetViews>
    <sheetView view="pageBreakPreview" zoomScale="90" zoomScaleNormal="80" zoomScaleSheetLayoutView="90" zoomScalePageLayoutView="80" workbookViewId="0">
      <pane xSplit="2" ySplit="2" topLeftCell="N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3.1796875" hidden="1" customWidth="1" outlineLevel="1"/>
    <col min="2" max="2" width="48.1796875" customWidth="1" collapsed="1"/>
    <col min="3" max="7" width="9.1796875" hidden="1" customWidth="1" outlineLevel="1"/>
    <col min="8" max="8" width="9.81640625" hidden="1" customWidth="1" outlineLevel="1"/>
    <col min="9" max="9" width="9.1796875" hidden="1" customWidth="1" outlineLevel="1"/>
    <col min="10" max="12" width="9.81640625" hidden="1" customWidth="1" outlineLevel="1"/>
    <col min="13" max="13" width="8.1796875" hidden="1" customWidth="1" outlineLevel="1"/>
    <col min="14" max="25" width="9" bestFit="1" customWidth="1" collapsed="1"/>
    <col min="29" max="30" width="8.81640625" customWidth="1"/>
  </cols>
  <sheetData>
    <row r="1" spans="1:32" s="31" customFormat="1" ht="25.4" customHeight="1" x14ac:dyDescent="0.25">
      <c r="B1" s="68" t="str">
        <f>Index!B85</f>
        <v>Table 10c   Transfers (including subsidies and capital transfers) to public enterprises,  FY2004-FY2021</v>
      </c>
    </row>
    <row r="2" spans="1:32" s="31" customFormat="1" ht="20.149999999999999" customHeight="1" x14ac:dyDescent="0.25">
      <c r="B2" s="167"/>
      <c r="C2" s="46" t="str">
        <f>IF(PubGrf="P",Sys!A3,Sys!A4)</f>
        <v>FY1993</v>
      </c>
      <c r="D2" s="46" t="str">
        <f>IF(PubGrf="P",Sys!B3,Sys!B4)</f>
        <v>FY1994</v>
      </c>
      <c r="E2" s="46" t="str">
        <f>IF(PubGrf="P",Sys!C3,Sys!C4)</f>
        <v>FY1995</v>
      </c>
      <c r="F2" s="46" t="str">
        <f>IF(PubGrf="P",Sys!D3,Sys!D4)</f>
        <v>FY1996</v>
      </c>
      <c r="G2" s="46" t="str">
        <f>IF(PubGrf="P",Sys!E3,Sys!E4)</f>
        <v>FY1997</v>
      </c>
      <c r="H2" s="46" t="str">
        <f>IF(PubGrf="P",Sys!F3,Sys!F4)</f>
        <v>FY1998</v>
      </c>
      <c r="I2" s="46" t="str">
        <f>IF(PubGrf="P",Sys!G3,Sys!G4)</f>
        <v>FY1999</v>
      </c>
      <c r="J2" s="46" t="str">
        <f>IF(PubGrf="P",Sys!H3,Sys!H4)</f>
        <v>FY2000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</row>
    <row r="3" spans="1:32" ht="20.149999999999999" customHeight="1" x14ac:dyDescent="0.25">
      <c r="A3">
        <v>1</v>
      </c>
      <c r="B3" s="109" t="s">
        <v>246</v>
      </c>
      <c r="C3" s="521">
        <v>3.7</v>
      </c>
      <c r="D3" s="521">
        <v>5.3</v>
      </c>
      <c r="E3" s="521">
        <v>2.7450000000000001</v>
      </c>
      <c r="F3" s="521">
        <v>1.492</v>
      </c>
      <c r="G3" s="521">
        <v>0.78489999999999993</v>
      </c>
      <c r="H3" s="521">
        <v>0.5</v>
      </c>
      <c r="I3" s="521">
        <v>1.8740000000000001</v>
      </c>
      <c r="J3" s="521">
        <v>2</v>
      </c>
      <c r="K3" s="521">
        <v>0</v>
      </c>
      <c r="L3" s="521">
        <v>3</v>
      </c>
      <c r="M3" s="521">
        <v>0.91299998760223389</v>
      </c>
      <c r="N3" s="521">
        <v>0.7160000205039978</v>
      </c>
      <c r="O3" s="521">
        <v>0.40000000596046448</v>
      </c>
      <c r="P3" s="521">
        <v>0.3970000147819519</v>
      </c>
      <c r="Q3" s="521">
        <v>1.8500000014901161</v>
      </c>
      <c r="R3" s="521">
        <v>4.5450830095367429</v>
      </c>
      <c r="S3" s="521">
        <v>0.82440000772476196</v>
      </c>
      <c r="T3" s="521">
        <v>0.49879100918769836</v>
      </c>
      <c r="U3" s="521">
        <v>0.71926701068878174</v>
      </c>
      <c r="V3" s="521">
        <v>2.2684699711303713</v>
      </c>
      <c r="W3" s="521">
        <v>1.2538069808883667</v>
      </c>
      <c r="X3" s="521">
        <v>0.70848101169776911</v>
      </c>
      <c r="Y3" s="521">
        <v>2.8522079822883608</v>
      </c>
      <c r="Z3" s="521">
        <v>1.3341529918937685</v>
      </c>
      <c r="AA3" s="521">
        <v>2.4795530558853152</v>
      </c>
      <c r="AB3" s="521">
        <v>1.4151060581207275</v>
      </c>
      <c r="AC3" s="521">
        <v>0.94239997863769531</v>
      </c>
      <c r="AD3" s="521">
        <v>1.2871999721527101</v>
      </c>
      <c r="AE3" s="521">
        <v>0.90144002437591553</v>
      </c>
      <c r="AF3" s="521"/>
    </row>
    <row r="4" spans="1:32" x14ac:dyDescent="0.25">
      <c r="A4">
        <v>3</v>
      </c>
      <c r="B4" s="109" t="s">
        <v>247</v>
      </c>
      <c r="C4" s="521">
        <v>0.2</v>
      </c>
      <c r="D4" s="521">
        <v>1.1000000000000001</v>
      </c>
      <c r="E4" s="521">
        <v>0.51800000000000002</v>
      </c>
      <c r="F4" s="521">
        <v>0.50900000000000001</v>
      </c>
      <c r="G4" s="521">
        <v>0.48830000000000001</v>
      </c>
      <c r="H4" s="521">
        <v>0.32500000000000001</v>
      </c>
      <c r="I4" s="521">
        <v>0.32500000000000001</v>
      </c>
      <c r="J4" s="521">
        <v>2.0299999999999998</v>
      </c>
      <c r="K4" s="521">
        <v>0.55000000000000004</v>
      </c>
      <c r="L4" s="521">
        <v>1.8247629959468841</v>
      </c>
      <c r="M4" s="521">
        <v>3.1039120009536743</v>
      </c>
      <c r="N4" s="521">
        <v>1.253291992132187</v>
      </c>
      <c r="O4" s="521">
        <v>1.4696139842643738</v>
      </c>
      <c r="P4" s="521">
        <v>2.0813009597244263</v>
      </c>
      <c r="Q4" s="521">
        <v>3.820645054916382</v>
      </c>
      <c r="R4" s="521">
        <v>3.5851990381469725</v>
      </c>
      <c r="S4" s="521">
        <v>3.4316120147705078</v>
      </c>
      <c r="T4" s="521">
        <v>1.5487819910049438</v>
      </c>
      <c r="U4" s="521">
        <v>1.6000000238418579</v>
      </c>
      <c r="V4" s="521">
        <v>2.8524549007415771</v>
      </c>
      <c r="W4" s="521">
        <v>1</v>
      </c>
      <c r="X4" s="521">
        <v>1.7999999523162842</v>
      </c>
      <c r="Y4" s="521">
        <v>2.6297640800476074</v>
      </c>
      <c r="Z4" s="521">
        <v>1.3778599500656128</v>
      </c>
      <c r="AA4" s="521">
        <v>4.5413809861373906</v>
      </c>
      <c r="AB4" s="521">
        <v>4.1206039977493294</v>
      </c>
      <c r="AC4" s="521">
        <v>5.7216340101470946</v>
      </c>
      <c r="AD4" s="521">
        <v>3.3085079750137329</v>
      </c>
      <c r="AE4" s="549" t="s">
        <v>245</v>
      </c>
      <c r="AF4" s="549"/>
    </row>
    <row r="5" spans="1:32" x14ac:dyDescent="0.25">
      <c r="A5">
        <v>5</v>
      </c>
      <c r="B5" s="109" t="s">
        <v>248</v>
      </c>
      <c r="C5" s="521">
        <v>0.3</v>
      </c>
      <c r="D5" s="521">
        <v>0.2</v>
      </c>
      <c r="E5" s="521">
        <v>0.52400000000000002</v>
      </c>
      <c r="F5" s="521">
        <v>0</v>
      </c>
      <c r="G5" s="521">
        <v>0.1</v>
      </c>
      <c r="H5" s="521">
        <v>0</v>
      </c>
      <c r="I5" s="521">
        <v>0</v>
      </c>
      <c r="J5" s="521">
        <v>0.1</v>
      </c>
      <c r="K5" s="521">
        <v>9.9500000000000005E-2</v>
      </c>
      <c r="L5" s="521">
        <v>3.1907489504089357</v>
      </c>
      <c r="M5" s="521">
        <v>4.8700001090764999E-2</v>
      </c>
      <c r="N5" s="521">
        <v>0</v>
      </c>
      <c r="O5" s="521">
        <v>0</v>
      </c>
      <c r="P5" s="521">
        <v>0</v>
      </c>
      <c r="Q5" s="521">
        <v>0.34940400719642639</v>
      </c>
      <c r="R5" s="521">
        <v>1.2580000162124634</v>
      </c>
      <c r="S5" s="521">
        <v>0.34599998593330383</v>
      </c>
      <c r="T5" s="521">
        <v>0.53969899210929873</v>
      </c>
      <c r="U5" s="521">
        <v>0.13882799915981292</v>
      </c>
      <c r="V5" s="521">
        <v>0.37256699741411209</v>
      </c>
      <c r="W5" s="521">
        <v>0.15</v>
      </c>
      <c r="X5" s="521">
        <v>0.862568</v>
      </c>
      <c r="Y5" s="521">
        <v>0.42041700000000004</v>
      </c>
      <c r="Z5" s="521">
        <v>0.25325900000000001</v>
      </c>
      <c r="AA5" s="521">
        <v>0.64481600000000006</v>
      </c>
      <c r="AB5" s="521">
        <v>0.65695299932944773</v>
      </c>
      <c r="AC5" s="521">
        <v>0.111474</v>
      </c>
      <c r="AD5" s="521">
        <v>1.0492139999999999</v>
      </c>
      <c r="AE5" s="549" t="s">
        <v>245</v>
      </c>
      <c r="AF5" s="549"/>
    </row>
    <row r="6" spans="1:32" x14ac:dyDescent="0.25">
      <c r="A6">
        <v>6</v>
      </c>
      <c r="B6" s="109" t="s">
        <v>249</v>
      </c>
      <c r="C6" s="521">
        <v>0.4</v>
      </c>
      <c r="D6" s="521">
        <v>1.3</v>
      </c>
      <c r="E6" s="521">
        <v>0</v>
      </c>
      <c r="F6" s="521">
        <v>0</v>
      </c>
      <c r="G6" s="521">
        <v>0.60099999999999998</v>
      </c>
      <c r="H6" s="521">
        <v>0</v>
      </c>
      <c r="I6" s="521">
        <v>0</v>
      </c>
      <c r="J6" s="521">
        <v>0</v>
      </c>
      <c r="K6" s="521">
        <v>0</v>
      </c>
      <c r="L6" s="521">
        <v>1.8669999837875366</v>
      </c>
      <c r="M6" s="521">
        <v>1.8669999837875366</v>
      </c>
      <c r="N6" s="521">
        <v>0.34799399499320982</v>
      </c>
      <c r="O6" s="521">
        <v>0.8000000059604645</v>
      </c>
      <c r="P6" s="521">
        <v>2.1200000286102294</v>
      </c>
      <c r="Q6" s="521">
        <v>0.87419998645782471</v>
      </c>
      <c r="R6" s="521">
        <v>0.35561800003051758</v>
      </c>
      <c r="S6" s="521">
        <v>1.675029968574524</v>
      </c>
      <c r="T6" s="521">
        <v>1.7999910257453919</v>
      </c>
      <c r="U6" s="521">
        <v>0.86224198341369629</v>
      </c>
      <c r="V6" s="521">
        <v>1.982712998840332</v>
      </c>
      <c r="W6" s="521">
        <v>4.1073579802474978</v>
      </c>
      <c r="X6" s="521">
        <v>0.69440001249313354</v>
      </c>
      <c r="Y6" s="521">
        <v>0.81112597601699832</v>
      </c>
      <c r="Z6" s="521">
        <v>2.4533998966217041</v>
      </c>
      <c r="AA6" s="521">
        <v>1.8133759992370606</v>
      </c>
      <c r="AB6" s="521">
        <v>1.1699249744415283</v>
      </c>
      <c r="AC6" s="521">
        <v>2.1067240238189697</v>
      </c>
      <c r="AD6" s="521">
        <v>7.4453719739913939</v>
      </c>
      <c r="AE6" s="521">
        <v>0.65167301893234253</v>
      </c>
      <c r="AF6" s="521"/>
    </row>
    <row r="7" spans="1:32" x14ac:dyDescent="0.25">
      <c r="A7">
        <v>7</v>
      </c>
      <c r="B7" s="109" t="s">
        <v>250</v>
      </c>
      <c r="C7" s="521">
        <v>0</v>
      </c>
      <c r="D7" s="521">
        <v>0</v>
      </c>
      <c r="E7" s="521">
        <v>0</v>
      </c>
      <c r="F7" s="521">
        <v>0</v>
      </c>
      <c r="G7" s="521">
        <v>0</v>
      </c>
      <c r="H7" s="521">
        <v>0</v>
      </c>
      <c r="I7" s="521">
        <v>0</v>
      </c>
      <c r="J7" s="521">
        <v>0.05</v>
      </c>
      <c r="K7" s="521">
        <v>8.9219999999999994E-2</v>
      </c>
      <c r="L7" s="521">
        <v>0</v>
      </c>
      <c r="M7" s="521">
        <v>0</v>
      </c>
      <c r="N7" s="521">
        <v>0</v>
      </c>
      <c r="O7" s="521">
        <v>0</v>
      </c>
      <c r="P7" s="521">
        <v>0</v>
      </c>
      <c r="Q7" s="521">
        <v>0</v>
      </c>
      <c r="R7" s="521">
        <v>0</v>
      </c>
      <c r="S7" s="521">
        <v>0</v>
      </c>
      <c r="T7" s="521">
        <v>0</v>
      </c>
      <c r="U7" s="521">
        <v>0</v>
      </c>
      <c r="V7" s="521">
        <v>0</v>
      </c>
      <c r="W7" s="521">
        <v>0</v>
      </c>
      <c r="X7" s="521">
        <v>0</v>
      </c>
      <c r="Y7" s="521">
        <v>0</v>
      </c>
      <c r="Z7" s="521">
        <v>0</v>
      </c>
      <c r="AA7" s="521">
        <v>0</v>
      </c>
      <c r="AB7" s="521">
        <v>0</v>
      </c>
      <c r="AC7" s="521">
        <v>0</v>
      </c>
      <c r="AD7" s="521">
        <v>0</v>
      </c>
      <c r="AE7" s="521">
        <v>0</v>
      </c>
      <c r="AF7" s="521"/>
    </row>
    <row r="8" spans="1:32" x14ac:dyDescent="0.25">
      <c r="A8">
        <v>8</v>
      </c>
      <c r="B8" s="109" t="s">
        <v>251</v>
      </c>
      <c r="C8" s="521">
        <v>0</v>
      </c>
      <c r="D8" s="521">
        <v>0</v>
      </c>
      <c r="E8" s="521">
        <v>3.6999999999999998E-2</v>
      </c>
      <c r="F8" s="521">
        <v>0</v>
      </c>
      <c r="G8" s="521">
        <v>0</v>
      </c>
      <c r="H8" s="521">
        <v>0</v>
      </c>
      <c r="I8" s="521">
        <v>0</v>
      </c>
      <c r="J8" s="521">
        <v>4.9750000000000003E-2</v>
      </c>
      <c r="K8" s="521">
        <v>0.97</v>
      </c>
      <c r="L8" s="521">
        <v>0.30297800449275969</v>
      </c>
      <c r="M8" s="521">
        <v>0.33005800421619413</v>
      </c>
      <c r="N8" s="521">
        <v>0.41400000226497646</v>
      </c>
      <c r="O8" s="521">
        <v>0.28812799428844449</v>
      </c>
      <c r="P8" s="521">
        <v>0.92714399549674986</v>
      </c>
      <c r="Q8" s="521">
        <v>0.80185200357627862</v>
      </c>
      <c r="R8" s="521">
        <v>0.64529800207519528</v>
      </c>
      <c r="S8" s="521">
        <v>0.73272998570442205</v>
      </c>
      <c r="T8" s="521">
        <v>0.72463201238250741</v>
      </c>
      <c r="U8" s="521">
        <v>0.18373799662017823</v>
      </c>
      <c r="V8" s="521">
        <v>0.1109139996893406</v>
      </c>
      <c r="W8" s="521">
        <v>0.52704799587631224</v>
      </c>
      <c r="X8" s="521">
        <v>0.31676999367237091</v>
      </c>
      <c r="Y8" s="521">
        <v>0.28801599572467806</v>
      </c>
      <c r="Z8" s="521">
        <v>0.29771999262332915</v>
      </c>
      <c r="AA8" s="521">
        <v>2.9997730001926421</v>
      </c>
      <c r="AB8" s="521">
        <v>0.16152599453926086</v>
      </c>
      <c r="AC8" s="521">
        <v>0.19692300260066986</v>
      </c>
      <c r="AD8" s="521">
        <v>0.1816679984331131</v>
      </c>
      <c r="AE8" s="521">
        <v>0.19414100050926208</v>
      </c>
      <c r="AF8" s="521"/>
    </row>
    <row r="9" spans="1:32" x14ac:dyDescent="0.25">
      <c r="A9">
        <v>9</v>
      </c>
      <c r="B9" s="109" t="s">
        <v>252</v>
      </c>
      <c r="C9" s="521">
        <v>0</v>
      </c>
      <c r="D9" s="521">
        <v>0</v>
      </c>
      <c r="E9" s="521">
        <v>0</v>
      </c>
      <c r="F9" s="521">
        <v>0</v>
      </c>
      <c r="G9" s="521">
        <v>0.39500000000000002</v>
      </c>
      <c r="H9" s="521">
        <v>0.115</v>
      </c>
      <c r="I9" s="521">
        <v>0</v>
      </c>
      <c r="J9" s="521">
        <v>0</v>
      </c>
      <c r="K9" s="521">
        <v>0</v>
      </c>
      <c r="L9" s="521">
        <v>0</v>
      </c>
      <c r="M9" s="521">
        <v>0</v>
      </c>
      <c r="N9" s="521">
        <v>0.162549</v>
      </c>
      <c r="O9" s="521">
        <v>0.20999999946355818</v>
      </c>
      <c r="P9" s="521">
        <v>13.285977999999998</v>
      </c>
      <c r="Q9" s="521">
        <v>4.9018920000000001</v>
      </c>
      <c r="R9" s="521">
        <v>8.3832740000000001</v>
      </c>
      <c r="S9" s="521">
        <v>10.591850000000001</v>
      </c>
      <c r="T9" s="521">
        <v>4.7693410000000007</v>
      </c>
      <c r="U9" s="521">
        <v>3.8099430000000001</v>
      </c>
      <c r="V9" s="521">
        <v>3.7668159999999999</v>
      </c>
      <c r="W9" s="521">
        <v>8.6652330000000006</v>
      </c>
      <c r="X9" s="521">
        <v>7.7530000000000001</v>
      </c>
      <c r="Y9" s="521">
        <v>5.5659390000000002</v>
      </c>
      <c r="Z9" s="521">
        <v>7.1711679999999998</v>
      </c>
      <c r="AA9" s="521">
        <v>2.5718700000000001</v>
      </c>
      <c r="AB9" s="521">
        <v>0.81271099999999996</v>
      </c>
      <c r="AC9" s="521">
        <v>7.7772999999999995E-2</v>
      </c>
      <c r="AD9" s="521">
        <v>0.14712000130295755</v>
      </c>
      <c r="AE9" s="521">
        <v>0.70312401093292243</v>
      </c>
      <c r="AF9" s="521"/>
    </row>
    <row r="10" spans="1:32" x14ac:dyDescent="0.25">
      <c r="A10">
        <v>10</v>
      </c>
      <c r="B10" s="109" t="s">
        <v>253</v>
      </c>
      <c r="C10" s="521">
        <v>0.3</v>
      </c>
      <c r="D10" s="521">
        <v>0</v>
      </c>
      <c r="E10" s="521">
        <v>0.29849999999999999</v>
      </c>
      <c r="F10" s="521">
        <v>0</v>
      </c>
      <c r="G10" s="521">
        <v>0</v>
      </c>
      <c r="H10" s="521">
        <v>0</v>
      </c>
      <c r="I10" s="521">
        <v>0</v>
      </c>
      <c r="J10" s="521">
        <v>0</v>
      </c>
      <c r="K10" s="521">
        <v>0</v>
      </c>
      <c r="L10" s="521">
        <v>0</v>
      </c>
      <c r="M10" s="521">
        <v>0</v>
      </c>
      <c r="N10" s="521">
        <v>0</v>
      </c>
      <c r="O10" s="521">
        <v>0.65485199999999999</v>
      </c>
      <c r="P10" s="521">
        <v>0.61067700000000003</v>
      </c>
      <c r="Q10" s="521">
        <v>0</v>
      </c>
      <c r="R10" s="521">
        <v>0</v>
      </c>
      <c r="S10" s="521">
        <v>1</v>
      </c>
      <c r="T10" s="521">
        <v>1.0402499437332153</v>
      </c>
      <c r="U10" s="521">
        <v>0</v>
      </c>
      <c r="V10" s="521">
        <v>0.61900001764297485</v>
      </c>
      <c r="W10" s="521">
        <v>1.2489069700241089</v>
      </c>
      <c r="X10" s="521">
        <v>1.2000000104308128E-2</v>
      </c>
      <c r="Y10" s="521">
        <v>1.8630000352859497</v>
      </c>
      <c r="Z10" s="521">
        <v>1.6444449424743652</v>
      </c>
      <c r="AA10" s="521">
        <v>2.1823999881744385</v>
      </c>
      <c r="AB10" s="521">
        <v>1.5</v>
      </c>
      <c r="AC10" s="521">
        <v>1.2000000476837158</v>
      </c>
      <c r="AD10" s="521">
        <v>1.737824</v>
      </c>
      <c r="AE10" s="521">
        <v>2.2656900209808351</v>
      </c>
      <c r="AF10" s="521"/>
    </row>
    <row r="11" spans="1:32" x14ac:dyDescent="0.25">
      <c r="A11">
        <v>11</v>
      </c>
      <c r="B11" s="109" t="s">
        <v>260</v>
      </c>
      <c r="C11" s="521">
        <v>0</v>
      </c>
      <c r="D11" s="521">
        <v>0</v>
      </c>
      <c r="E11" s="521">
        <v>0</v>
      </c>
      <c r="F11" s="521">
        <v>0</v>
      </c>
      <c r="G11" s="521">
        <v>0.42</v>
      </c>
      <c r="H11" s="521">
        <v>1.1200000000000001</v>
      </c>
      <c r="I11" s="521">
        <v>0.46229999999999999</v>
      </c>
      <c r="J11" s="521">
        <v>9.9500000000000005E-2</v>
      </c>
      <c r="K11" s="521">
        <v>0.18598100000000001</v>
      </c>
      <c r="L11" s="521">
        <v>0</v>
      </c>
      <c r="M11" s="521">
        <v>0</v>
      </c>
      <c r="N11" s="521">
        <v>0.5451120138168335</v>
      </c>
      <c r="O11" s="521">
        <v>0</v>
      </c>
      <c r="P11" s="521">
        <v>0</v>
      </c>
      <c r="Q11" s="521">
        <v>0</v>
      </c>
      <c r="R11" s="521">
        <v>0</v>
      </c>
      <c r="S11" s="521">
        <v>0</v>
      </c>
      <c r="T11" s="521">
        <v>0</v>
      </c>
      <c r="U11" s="521">
        <v>0.60140399472808836</v>
      </c>
      <c r="V11" s="521">
        <v>0.30000001192092896</v>
      </c>
      <c r="W11" s="521">
        <v>2.6875350101089479</v>
      </c>
      <c r="X11" s="521">
        <v>9.4999998807907104E-2</v>
      </c>
      <c r="Y11" s="521">
        <v>0</v>
      </c>
      <c r="Z11" s="521">
        <v>0</v>
      </c>
      <c r="AA11" s="521">
        <v>7.4400000274181366E-2</v>
      </c>
      <c r="AB11" s="521">
        <v>0.14880000027418139</v>
      </c>
      <c r="AC11" s="521">
        <v>0</v>
      </c>
      <c r="AD11" s="521">
        <v>0.23899999260902405</v>
      </c>
      <c r="AE11" s="521">
        <v>0.29876598715782166</v>
      </c>
      <c r="AF11" s="521"/>
    </row>
    <row r="12" spans="1:32" x14ac:dyDescent="0.25">
      <c r="A12">
        <v>12</v>
      </c>
      <c r="B12" s="109" t="s">
        <v>302</v>
      </c>
      <c r="C12" s="521">
        <v>0</v>
      </c>
      <c r="D12" s="521">
        <v>0</v>
      </c>
      <c r="E12" s="521">
        <v>0</v>
      </c>
      <c r="F12" s="521">
        <v>0</v>
      </c>
      <c r="G12" s="521">
        <v>0</v>
      </c>
      <c r="H12" s="521">
        <v>0</v>
      </c>
      <c r="I12" s="521">
        <v>0</v>
      </c>
      <c r="J12" s="521">
        <v>0</v>
      </c>
      <c r="K12" s="521">
        <v>0</v>
      </c>
      <c r="L12" s="521">
        <v>0</v>
      </c>
      <c r="M12" s="521">
        <v>0</v>
      </c>
      <c r="N12" s="521">
        <v>0</v>
      </c>
      <c r="O12" s="521">
        <v>0</v>
      </c>
      <c r="P12" s="521">
        <v>0</v>
      </c>
      <c r="Q12" s="521">
        <v>1.4674999713897705</v>
      </c>
      <c r="R12" s="521">
        <v>1.0082000494003296</v>
      </c>
      <c r="S12" s="521">
        <v>1.0918500423431396</v>
      </c>
      <c r="T12" s="521">
        <v>0.96915000677108765</v>
      </c>
      <c r="U12" s="521">
        <v>1.1424460411071777</v>
      </c>
      <c r="V12" s="521">
        <v>1.3963350057601929</v>
      </c>
      <c r="W12" s="521">
        <v>1.2253999710083008</v>
      </c>
      <c r="X12" s="521">
        <v>1.2990570068359375</v>
      </c>
      <c r="Y12" s="521">
        <v>1.7495410442352295</v>
      </c>
      <c r="Z12" s="521">
        <v>1.7372369766235352</v>
      </c>
      <c r="AA12" s="521">
        <v>1.8947199583053589</v>
      </c>
      <c r="AB12" s="521">
        <v>9.113387992607116</v>
      </c>
      <c r="AC12" s="521">
        <v>2.7580000919342043</v>
      </c>
      <c r="AD12" s="521">
        <v>3.3419199130249022</v>
      </c>
      <c r="AE12" s="521">
        <v>2.6346109850997923</v>
      </c>
      <c r="AF12" s="521"/>
    </row>
    <row r="13" spans="1:32" s="205" customFormat="1" ht="13" x14ac:dyDescent="0.25">
      <c r="A13">
        <v>13</v>
      </c>
      <c r="B13" s="109" t="s">
        <v>254</v>
      </c>
      <c r="C13" s="521">
        <v>1.9</v>
      </c>
      <c r="D13" s="521">
        <v>2.2000000000000002</v>
      </c>
      <c r="E13" s="521">
        <v>2.6974999999999998</v>
      </c>
      <c r="F13" s="521">
        <v>0.59599999999999997</v>
      </c>
      <c r="G13" s="521">
        <v>0.45</v>
      </c>
      <c r="H13" s="521">
        <v>0.57899999999999996</v>
      </c>
      <c r="I13" s="521">
        <v>0.58099999999999996</v>
      </c>
      <c r="J13" s="521">
        <v>0.84499999999999997</v>
      </c>
      <c r="K13" s="521">
        <v>3.0499640000000001</v>
      </c>
      <c r="L13" s="521">
        <v>1.4490000009536743</v>
      </c>
      <c r="M13" s="521">
        <v>1.0959999561309814</v>
      </c>
      <c r="N13" s="521">
        <v>0.89999997615814209</v>
      </c>
      <c r="O13" s="521">
        <v>0.84460002183914185</v>
      </c>
      <c r="P13" s="521">
        <v>0.89999997615814209</v>
      </c>
      <c r="Q13" s="521">
        <v>1.2000000476837158</v>
      </c>
      <c r="R13" s="521">
        <v>1.0921850204467773</v>
      </c>
      <c r="S13" s="521">
        <v>0.99699997901916504</v>
      </c>
      <c r="T13" s="521">
        <v>1.3400019407272339</v>
      </c>
      <c r="U13" s="521">
        <v>1.4343999851226807</v>
      </c>
      <c r="V13" s="521">
        <v>1.4700000476837158</v>
      </c>
      <c r="W13" s="521">
        <v>1.2525000043869019</v>
      </c>
      <c r="X13" s="521">
        <v>1.4104000329971313</v>
      </c>
      <c r="Y13" s="521">
        <v>1.7202719449996948</v>
      </c>
      <c r="Z13" s="521">
        <v>3.3522539138793945</v>
      </c>
      <c r="AA13" s="521">
        <v>2.9575119018554688</v>
      </c>
      <c r="AB13" s="521">
        <v>4.4743871688842773</v>
      </c>
      <c r="AC13" s="521">
        <v>8.9675512313842773</v>
      </c>
      <c r="AD13" s="521">
        <v>8.3269376754760742</v>
      </c>
      <c r="AE13" s="521">
        <v>6.7519998550415039</v>
      </c>
      <c r="AF13" s="521"/>
    </row>
    <row r="14" spans="1:32" s="205" customFormat="1" ht="20.149999999999999" customHeight="1" x14ac:dyDescent="0.25">
      <c r="B14" s="319" t="s">
        <v>5</v>
      </c>
      <c r="C14" s="522">
        <f t="shared" ref="C14:AA14" si="0">SUM(C3:C13)</f>
        <v>6.8000000000000007</v>
      </c>
      <c r="D14" s="522">
        <f t="shared" si="0"/>
        <v>10.100000000000001</v>
      </c>
      <c r="E14" s="522">
        <f t="shared" si="0"/>
        <v>6.8199999999999994</v>
      </c>
      <c r="F14" s="522">
        <f t="shared" si="0"/>
        <v>2.597</v>
      </c>
      <c r="G14" s="522">
        <f t="shared" si="0"/>
        <v>3.2392000000000003</v>
      </c>
      <c r="H14" s="522">
        <f t="shared" si="0"/>
        <v>2.6390000000000002</v>
      </c>
      <c r="I14" s="522">
        <f t="shared" si="0"/>
        <v>3.2423000000000002</v>
      </c>
      <c r="J14" s="522">
        <f t="shared" si="0"/>
        <v>5.1742499999999989</v>
      </c>
      <c r="K14" s="522">
        <f t="shared" si="0"/>
        <v>4.9446650000000005</v>
      </c>
      <c r="L14" s="522">
        <f t="shared" si="0"/>
        <v>11.634489935589789</v>
      </c>
      <c r="M14" s="522">
        <f t="shared" si="0"/>
        <v>7.3586699337813846</v>
      </c>
      <c r="N14" s="522">
        <f t="shared" si="0"/>
        <v>4.3389469998693464</v>
      </c>
      <c r="O14" s="522">
        <f t="shared" si="0"/>
        <v>4.6671940117764468</v>
      </c>
      <c r="P14" s="522">
        <f t="shared" si="0"/>
        <v>20.322099974771497</v>
      </c>
      <c r="Q14" s="522">
        <f t="shared" si="0"/>
        <v>15.265493072710514</v>
      </c>
      <c r="R14" s="522">
        <f t="shared" si="0"/>
        <v>20.872857135848999</v>
      </c>
      <c r="S14" s="522">
        <f t="shared" si="0"/>
        <v>20.690471984069823</v>
      </c>
      <c r="T14" s="522">
        <f t="shared" si="0"/>
        <v>13.230637921661378</v>
      </c>
      <c r="U14" s="522">
        <f t="shared" si="0"/>
        <v>10.492268034682276</v>
      </c>
      <c r="V14" s="522">
        <f t="shared" si="0"/>
        <v>15.139269950823545</v>
      </c>
      <c r="W14" s="522">
        <f t="shared" si="0"/>
        <v>22.11778791254044</v>
      </c>
      <c r="X14" s="522">
        <f t="shared" si="0"/>
        <v>14.951676008924842</v>
      </c>
      <c r="Y14" s="522">
        <f t="shared" si="0"/>
        <v>17.900283058598518</v>
      </c>
      <c r="Z14" s="522">
        <f t="shared" si="0"/>
        <v>19.621495664181708</v>
      </c>
      <c r="AA14" s="522">
        <f t="shared" si="0"/>
        <v>22.159800890061856</v>
      </c>
      <c r="AB14" s="522">
        <f>SUM(AB3:AB13)</f>
        <v>23.573400185945871</v>
      </c>
      <c r="AC14" s="522">
        <f>SUM(AC3:AC13)</f>
        <v>22.082479386206629</v>
      </c>
      <c r="AD14" s="522">
        <f>SUM(AD3:AD13)</f>
        <v>27.064763502003906</v>
      </c>
      <c r="AE14" s="522" t="s">
        <v>245</v>
      </c>
      <c r="AF14" s="522"/>
    </row>
    <row r="15" spans="1:32" s="148" customFormat="1" ht="13" x14ac:dyDescent="0.3">
      <c r="B15" s="113" t="s">
        <v>471</v>
      </c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548"/>
      <c r="R15" s="548"/>
      <c r="S15" s="548"/>
      <c r="T15" s="548"/>
      <c r="U15" s="548"/>
      <c r="V15" s="548"/>
      <c r="W15" s="548"/>
      <c r="X15" s="548"/>
      <c r="Y15" s="548"/>
      <c r="Z15" s="548"/>
    </row>
    <row r="16" spans="1:32" s="4" customFormat="1" x14ac:dyDescent="0.25">
      <c r="B16" s="318" t="s">
        <v>472</v>
      </c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1">
        <v>1.1106579999999999</v>
      </c>
      <c r="S16" s="521">
        <v>0.79200000000000004</v>
      </c>
      <c r="T16" s="521">
        <v>0.84935400000000005</v>
      </c>
      <c r="U16" s="521">
        <v>0.50462499999999999</v>
      </c>
      <c r="V16" s="521">
        <v>0.59841099999999992</v>
      </c>
      <c r="W16" s="521">
        <v>0.91092699999999993</v>
      </c>
      <c r="X16" s="521">
        <v>0.43</v>
      </c>
      <c r="Y16" s="521">
        <v>0.711422</v>
      </c>
      <c r="Z16" s="521">
        <v>0.99217699999999986</v>
      </c>
      <c r="AA16" s="521">
        <v>1.3573489999999999</v>
      </c>
      <c r="AB16" s="521">
        <v>0.9752090000000001</v>
      </c>
      <c r="AC16" s="521">
        <v>0.400426</v>
      </c>
      <c r="AD16" s="521">
        <v>0.68137800000000004</v>
      </c>
      <c r="AE16" s="521">
        <v>1.24932</v>
      </c>
      <c r="AF16" s="521"/>
    </row>
    <row r="17" spans="1:32" s="4" customFormat="1" x14ac:dyDescent="0.25">
      <c r="B17" s="318" t="s">
        <v>763</v>
      </c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>
        <v>1.9419949999999999</v>
      </c>
      <c r="N17" s="521">
        <v>3.179522</v>
      </c>
      <c r="O17" s="521">
        <v>3.4746750000000004</v>
      </c>
      <c r="P17" s="521">
        <v>2.8797009999999998</v>
      </c>
      <c r="Q17" s="521">
        <v>3.2512460000000001</v>
      </c>
      <c r="R17" s="521">
        <v>3.189629</v>
      </c>
      <c r="S17" s="521">
        <v>3.8707750000000001</v>
      </c>
      <c r="T17" s="521">
        <v>4.3524820000000002</v>
      </c>
      <c r="U17" s="521">
        <v>4.5645210000000001</v>
      </c>
      <c r="V17" s="521">
        <v>5.5141970000000002</v>
      </c>
      <c r="W17" s="521">
        <v>5.2318239999999996</v>
      </c>
      <c r="X17" s="521">
        <v>6.6367659999999997</v>
      </c>
      <c r="Y17" s="521">
        <v>5.7111459999999994</v>
      </c>
      <c r="Z17" s="521">
        <v>5.4258729999999993</v>
      </c>
      <c r="AA17" s="521">
        <v>5.3065319999999998</v>
      </c>
      <c r="AB17" s="521">
        <v>5.2874509999999999</v>
      </c>
      <c r="AC17" s="521">
        <v>6.0805769999999999</v>
      </c>
      <c r="AD17" s="521">
        <v>7.3429080000000004</v>
      </c>
      <c r="AE17" s="549" t="s">
        <v>245</v>
      </c>
      <c r="AF17" s="549"/>
    </row>
    <row r="18" spans="1:32" s="4" customFormat="1" x14ac:dyDescent="0.25">
      <c r="B18" s="318" t="s">
        <v>1054</v>
      </c>
      <c r="C18" s="521"/>
      <c r="D18" s="521"/>
      <c r="E18" s="521"/>
      <c r="F18" s="521"/>
      <c r="G18" s="521"/>
      <c r="H18" s="521"/>
      <c r="I18" s="521"/>
      <c r="J18" s="521"/>
      <c r="K18" s="521"/>
      <c r="L18" s="521"/>
      <c r="M18" s="521"/>
      <c r="N18" s="521">
        <v>2.6234999999999998E-2</v>
      </c>
      <c r="O18" s="521">
        <v>2.5000000000000001E-2</v>
      </c>
      <c r="P18" s="521">
        <v>7.8788999999999998E-2</v>
      </c>
      <c r="Q18" s="521">
        <v>8.5043000000000007E-2</v>
      </c>
      <c r="R18" s="521">
        <v>4.3174999999999998E-2</v>
      </c>
      <c r="S18" s="521">
        <v>9.0875999999999998E-2</v>
      </c>
      <c r="T18" s="521">
        <v>2.1531999999999999E-2</v>
      </c>
      <c r="U18" s="521">
        <v>1.7911999999999997E-2</v>
      </c>
      <c r="V18" s="521">
        <v>0.22170200000000001</v>
      </c>
      <c r="W18" s="521">
        <v>0.2329</v>
      </c>
      <c r="X18" s="521">
        <v>0.282217</v>
      </c>
      <c r="Y18" s="521">
        <v>0.55971099999999996</v>
      </c>
      <c r="Z18" s="521">
        <v>0.510884</v>
      </c>
      <c r="AA18" s="521">
        <v>0.23511000000000001</v>
      </c>
      <c r="AB18" s="521">
        <v>5.9561000000000003E-2</v>
      </c>
      <c r="AC18" s="521">
        <v>0.26746900000000001</v>
      </c>
      <c r="AD18" s="521">
        <v>0.32573000000000002</v>
      </c>
      <c r="AE18" s="549" t="s">
        <v>245</v>
      </c>
      <c r="AF18" s="549"/>
    </row>
    <row r="19" spans="1:32" s="4" customFormat="1" x14ac:dyDescent="0.25">
      <c r="B19" s="318" t="s">
        <v>764</v>
      </c>
      <c r="C19" s="521"/>
      <c r="D19" s="521"/>
      <c r="E19" s="521"/>
      <c r="F19" s="521"/>
      <c r="G19" s="521"/>
      <c r="H19" s="521"/>
      <c r="I19" s="521"/>
      <c r="J19" s="521"/>
      <c r="K19" s="521"/>
      <c r="L19" s="521"/>
      <c r="M19" s="521"/>
      <c r="N19" s="521">
        <v>2.2000000000000002</v>
      </c>
      <c r="O19" s="521">
        <v>3</v>
      </c>
      <c r="P19" s="521">
        <v>2</v>
      </c>
      <c r="Q19" s="521">
        <v>1.988</v>
      </c>
      <c r="R19" s="521">
        <v>1.988</v>
      </c>
      <c r="S19" s="521">
        <v>2.0179999999999998</v>
      </c>
      <c r="T19" s="521">
        <v>1.988</v>
      </c>
      <c r="U19" s="521">
        <v>1.87677</v>
      </c>
      <c r="V19" s="521">
        <v>1.8748800000000001</v>
      </c>
      <c r="W19" s="521">
        <v>1.984</v>
      </c>
      <c r="X19" s="521">
        <v>1.8740000000000001</v>
      </c>
      <c r="Y19" s="521">
        <v>1.8186040000000001</v>
      </c>
      <c r="Z19" s="521">
        <v>2.1374509999999995</v>
      </c>
      <c r="AA19" s="521">
        <v>2.6644029999999992</v>
      </c>
      <c r="AB19" s="521">
        <v>2.515603</v>
      </c>
      <c r="AC19" s="521">
        <v>2.9119999999999999</v>
      </c>
      <c r="AD19" s="521">
        <v>1.900325</v>
      </c>
      <c r="AE19" s="549" t="s">
        <v>245</v>
      </c>
      <c r="AF19" s="549"/>
    </row>
    <row r="20" spans="1:32" s="4" customFormat="1" x14ac:dyDescent="0.25">
      <c r="B20" s="318" t="s">
        <v>654</v>
      </c>
      <c r="C20" s="521"/>
      <c r="D20" s="521"/>
      <c r="E20" s="521"/>
      <c r="F20" s="521"/>
      <c r="G20" s="521"/>
      <c r="H20" s="521"/>
      <c r="I20" s="521"/>
      <c r="J20" s="521"/>
      <c r="K20" s="521"/>
      <c r="L20" s="521"/>
      <c r="M20" s="521"/>
      <c r="N20" s="521">
        <v>1.9419949999999999</v>
      </c>
      <c r="O20" s="521">
        <v>1.5404990000000001</v>
      </c>
      <c r="P20" s="521">
        <v>1.2264349999999999</v>
      </c>
      <c r="Q20" s="521">
        <v>1.2492370000000002</v>
      </c>
      <c r="R20" s="521">
        <v>1.104687</v>
      </c>
      <c r="S20" s="521">
        <v>1.6018869999999998</v>
      </c>
      <c r="T20" s="521">
        <v>1.2256320000000001</v>
      </c>
      <c r="U20" s="521">
        <v>1.196394</v>
      </c>
      <c r="V20" s="521">
        <v>1.2141710000000001</v>
      </c>
      <c r="W20" s="521">
        <v>0.91700000000000004</v>
      </c>
      <c r="X20" s="521">
        <v>1</v>
      </c>
      <c r="Y20" s="521">
        <v>1</v>
      </c>
      <c r="Z20" s="521">
        <v>2.1841680000000001</v>
      </c>
      <c r="AA20" s="521">
        <v>1.9003270000000001</v>
      </c>
      <c r="AB20" s="521">
        <v>1.7561660000000001</v>
      </c>
      <c r="AC20" s="521">
        <v>1.9007299999999996</v>
      </c>
      <c r="AD20" s="521">
        <v>3.0689600000000001</v>
      </c>
      <c r="AE20" s="549" t="s">
        <v>245</v>
      </c>
      <c r="AF20" s="549"/>
    </row>
    <row r="21" spans="1:32" s="4" customFormat="1" x14ac:dyDescent="0.25">
      <c r="B21" s="520" t="s">
        <v>655</v>
      </c>
      <c r="C21" s="523"/>
      <c r="D21" s="523"/>
      <c r="E21" s="523"/>
      <c r="F21" s="523"/>
      <c r="G21" s="523"/>
      <c r="H21" s="523"/>
      <c r="I21" s="523"/>
      <c r="J21" s="523"/>
      <c r="K21" s="523"/>
      <c r="L21" s="523"/>
      <c r="M21" s="523"/>
      <c r="N21" s="523">
        <v>0.19963499999999998</v>
      </c>
      <c r="O21" s="523">
        <v>0.107846</v>
      </c>
      <c r="P21" s="523">
        <v>1</v>
      </c>
      <c r="Q21" s="523">
        <v>3.248424</v>
      </c>
      <c r="R21" s="523">
        <v>4.8483010000000002</v>
      </c>
      <c r="S21" s="523">
        <v>5.7663080000000004</v>
      </c>
      <c r="T21" s="523">
        <v>3.2947600000000001</v>
      </c>
      <c r="U21" s="523">
        <v>4.2734680000000003</v>
      </c>
      <c r="V21" s="523">
        <v>2.334784</v>
      </c>
      <c r="W21" s="523">
        <v>0.59</v>
      </c>
      <c r="X21" s="523">
        <v>0.31</v>
      </c>
      <c r="Y21" s="523">
        <v>0.219</v>
      </c>
      <c r="Z21" s="523">
        <v>0.46367700000000001</v>
      </c>
      <c r="AA21" s="523">
        <v>0</v>
      </c>
      <c r="AB21" s="523">
        <v>0</v>
      </c>
      <c r="AC21" s="523">
        <v>0</v>
      </c>
      <c r="AD21" s="523">
        <v>0</v>
      </c>
      <c r="AE21" s="523">
        <v>0</v>
      </c>
      <c r="AF21" s="523"/>
    </row>
    <row r="22" spans="1:32" ht="15.75" customHeight="1" x14ac:dyDescent="0.25">
      <c r="B22" s="109" t="s">
        <v>765</v>
      </c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F22" s="31"/>
    </row>
    <row r="23" spans="1:32" s="31" customFormat="1" ht="24.75" customHeight="1" x14ac:dyDescent="0.25">
      <c r="B23" s="109"/>
    </row>
    <row r="24" spans="1:32" s="31" customFormat="1" ht="25.4" customHeight="1" x14ac:dyDescent="0.25">
      <c r="B24" s="68" t="str">
        <f>Index!B86</f>
        <v>Table 10d   Transfers treated as subsidies to public enterprises in GDP estimates,  FY2004-FY2022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32" s="31" customFormat="1" ht="20.149999999999999" customHeight="1" x14ac:dyDescent="0.25">
      <c r="B25" s="167" t="s">
        <v>766</v>
      </c>
      <c r="C25" s="45"/>
      <c r="D25" s="45"/>
      <c r="E25" s="45"/>
      <c r="F25" s="45"/>
      <c r="G25" s="45" t="str">
        <f t="shared" ref="G25:AE25" si="1">G2</f>
        <v>FY1997</v>
      </c>
      <c r="H25" s="45" t="str">
        <f t="shared" si="1"/>
        <v>FY1998</v>
      </c>
      <c r="I25" s="45" t="str">
        <f t="shared" si="1"/>
        <v>FY1999</v>
      </c>
      <c r="J25" s="45" t="str">
        <f t="shared" si="1"/>
        <v>FY2000</v>
      </c>
      <c r="K25" s="45" t="str">
        <f t="shared" si="1"/>
        <v>FY2001</v>
      </c>
      <c r="L25" s="45" t="str">
        <f t="shared" si="1"/>
        <v>FY2002</v>
      </c>
      <c r="M25" s="45" t="str">
        <f t="shared" si="1"/>
        <v>FY2003</v>
      </c>
      <c r="N25" s="45" t="str">
        <f t="shared" si="1"/>
        <v>FY2004</v>
      </c>
      <c r="O25" s="45" t="str">
        <f t="shared" si="1"/>
        <v>FY2005</v>
      </c>
      <c r="P25" s="45" t="str">
        <f t="shared" si="1"/>
        <v>FY2006</v>
      </c>
      <c r="Q25" s="45" t="str">
        <f t="shared" si="1"/>
        <v>FY2007</v>
      </c>
      <c r="R25" s="45" t="str">
        <f t="shared" si="1"/>
        <v>FY2008</v>
      </c>
      <c r="S25" s="45" t="str">
        <f t="shared" si="1"/>
        <v>FY2009</v>
      </c>
      <c r="T25" s="45" t="str">
        <f t="shared" si="1"/>
        <v>FY2010</v>
      </c>
      <c r="U25" s="45" t="str">
        <f t="shared" si="1"/>
        <v>FY2011</v>
      </c>
      <c r="V25" s="45" t="str">
        <f t="shared" si="1"/>
        <v>FY2012</v>
      </c>
      <c r="W25" s="45" t="str">
        <f t="shared" si="1"/>
        <v>FY2013</v>
      </c>
      <c r="X25" s="45" t="str">
        <f t="shared" si="1"/>
        <v>FY2014</v>
      </c>
      <c r="Y25" s="45" t="str">
        <f t="shared" si="1"/>
        <v>FY2015</v>
      </c>
      <c r="Z25" s="45" t="str">
        <f t="shared" si="1"/>
        <v>FY2016</v>
      </c>
      <c r="AA25" s="45" t="str">
        <f t="shared" si="1"/>
        <v>FY2017</v>
      </c>
      <c r="AB25" s="45" t="str">
        <f t="shared" si="1"/>
        <v>FY2018</v>
      </c>
      <c r="AC25" s="45" t="str">
        <f t="shared" si="1"/>
        <v>FY2019</v>
      </c>
      <c r="AD25" s="45" t="str">
        <f t="shared" si="1"/>
        <v>FY2020</v>
      </c>
      <c r="AE25" s="45" t="str">
        <f t="shared" si="1"/>
        <v>FY2021</v>
      </c>
      <c r="AF25" s="45" t="str">
        <f>AF2</f>
        <v>FY2022</v>
      </c>
    </row>
    <row r="26" spans="1:32" ht="20.149999999999999" customHeight="1" x14ac:dyDescent="0.25">
      <c r="A26">
        <v>1</v>
      </c>
      <c r="B26" s="109" t="s">
        <v>246</v>
      </c>
      <c r="C26" s="2"/>
      <c r="D26" s="2"/>
      <c r="E26" s="2"/>
      <c r="F26" s="2"/>
      <c r="G26" s="521">
        <v>0.7849000096321106</v>
      </c>
      <c r="H26" s="521">
        <v>0.5</v>
      </c>
      <c r="I26" s="521">
        <v>0</v>
      </c>
      <c r="J26" s="521">
        <v>2</v>
      </c>
      <c r="K26" s="521">
        <v>0</v>
      </c>
      <c r="L26" s="521">
        <v>1.5</v>
      </c>
      <c r="M26" s="521">
        <v>0.91299998760223389</v>
      </c>
      <c r="N26" s="521">
        <v>0.7160000205039978</v>
      </c>
      <c r="O26" s="521">
        <v>0.40000000596046448</v>
      </c>
      <c r="P26" s="521">
        <v>0.3970000147819519</v>
      </c>
      <c r="Q26" s="521">
        <v>0.10000000149011612</v>
      </c>
      <c r="R26" s="521">
        <v>2.7400000095367432</v>
      </c>
      <c r="S26" s="521">
        <v>0.82440000772476196</v>
      </c>
      <c r="T26" s="521">
        <v>0.49879100918769836</v>
      </c>
      <c r="U26" s="521">
        <v>0.71926701068878174</v>
      </c>
      <c r="V26" s="521">
        <v>0.77287197113037109</v>
      </c>
      <c r="W26" s="521">
        <v>1.1770399808883667</v>
      </c>
      <c r="X26" s="521">
        <v>0.39680901169776917</v>
      </c>
      <c r="Y26" s="521">
        <v>0.6355469822883606</v>
      </c>
      <c r="Z26" s="521">
        <v>0.49599999189376831</v>
      </c>
      <c r="AA26" s="521">
        <v>1.6864000558853149</v>
      </c>
      <c r="AB26" s="521">
        <v>1.4151060581207275</v>
      </c>
      <c r="AC26" s="521">
        <v>0.94239997863769531</v>
      </c>
      <c r="AD26" s="521">
        <v>1.01419997215271</v>
      </c>
      <c r="AE26" s="521">
        <v>0.90144002437591553</v>
      </c>
      <c r="AF26" s="521">
        <v>0.66878199577331543</v>
      </c>
    </row>
    <row r="27" spans="1:32" x14ac:dyDescent="0.25">
      <c r="A27">
        <v>3</v>
      </c>
      <c r="B27" s="109" t="s">
        <v>247</v>
      </c>
      <c r="C27" s="110"/>
      <c r="D27" s="110"/>
      <c r="E27" s="110"/>
      <c r="F27" s="110"/>
      <c r="G27" s="521">
        <v>0.48829999566078186</v>
      </c>
      <c r="H27" s="521">
        <v>0.32499998807907104</v>
      </c>
      <c r="I27" s="521">
        <v>0.32499998807907104</v>
      </c>
      <c r="J27" s="521">
        <v>2.0299999713897705</v>
      </c>
      <c r="K27" s="521">
        <v>0.55000001192092896</v>
      </c>
      <c r="L27" s="521">
        <v>0.49799999594688416</v>
      </c>
      <c r="M27" s="521">
        <v>0.19900000095367432</v>
      </c>
      <c r="N27" s="521">
        <v>0.32699999213218689</v>
      </c>
      <c r="O27" s="521">
        <v>0.90399998426437378</v>
      </c>
      <c r="P27" s="521">
        <v>1.3528319597244263</v>
      </c>
      <c r="Q27" s="521">
        <v>3.4658410549163818</v>
      </c>
      <c r="R27" s="521">
        <v>2.8350000381469727</v>
      </c>
      <c r="S27" s="521">
        <v>3.4316120147705078</v>
      </c>
      <c r="T27" s="521">
        <v>1.5487819910049438</v>
      </c>
      <c r="U27" s="521">
        <v>1.1000000238418579</v>
      </c>
      <c r="V27" s="521">
        <v>2.8524549007415771</v>
      </c>
      <c r="W27" s="521">
        <v>1</v>
      </c>
      <c r="X27" s="521">
        <v>1.7999999523162842</v>
      </c>
      <c r="Y27" s="521">
        <v>2.6297640800476074</v>
      </c>
      <c r="Z27" s="521">
        <v>1.3778599500656128</v>
      </c>
      <c r="AA27" s="521">
        <v>1.3277109861373901</v>
      </c>
      <c r="AB27" s="521">
        <v>1.3278599977493286</v>
      </c>
      <c r="AC27" s="521">
        <v>1.7898600101470947</v>
      </c>
      <c r="AD27" s="521">
        <v>1.5486999750137329</v>
      </c>
      <c r="AE27" s="521">
        <v>2.0997200012207031</v>
      </c>
      <c r="AF27" s="521">
        <v>2.0997200012207031</v>
      </c>
    </row>
    <row r="28" spans="1:32" x14ac:dyDescent="0.25">
      <c r="A28">
        <v>5</v>
      </c>
      <c r="B28" s="109" t="s">
        <v>248</v>
      </c>
      <c r="C28" s="110"/>
      <c r="D28" s="110"/>
      <c r="E28" s="110"/>
      <c r="F28" s="110"/>
      <c r="G28" s="521">
        <v>0</v>
      </c>
      <c r="H28" s="521">
        <v>0</v>
      </c>
      <c r="I28" s="521">
        <v>0</v>
      </c>
      <c r="J28" s="521">
        <v>0.10000000149011612</v>
      </c>
      <c r="K28" s="521">
        <v>9.9500000476837158E-2</v>
      </c>
      <c r="L28" s="521">
        <v>1.4644999504089355</v>
      </c>
      <c r="M28" s="521">
        <v>4.8700001090764999E-2</v>
      </c>
      <c r="N28" s="521">
        <v>0</v>
      </c>
      <c r="O28" s="521">
        <v>0</v>
      </c>
      <c r="P28" s="521">
        <v>0</v>
      </c>
      <c r="Q28" s="521">
        <v>0.34940400719642639</v>
      </c>
      <c r="R28" s="521">
        <v>1.2580000162124634</v>
      </c>
      <c r="S28" s="521">
        <v>0.34599998593330383</v>
      </c>
      <c r="T28" s="521">
        <v>0.31809899210929871</v>
      </c>
      <c r="U28" s="521">
        <v>0.12443099915981293</v>
      </c>
      <c r="V28" s="521">
        <v>8.9098997414112091E-2</v>
      </c>
      <c r="W28" s="521">
        <v>0</v>
      </c>
      <c r="X28" s="521">
        <v>0</v>
      </c>
      <c r="Y28" s="521">
        <v>0</v>
      </c>
      <c r="Z28" s="521">
        <v>0</v>
      </c>
      <c r="AA28" s="521">
        <v>0</v>
      </c>
      <c r="AB28" s="521">
        <v>2.9999999329447746E-2</v>
      </c>
      <c r="AC28" s="521">
        <v>0</v>
      </c>
      <c r="AD28" s="521">
        <v>0</v>
      </c>
      <c r="AE28" s="521">
        <v>0.29879999160766602</v>
      </c>
      <c r="AF28" s="521">
        <v>0.22300000488758087</v>
      </c>
    </row>
    <row r="29" spans="1:32" x14ac:dyDescent="0.25">
      <c r="A29">
        <v>6</v>
      </c>
      <c r="B29" s="109" t="s">
        <v>249</v>
      </c>
      <c r="C29" s="110"/>
      <c r="D29" s="110"/>
      <c r="E29" s="110"/>
      <c r="F29" s="110"/>
      <c r="G29" s="521">
        <v>0.11519999802112579</v>
      </c>
      <c r="H29" s="521">
        <v>0</v>
      </c>
      <c r="I29" s="521">
        <v>0</v>
      </c>
      <c r="J29" s="521">
        <v>0</v>
      </c>
      <c r="K29" s="521">
        <v>0</v>
      </c>
      <c r="L29" s="521">
        <v>1.8669999837875366</v>
      </c>
      <c r="M29" s="521">
        <v>1.8669999837875366</v>
      </c>
      <c r="N29" s="521">
        <v>0.17399999499320984</v>
      </c>
      <c r="O29" s="521">
        <v>0.40000000596046448</v>
      </c>
      <c r="P29" s="521">
        <v>1.4700000286102295</v>
      </c>
      <c r="Q29" s="521">
        <v>0.87419998645782471</v>
      </c>
      <c r="R29" s="521">
        <v>0.35561800003051758</v>
      </c>
      <c r="S29" s="521">
        <v>1.1539269685745239</v>
      </c>
      <c r="T29" s="521">
        <v>0.92620402574539185</v>
      </c>
      <c r="U29" s="521">
        <v>0.86224198341369629</v>
      </c>
      <c r="V29" s="521">
        <v>1.564640998840332</v>
      </c>
      <c r="W29" s="521">
        <v>1.0840619802474976</v>
      </c>
      <c r="X29" s="521">
        <v>0.69440001249313354</v>
      </c>
      <c r="Y29" s="521">
        <v>0.55604797601699829</v>
      </c>
      <c r="Z29" s="521">
        <v>2.4533998966217041</v>
      </c>
      <c r="AA29" s="521">
        <v>1.1407999992370605</v>
      </c>
      <c r="AB29" s="521">
        <v>1.1699249744415283</v>
      </c>
      <c r="AC29" s="521">
        <v>2.1067240238189697</v>
      </c>
      <c r="AD29" s="521">
        <v>1.932371973991394</v>
      </c>
      <c r="AE29" s="521">
        <v>0.65167301893234253</v>
      </c>
      <c r="AF29" s="521">
        <v>1.2960000038146973</v>
      </c>
    </row>
    <row r="30" spans="1:32" x14ac:dyDescent="0.25">
      <c r="A30">
        <v>7</v>
      </c>
      <c r="B30" s="109" t="s">
        <v>250</v>
      </c>
      <c r="C30" s="110"/>
      <c r="D30" s="110"/>
      <c r="E30" s="110"/>
      <c r="F30" s="110"/>
      <c r="G30" s="521">
        <v>0</v>
      </c>
      <c r="H30" s="521">
        <v>0</v>
      </c>
      <c r="I30" s="521">
        <v>0</v>
      </c>
      <c r="J30" s="521">
        <v>5.000000074505806E-2</v>
      </c>
      <c r="K30" s="521">
        <v>0</v>
      </c>
      <c r="L30" s="521">
        <v>0</v>
      </c>
      <c r="M30" s="521">
        <v>0</v>
      </c>
      <c r="N30" s="521">
        <v>0</v>
      </c>
      <c r="O30" s="521">
        <v>0</v>
      </c>
      <c r="P30" s="521">
        <v>0</v>
      </c>
      <c r="Q30" s="521">
        <v>0</v>
      </c>
      <c r="R30" s="521">
        <v>0</v>
      </c>
      <c r="S30" s="521">
        <v>0</v>
      </c>
      <c r="T30" s="521">
        <v>0</v>
      </c>
      <c r="U30" s="521">
        <v>0</v>
      </c>
      <c r="V30" s="521">
        <v>0</v>
      </c>
      <c r="W30" s="521">
        <v>0</v>
      </c>
      <c r="X30" s="521">
        <v>0</v>
      </c>
      <c r="Y30" s="521">
        <v>0</v>
      </c>
      <c r="Z30" s="521">
        <v>0</v>
      </c>
      <c r="AA30" s="521">
        <v>0</v>
      </c>
      <c r="AB30" s="521">
        <v>0</v>
      </c>
      <c r="AC30" s="521">
        <v>0</v>
      </c>
      <c r="AD30" s="521">
        <v>0</v>
      </c>
      <c r="AE30" s="521">
        <v>0</v>
      </c>
      <c r="AF30" s="521">
        <v>0</v>
      </c>
    </row>
    <row r="31" spans="1:32" x14ac:dyDescent="0.25">
      <c r="A31">
        <v>8</v>
      </c>
      <c r="B31" s="109" t="s">
        <v>251</v>
      </c>
      <c r="C31" s="110"/>
      <c r="D31" s="110"/>
      <c r="E31" s="110"/>
      <c r="F31" s="110"/>
      <c r="G31" s="521">
        <v>0</v>
      </c>
      <c r="H31" s="521">
        <v>0</v>
      </c>
      <c r="I31" s="521">
        <v>0</v>
      </c>
      <c r="J31" s="521">
        <v>0</v>
      </c>
      <c r="K31" s="521">
        <v>0.1364160031080246</v>
      </c>
      <c r="L31" s="521">
        <v>0.1514890044927597</v>
      </c>
      <c r="M31" s="521">
        <v>0.16502900421619415</v>
      </c>
      <c r="N31" s="521">
        <v>0.2070000022649765</v>
      </c>
      <c r="O31" s="521">
        <v>0.14406399428844452</v>
      </c>
      <c r="P31" s="521">
        <v>0.46357199549674988</v>
      </c>
      <c r="Q31" s="521">
        <v>0.40250000357627869</v>
      </c>
      <c r="R31" s="521">
        <v>0.32264900207519531</v>
      </c>
      <c r="S31" s="521">
        <v>0.366364985704422</v>
      </c>
      <c r="T31" s="521">
        <v>0.36231601238250732</v>
      </c>
      <c r="U31" s="521">
        <v>9.1868996620178223E-2</v>
      </c>
      <c r="V31" s="521">
        <v>5.5456999689340591E-2</v>
      </c>
      <c r="W31" s="521">
        <v>0.26352399587631226</v>
      </c>
      <c r="X31" s="521">
        <v>0.15838499367237091</v>
      </c>
      <c r="Y31" s="521">
        <v>0.14400799572467804</v>
      </c>
      <c r="Z31" s="521">
        <v>0.14885999262332916</v>
      </c>
      <c r="AA31" s="521">
        <v>0.17257300019264221</v>
      </c>
      <c r="AB31" s="521">
        <v>0.16152599453926086</v>
      </c>
      <c r="AC31" s="521">
        <v>0.19692300260066986</v>
      </c>
      <c r="AD31" s="521">
        <v>0.1816679984331131</v>
      </c>
      <c r="AE31" s="521">
        <v>0.19414100050926208</v>
      </c>
      <c r="AF31" s="521">
        <v>0.21361266076564789</v>
      </c>
    </row>
    <row r="32" spans="1:32" x14ac:dyDescent="0.25">
      <c r="A32">
        <v>9</v>
      </c>
      <c r="B32" s="109" t="s">
        <v>252</v>
      </c>
      <c r="C32" s="110"/>
      <c r="D32" s="110"/>
      <c r="E32" s="110"/>
      <c r="F32" s="110"/>
      <c r="G32" s="521">
        <v>5.000000074505806E-2</v>
      </c>
      <c r="H32" s="521">
        <v>0.11500000208616257</v>
      </c>
      <c r="I32" s="521">
        <v>0</v>
      </c>
      <c r="J32" s="521">
        <v>0</v>
      </c>
      <c r="K32" s="521">
        <v>0</v>
      </c>
      <c r="L32" s="521">
        <v>0</v>
      </c>
      <c r="M32" s="521">
        <v>0</v>
      </c>
      <c r="N32" s="521">
        <v>0</v>
      </c>
      <c r="O32" s="521">
        <v>9.8999999463558197E-2</v>
      </c>
      <c r="P32" s="521">
        <v>0</v>
      </c>
      <c r="Q32" s="521">
        <v>0</v>
      </c>
      <c r="R32" s="521">
        <v>0</v>
      </c>
      <c r="S32" s="521">
        <v>0</v>
      </c>
      <c r="T32" s="521">
        <v>0</v>
      </c>
      <c r="U32" s="521">
        <v>0</v>
      </c>
      <c r="V32" s="521">
        <v>0</v>
      </c>
      <c r="W32" s="521">
        <v>0</v>
      </c>
      <c r="X32" s="521">
        <v>0</v>
      </c>
      <c r="Y32" s="521">
        <v>0</v>
      </c>
      <c r="Z32" s="521">
        <v>0</v>
      </c>
      <c r="AA32" s="521">
        <v>0</v>
      </c>
      <c r="AB32" s="521">
        <v>0</v>
      </c>
      <c r="AC32" s="521">
        <v>0</v>
      </c>
      <c r="AD32" s="521">
        <v>5.0165001302957535E-2</v>
      </c>
      <c r="AE32" s="521">
        <v>0.54858601093292236</v>
      </c>
      <c r="AF32" s="521">
        <v>0</v>
      </c>
    </row>
    <row r="33" spans="1:32" x14ac:dyDescent="0.25">
      <c r="A33">
        <v>10</v>
      </c>
      <c r="B33" s="109" t="s">
        <v>253</v>
      </c>
      <c r="C33" s="110"/>
      <c r="D33" s="110"/>
      <c r="E33" s="110"/>
      <c r="F33" s="110"/>
      <c r="G33" s="521">
        <v>0</v>
      </c>
      <c r="H33" s="521">
        <v>0</v>
      </c>
      <c r="I33" s="521">
        <v>0</v>
      </c>
      <c r="J33" s="521">
        <v>0</v>
      </c>
      <c r="K33" s="521">
        <v>0</v>
      </c>
      <c r="L33" s="521">
        <v>0</v>
      </c>
      <c r="M33" s="521">
        <v>0</v>
      </c>
      <c r="N33" s="521">
        <v>0</v>
      </c>
      <c r="O33" s="521">
        <v>0</v>
      </c>
      <c r="P33" s="521">
        <v>0</v>
      </c>
      <c r="Q33" s="521">
        <v>0</v>
      </c>
      <c r="R33" s="521">
        <v>0</v>
      </c>
      <c r="S33" s="521">
        <v>1</v>
      </c>
      <c r="T33" s="521">
        <v>1.0402499437332153</v>
      </c>
      <c r="U33" s="521">
        <v>0</v>
      </c>
      <c r="V33" s="521">
        <v>0.61900001764297485</v>
      </c>
      <c r="W33" s="521">
        <v>1.2489069700241089</v>
      </c>
      <c r="X33" s="521">
        <v>1.2000000104308128E-2</v>
      </c>
      <c r="Y33" s="521">
        <v>1.8630000352859497</v>
      </c>
      <c r="Z33" s="521">
        <v>1.6444449424743652</v>
      </c>
      <c r="AA33" s="521">
        <v>2.1823999881744385</v>
      </c>
      <c r="AB33" s="521">
        <v>1.5</v>
      </c>
      <c r="AC33" s="521">
        <v>1.2000000476837158</v>
      </c>
      <c r="AD33" s="521">
        <v>1.59</v>
      </c>
      <c r="AE33" s="521">
        <v>0.50300002098083496</v>
      </c>
      <c r="AF33" s="521">
        <v>0</v>
      </c>
    </row>
    <row r="34" spans="1:32" x14ac:dyDescent="0.25">
      <c r="A34">
        <v>11</v>
      </c>
      <c r="B34" s="109" t="s">
        <v>260</v>
      </c>
      <c r="C34" s="110"/>
      <c r="D34" s="110"/>
      <c r="E34" s="110"/>
      <c r="F34" s="110"/>
      <c r="G34" s="521">
        <v>0.41999998688697815</v>
      </c>
      <c r="H34" s="521">
        <v>1.1196000576019287</v>
      </c>
      <c r="I34" s="521">
        <v>0.46230000257492065</v>
      </c>
      <c r="J34" s="521">
        <v>9.9500000476837158E-2</v>
      </c>
      <c r="K34" s="521">
        <v>0.10999999940395355</v>
      </c>
      <c r="L34" s="521">
        <v>0</v>
      </c>
      <c r="M34" s="521">
        <v>0</v>
      </c>
      <c r="N34" s="521">
        <v>0.5451120138168335</v>
      </c>
      <c r="O34" s="521">
        <v>0</v>
      </c>
      <c r="P34" s="521">
        <v>0</v>
      </c>
      <c r="Q34" s="521">
        <v>0</v>
      </c>
      <c r="R34" s="521">
        <v>0</v>
      </c>
      <c r="S34" s="521">
        <v>0</v>
      </c>
      <c r="T34" s="521">
        <v>0</v>
      </c>
      <c r="U34" s="521">
        <v>0.13730299472808838</v>
      </c>
      <c r="V34" s="521">
        <v>0.30000001192092896</v>
      </c>
      <c r="W34" s="521">
        <v>0.32190001010894775</v>
      </c>
      <c r="X34" s="521">
        <v>9.4999998807907104E-2</v>
      </c>
      <c r="Y34" s="521">
        <v>0</v>
      </c>
      <c r="Z34" s="521">
        <v>0</v>
      </c>
      <c r="AA34" s="521">
        <v>7.4400000274181366E-2</v>
      </c>
      <c r="AB34" s="521">
        <v>7.4400000274181366E-2</v>
      </c>
      <c r="AC34" s="521">
        <v>0</v>
      </c>
      <c r="AD34" s="521">
        <v>0.23899999260902405</v>
      </c>
      <c r="AE34" s="521">
        <v>0.29876598715782166</v>
      </c>
      <c r="AF34" s="521">
        <v>0.41710001230239868</v>
      </c>
    </row>
    <row r="35" spans="1:32" x14ac:dyDescent="0.25">
      <c r="A35">
        <v>12</v>
      </c>
      <c r="B35" s="109" t="s">
        <v>302</v>
      </c>
      <c r="C35" s="110"/>
      <c r="D35" s="110"/>
      <c r="E35" s="110"/>
      <c r="F35" s="110"/>
      <c r="G35" s="521">
        <v>0</v>
      </c>
      <c r="H35" s="521">
        <v>0</v>
      </c>
      <c r="I35" s="521">
        <v>0</v>
      </c>
      <c r="J35" s="521">
        <v>0</v>
      </c>
      <c r="K35" s="521">
        <v>0</v>
      </c>
      <c r="L35" s="521">
        <v>0</v>
      </c>
      <c r="M35" s="521">
        <v>0</v>
      </c>
      <c r="N35" s="521">
        <v>0</v>
      </c>
      <c r="O35" s="521">
        <v>0</v>
      </c>
      <c r="P35" s="521">
        <v>0</v>
      </c>
      <c r="Q35" s="521">
        <v>1.4674999713897705</v>
      </c>
      <c r="R35" s="521">
        <v>1.0082000494003296</v>
      </c>
      <c r="S35" s="521">
        <v>1.0918500423431396</v>
      </c>
      <c r="T35" s="521">
        <v>0.96915000677108765</v>
      </c>
      <c r="U35" s="521">
        <v>1.1424460411071777</v>
      </c>
      <c r="V35" s="521">
        <v>1.3963350057601929</v>
      </c>
      <c r="W35" s="521">
        <v>1.2253999710083008</v>
      </c>
      <c r="X35" s="521">
        <v>1.2990570068359375</v>
      </c>
      <c r="Y35" s="521">
        <v>1.7495410442352295</v>
      </c>
      <c r="Z35" s="521">
        <v>1.7372369766235352</v>
      </c>
      <c r="AA35" s="521">
        <v>1.8947199583053589</v>
      </c>
      <c r="AB35" s="521">
        <v>1.9062269926071167</v>
      </c>
      <c r="AC35" s="521">
        <v>2.0336000919342041</v>
      </c>
      <c r="AD35" s="521">
        <v>2.3480749130249023</v>
      </c>
      <c r="AE35" s="521">
        <v>1.8148239850997925</v>
      </c>
      <c r="AF35" s="521">
        <v>2.0412619113922119</v>
      </c>
    </row>
    <row r="36" spans="1:32" x14ac:dyDescent="0.25">
      <c r="A36">
        <v>13</v>
      </c>
      <c r="B36" s="109" t="s">
        <v>254</v>
      </c>
      <c r="C36" s="110"/>
      <c r="D36" s="110"/>
      <c r="E36" s="110"/>
      <c r="F36" s="110"/>
      <c r="G36" s="521">
        <v>0.44999998807907104</v>
      </c>
      <c r="H36" s="521">
        <v>0.57899999618530273</v>
      </c>
      <c r="I36" s="521">
        <v>0.58099997043609619</v>
      </c>
      <c r="J36" s="521">
        <v>0.84500002861022949</v>
      </c>
      <c r="K36" s="521">
        <v>1.8489999771118164</v>
      </c>
      <c r="L36" s="521">
        <v>0.94900000095367432</v>
      </c>
      <c r="M36" s="521">
        <v>1.0959999561309814</v>
      </c>
      <c r="N36" s="521">
        <v>0.89999997615814209</v>
      </c>
      <c r="O36" s="521">
        <v>0.84460002183914185</v>
      </c>
      <c r="P36" s="521">
        <v>0.89999997615814209</v>
      </c>
      <c r="Q36" s="521">
        <v>1.2000000476837158</v>
      </c>
      <c r="R36" s="521">
        <v>1.0921850204467773</v>
      </c>
      <c r="S36" s="521">
        <v>0.99699997901916504</v>
      </c>
      <c r="T36" s="521">
        <v>1.3400019407272339</v>
      </c>
      <c r="U36" s="521">
        <v>1.2455999851226807</v>
      </c>
      <c r="V36" s="521">
        <v>1.2000000476837158</v>
      </c>
      <c r="W36" s="521">
        <v>1.1904000043869019</v>
      </c>
      <c r="X36" s="521">
        <v>1.4104000329971313</v>
      </c>
      <c r="Y36" s="521">
        <v>1.7202719449996948</v>
      </c>
      <c r="Z36" s="521">
        <v>3.3522539138793945</v>
      </c>
      <c r="AA36" s="521">
        <v>2.9575119018554688</v>
      </c>
      <c r="AB36" s="521">
        <v>4.4743871688842773</v>
      </c>
      <c r="AC36" s="521">
        <v>8.9675512313842773</v>
      </c>
      <c r="AD36" s="521">
        <v>8.3269376754760742</v>
      </c>
      <c r="AE36" s="521">
        <v>6.7519998550415039</v>
      </c>
      <c r="AF36" s="521">
        <v>7.1909999847412109</v>
      </c>
    </row>
    <row r="37" spans="1:32" s="205" customFormat="1" ht="20.149999999999999" customHeight="1" x14ac:dyDescent="0.25">
      <c r="B37" s="319" t="s">
        <v>5</v>
      </c>
      <c r="C37" s="305"/>
      <c r="D37" s="305"/>
      <c r="E37" s="305"/>
      <c r="F37" s="305"/>
      <c r="G37" s="522">
        <f t="shared" ref="G37:Z37" si="2">SUM(G26:G36)</f>
        <v>2.3083999790251255</v>
      </c>
      <c r="H37" s="522">
        <f t="shared" si="2"/>
        <v>2.6386000439524651</v>
      </c>
      <c r="I37" s="522">
        <f t="shared" si="2"/>
        <v>1.3682999610900879</v>
      </c>
      <c r="J37" s="522">
        <f t="shared" si="2"/>
        <v>5.1245000027120113</v>
      </c>
      <c r="K37" s="522">
        <f t="shared" si="2"/>
        <v>2.7449159920215607</v>
      </c>
      <c r="L37" s="522">
        <f t="shared" si="2"/>
        <v>6.4299889355897903</v>
      </c>
      <c r="M37" s="522">
        <f t="shared" si="2"/>
        <v>4.2887289337813854</v>
      </c>
      <c r="N37" s="522">
        <f t="shared" si="2"/>
        <v>2.8691119998693466</v>
      </c>
      <c r="O37" s="522">
        <f t="shared" si="2"/>
        <v>2.7916640117764473</v>
      </c>
      <c r="P37" s="522">
        <f t="shared" si="2"/>
        <v>4.5834039747714996</v>
      </c>
      <c r="Q37" s="522">
        <f t="shared" si="2"/>
        <v>7.8594450727105141</v>
      </c>
      <c r="R37" s="522">
        <f t="shared" si="2"/>
        <v>9.611652135848999</v>
      </c>
      <c r="S37" s="522">
        <f t="shared" si="2"/>
        <v>9.2111539840698242</v>
      </c>
      <c r="T37" s="522">
        <f t="shared" si="2"/>
        <v>7.003593921661377</v>
      </c>
      <c r="U37" s="522">
        <f t="shared" si="2"/>
        <v>5.4231580346822739</v>
      </c>
      <c r="V37" s="522">
        <f t="shared" si="2"/>
        <v>8.8498589508235455</v>
      </c>
      <c r="W37" s="522">
        <f t="shared" si="2"/>
        <v>7.5112329125404358</v>
      </c>
      <c r="X37" s="522">
        <f t="shared" si="2"/>
        <v>5.8660510089248419</v>
      </c>
      <c r="Y37" s="522">
        <f t="shared" si="2"/>
        <v>9.2981800585985184</v>
      </c>
      <c r="Z37" s="522">
        <f t="shared" si="2"/>
        <v>11.210055664181709</v>
      </c>
      <c r="AA37" s="522">
        <f t="shared" ref="AA37:AF37" si="3">SUM(AA26:AA36)</f>
        <v>11.436515890061855</v>
      </c>
      <c r="AB37" s="522">
        <f t="shared" si="3"/>
        <v>12.059431185945868</v>
      </c>
      <c r="AC37" s="522">
        <f t="shared" si="3"/>
        <v>17.237058386206627</v>
      </c>
      <c r="AD37" s="522">
        <f t="shared" si="3"/>
        <v>17.231117502003908</v>
      </c>
      <c r="AE37" s="522">
        <f t="shared" si="3"/>
        <v>14.062949895858765</v>
      </c>
      <c r="AF37" s="522">
        <f t="shared" si="3"/>
        <v>14.150476574897766</v>
      </c>
    </row>
    <row r="38" spans="1:32" ht="15.75" customHeight="1" x14ac:dyDescent="0.25">
      <c r="B38" s="109" t="s">
        <v>364</v>
      </c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39" spans="1:32" x14ac:dyDescent="0.25">
      <c r="B39" s="109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</row>
    <row r="40" spans="1:32" s="31" customFormat="1" ht="25.4" customHeight="1" x14ac:dyDescent="0.25">
      <c r="B40" s="68" t="str">
        <f>Index!B87</f>
        <v>Table 10e   Capital transfers to public enterprises,  FY2004-FY2021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32" s="31" customFormat="1" ht="20.149999999999999" customHeight="1" x14ac:dyDescent="0.25">
      <c r="B41" s="167" t="s">
        <v>766</v>
      </c>
      <c r="C41" s="45"/>
      <c r="D41" s="45"/>
      <c r="E41" s="45"/>
      <c r="F41" s="45"/>
      <c r="G41" s="45" t="str">
        <f t="shared" ref="G41:AA41" si="4">G2</f>
        <v>FY1997</v>
      </c>
      <c r="H41" s="45" t="str">
        <f t="shared" si="4"/>
        <v>FY1998</v>
      </c>
      <c r="I41" s="45" t="str">
        <f t="shared" si="4"/>
        <v>FY1999</v>
      </c>
      <c r="J41" s="45" t="str">
        <f t="shared" si="4"/>
        <v>FY2000</v>
      </c>
      <c r="K41" s="45" t="str">
        <f t="shared" si="4"/>
        <v>FY2001</v>
      </c>
      <c r="L41" s="45" t="str">
        <f t="shared" si="4"/>
        <v>FY2002</v>
      </c>
      <c r="M41" s="45" t="str">
        <f t="shared" si="4"/>
        <v>FY2003</v>
      </c>
      <c r="N41" s="45" t="str">
        <f t="shared" si="4"/>
        <v>FY2004</v>
      </c>
      <c r="O41" s="45" t="str">
        <f t="shared" si="4"/>
        <v>FY2005</v>
      </c>
      <c r="P41" s="45" t="str">
        <f t="shared" si="4"/>
        <v>FY2006</v>
      </c>
      <c r="Q41" s="45" t="str">
        <f t="shared" si="4"/>
        <v>FY2007</v>
      </c>
      <c r="R41" s="45" t="str">
        <f t="shared" si="4"/>
        <v>FY2008</v>
      </c>
      <c r="S41" s="45" t="str">
        <f t="shared" si="4"/>
        <v>FY2009</v>
      </c>
      <c r="T41" s="45" t="str">
        <f t="shared" si="4"/>
        <v>FY2010</v>
      </c>
      <c r="U41" s="45" t="str">
        <f t="shared" si="4"/>
        <v>FY2011</v>
      </c>
      <c r="V41" s="45" t="str">
        <f t="shared" si="4"/>
        <v>FY2012</v>
      </c>
      <c r="W41" s="45" t="str">
        <f t="shared" si="4"/>
        <v>FY2013</v>
      </c>
      <c r="X41" s="45" t="str">
        <f t="shared" si="4"/>
        <v>FY2014</v>
      </c>
      <c r="Y41" s="45" t="str">
        <f t="shared" si="4"/>
        <v>FY2015</v>
      </c>
      <c r="Z41" s="45" t="str">
        <f t="shared" si="4"/>
        <v>FY2016</v>
      </c>
      <c r="AA41" s="45" t="str">
        <f t="shared" si="4"/>
        <v>FY2017</v>
      </c>
      <c r="AB41" s="45" t="str">
        <f>AB2</f>
        <v>FY2018</v>
      </c>
      <c r="AC41" s="45" t="str">
        <f>AC2</f>
        <v>FY2019</v>
      </c>
      <c r="AD41" s="45" t="str">
        <f>AD2</f>
        <v>FY2020</v>
      </c>
      <c r="AE41" s="45" t="str">
        <f>AE2</f>
        <v>FY2021</v>
      </c>
      <c r="AF41" s="45" t="str">
        <f>AF2</f>
        <v>FY2022</v>
      </c>
    </row>
    <row r="42" spans="1:32" ht="20.149999999999999" customHeight="1" x14ac:dyDescent="0.25">
      <c r="A42">
        <v>1</v>
      </c>
      <c r="B42" s="109" t="s">
        <v>246</v>
      </c>
      <c r="C42" s="2"/>
      <c r="D42" s="2"/>
      <c r="E42" s="2"/>
      <c r="F42" s="521"/>
      <c r="G42" s="521">
        <v>-9.6321106646257704E-9</v>
      </c>
      <c r="H42" s="521">
        <v>0</v>
      </c>
      <c r="I42" s="521">
        <v>1.8740000000000001</v>
      </c>
      <c r="J42" s="521">
        <v>0</v>
      </c>
      <c r="K42" s="521">
        <v>0</v>
      </c>
      <c r="L42" s="521">
        <v>1.5</v>
      </c>
      <c r="M42" s="521">
        <v>0</v>
      </c>
      <c r="N42" s="521">
        <v>0</v>
      </c>
      <c r="O42" s="521">
        <v>0</v>
      </c>
      <c r="P42" s="521">
        <v>0</v>
      </c>
      <c r="Q42" s="521">
        <v>1.75</v>
      </c>
      <c r="R42" s="521">
        <v>1.805083</v>
      </c>
      <c r="S42" s="521">
        <v>0</v>
      </c>
      <c r="T42" s="521">
        <v>0</v>
      </c>
      <c r="U42" s="521">
        <v>0</v>
      </c>
      <c r="V42" s="521">
        <v>1.495598</v>
      </c>
      <c r="W42" s="521">
        <v>7.6767000000000002E-2</v>
      </c>
      <c r="X42" s="521">
        <v>0.311672</v>
      </c>
      <c r="Y42" s="521">
        <v>2.2166610000000002</v>
      </c>
      <c r="Z42" s="521">
        <v>0.83815300000000004</v>
      </c>
      <c r="AA42" s="521">
        <v>0.793153</v>
      </c>
      <c r="AB42" s="521">
        <v>0</v>
      </c>
      <c r="AC42" s="521">
        <v>0</v>
      </c>
      <c r="AD42" s="521">
        <v>0.27300000000000002</v>
      </c>
      <c r="AE42" s="521">
        <v>0</v>
      </c>
    </row>
    <row r="43" spans="1:32" x14ac:dyDescent="0.25">
      <c r="A43">
        <v>3</v>
      </c>
      <c r="B43" s="109" t="s">
        <v>247</v>
      </c>
      <c r="C43" s="110"/>
      <c r="D43" s="110"/>
      <c r="E43" s="110"/>
      <c r="F43" s="521"/>
      <c r="G43" s="521">
        <v>4.3392181514612105E-9</v>
      </c>
      <c r="H43" s="521">
        <v>1.1920928966180355E-8</v>
      </c>
      <c r="I43" s="521">
        <v>1.1920928966180355E-8</v>
      </c>
      <c r="J43" s="521">
        <v>2.8610229296788248E-8</v>
      </c>
      <c r="K43" s="521">
        <v>0</v>
      </c>
      <c r="L43" s="521">
        <v>1.3267629999999999</v>
      </c>
      <c r="M43" s="521">
        <v>2.9049119999999999</v>
      </c>
      <c r="N43" s="521">
        <v>0.926292</v>
      </c>
      <c r="O43" s="521">
        <v>0.56561400000000006</v>
      </c>
      <c r="P43" s="521">
        <v>0.72846900000000003</v>
      </c>
      <c r="Q43" s="521">
        <v>0.35480399999999995</v>
      </c>
      <c r="R43" s="521">
        <v>0.75019899999999995</v>
      </c>
      <c r="S43" s="521">
        <v>0</v>
      </c>
      <c r="T43" s="521">
        <v>0</v>
      </c>
      <c r="U43" s="521">
        <v>0.5</v>
      </c>
      <c r="V43" s="521">
        <v>0</v>
      </c>
      <c r="W43" s="521">
        <v>0</v>
      </c>
      <c r="X43" s="521">
        <v>0</v>
      </c>
      <c r="Y43" s="521">
        <v>0</v>
      </c>
      <c r="Z43" s="521">
        <v>0</v>
      </c>
      <c r="AA43" s="521">
        <v>3.21367</v>
      </c>
      <c r="AB43" s="521">
        <v>2.7927440000000003</v>
      </c>
      <c r="AC43" s="521">
        <v>3.9317739999999999</v>
      </c>
      <c r="AD43" s="521">
        <v>1.759808</v>
      </c>
      <c r="AE43" s="549" t="s">
        <v>245</v>
      </c>
    </row>
    <row r="44" spans="1:32" x14ac:dyDescent="0.25">
      <c r="A44">
        <v>5</v>
      </c>
      <c r="B44" s="109" t="s">
        <v>248</v>
      </c>
      <c r="C44" s="110"/>
      <c r="D44" s="110"/>
      <c r="E44" s="110"/>
      <c r="F44" s="521"/>
      <c r="G44" s="521">
        <v>0.1</v>
      </c>
      <c r="H44" s="521">
        <v>0</v>
      </c>
      <c r="I44" s="521">
        <v>0</v>
      </c>
      <c r="J44" s="521">
        <v>-1.4901161138336505E-9</v>
      </c>
      <c r="K44" s="521">
        <v>0</v>
      </c>
      <c r="L44" s="521">
        <v>1.7262489999999999</v>
      </c>
      <c r="M44" s="521">
        <v>0</v>
      </c>
      <c r="N44" s="521">
        <v>0</v>
      </c>
      <c r="O44" s="521">
        <v>0</v>
      </c>
      <c r="P44" s="521">
        <v>0</v>
      </c>
      <c r="Q44" s="521">
        <v>0</v>
      </c>
      <c r="R44" s="521">
        <v>0</v>
      </c>
      <c r="S44" s="521">
        <v>0</v>
      </c>
      <c r="T44" s="521">
        <v>0.22159999999999999</v>
      </c>
      <c r="U44" s="521">
        <v>1.4397E-2</v>
      </c>
      <c r="V44" s="521">
        <v>0.283468</v>
      </c>
      <c r="W44" s="521">
        <v>0.15</v>
      </c>
      <c r="X44" s="521">
        <v>0.862568</v>
      </c>
      <c r="Y44" s="521">
        <v>0.42041700000000004</v>
      </c>
      <c r="Z44" s="521">
        <v>0.25325900000000001</v>
      </c>
      <c r="AA44" s="521">
        <v>0.64481600000000006</v>
      </c>
      <c r="AB44" s="521">
        <v>0.62695299999999998</v>
      </c>
      <c r="AC44" s="521">
        <v>0.111474</v>
      </c>
      <c r="AD44" s="521">
        <v>1.0492139999999999</v>
      </c>
      <c r="AE44" s="549" t="s">
        <v>245</v>
      </c>
    </row>
    <row r="45" spans="1:32" x14ac:dyDescent="0.25">
      <c r="A45">
        <v>6</v>
      </c>
      <c r="B45" s="109" t="s">
        <v>249</v>
      </c>
      <c r="C45" s="110"/>
      <c r="D45" s="110"/>
      <c r="E45" s="110"/>
      <c r="F45" s="521"/>
      <c r="G45" s="521">
        <v>0.48580000197887419</v>
      </c>
      <c r="H45" s="521">
        <v>0</v>
      </c>
      <c r="I45" s="521">
        <v>0</v>
      </c>
      <c r="J45" s="521">
        <v>0</v>
      </c>
      <c r="K45" s="521">
        <v>0</v>
      </c>
      <c r="L45" s="521">
        <v>0</v>
      </c>
      <c r="M45" s="521">
        <v>0</v>
      </c>
      <c r="N45" s="521">
        <v>0.17399400000000001</v>
      </c>
      <c r="O45" s="521">
        <v>0.4</v>
      </c>
      <c r="P45" s="521">
        <v>0.65</v>
      </c>
      <c r="Q45" s="521">
        <v>0</v>
      </c>
      <c r="R45" s="521">
        <v>0</v>
      </c>
      <c r="S45" s="521">
        <v>0.52110299999999998</v>
      </c>
      <c r="T45" s="521">
        <v>0.87378699999999998</v>
      </c>
      <c r="U45" s="521">
        <v>0</v>
      </c>
      <c r="V45" s="521">
        <v>0.418072</v>
      </c>
      <c r="W45" s="521">
        <v>3.0232959999999998</v>
      </c>
      <c r="X45" s="521">
        <v>0</v>
      </c>
      <c r="Y45" s="521">
        <v>0.25507800000000003</v>
      </c>
      <c r="Z45" s="521">
        <v>0</v>
      </c>
      <c r="AA45" s="521">
        <v>0.67257600000000006</v>
      </c>
      <c r="AB45" s="521">
        <v>0</v>
      </c>
      <c r="AC45" s="521">
        <v>0</v>
      </c>
      <c r="AD45" s="521">
        <v>5.5129999999999999</v>
      </c>
      <c r="AE45" s="521">
        <v>0</v>
      </c>
    </row>
    <row r="46" spans="1:32" x14ac:dyDescent="0.25">
      <c r="A46">
        <v>7</v>
      </c>
      <c r="B46" s="109" t="s">
        <v>250</v>
      </c>
      <c r="C46" s="110"/>
      <c r="D46" s="110"/>
      <c r="E46" s="110"/>
      <c r="F46" s="521"/>
      <c r="G46" s="521">
        <v>0</v>
      </c>
      <c r="H46" s="521">
        <v>0</v>
      </c>
      <c r="I46" s="521">
        <v>0</v>
      </c>
      <c r="J46" s="521">
        <v>-7.4505805691682525E-10</v>
      </c>
      <c r="K46" s="521">
        <v>0</v>
      </c>
      <c r="L46" s="521">
        <v>0</v>
      </c>
      <c r="M46" s="521">
        <v>0</v>
      </c>
      <c r="N46" s="521">
        <v>0</v>
      </c>
      <c r="O46" s="521">
        <v>0</v>
      </c>
      <c r="P46" s="521">
        <v>0</v>
      </c>
      <c r="Q46" s="521">
        <v>0</v>
      </c>
      <c r="R46" s="521">
        <v>0</v>
      </c>
      <c r="S46" s="521">
        <v>0</v>
      </c>
      <c r="T46" s="521">
        <v>0</v>
      </c>
      <c r="U46" s="521">
        <v>0</v>
      </c>
      <c r="V46" s="521">
        <v>0</v>
      </c>
      <c r="W46" s="521">
        <v>0</v>
      </c>
      <c r="X46" s="521">
        <v>0</v>
      </c>
      <c r="Y46" s="521">
        <v>0</v>
      </c>
      <c r="Z46" s="521">
        <v>0</v>
      </c>
      <c r="AA46" s="521">
        <v>0</v>
      </c>
      <c r="AB46" s="521">
        <v>0</v>
      </c>
      <c r="AC46" s="521">
        <v>0</v>
      </c>
      <c r="AD46" s="521">
        <v>0</v>
      </c>
      <c r="AE46" s="521">
        <v>0</v>
      </c>
    </row>
    <row r="47" spans="1:32" x14ac:dyDescent="0.25">
      <c r="A47">
        <v>8</v>
      </c>
      <c r="B47" s="109" t="s">
        <v>251</v>
      </c>
      <c r="C47" s="110"/>
      <c r="D47" s="110"/>
      <c r="E47" s="110"/>
      <c r="F47" s="521"/>
      <c r="G47" s="521">
        <v>0</v>
      </c>
      <c r="H47" s="521">
        <v>0</v>
      </c>
      <c r="I47" s="521">
        <v>0</v>
      </c>
      <c r="J47" s="521">
        <v>4.9750000000000003E-2</v>
      </c>
      <c r="K47" s="521">
        <v>0.13641600000000001</v>
      </c>
      <c r="L47" s="521">
        <v>0.15148900000000001</v>
      </c>
      <c r="M47" s="521">
        <v>0.16502900000000001</v>
      </c>
      <c r="N47" s="521">
        <v>0.20699999999999999</v>
      </c>
      <c r="O47" s="521">
        <v>0.144064</v>
      </c>
      <c r="P47" s="521">
        <v>0.46357199999999998</v>
      </c>
      <c r="Q47" s="521">
        <v>0.39935199999999998</v>
      </c>
      <c r="R47" s="521">
        <v>0.32264900000000002</v>
      </c>
      <c r="S47" s="521">
        <v>0.366365</v>
      </c>
      <c r="T47" s="521">
        <v>0.36231600000000003</v>
      </c>
      <c r="U47" s="521">
        <v>9.1869000000000006E-2</v>
      </c>
      <c r="V47" s="521">
        <v>5.5456999999999999E-2</v>
      </c>
      <c r="W47" s="521">
        <v>0.26352399999999998</v>
      </c>
      <c r="X47" s="521">
        <v>0.158385</v>
      </c>
      <c r="Y47" s="521">
        <v>0.144008</v>
      </c>
      <c r="Z47" s="521">
        <v>0.14886000000000002</v>
      </c>
      <c r="AA47" s="521">
        <v>2.8271999999999999</v>
      </c>
      <c r="AB47" s="521">
        <v>0</v>
      </c>
      <c r="AC47" s="521">
        <v>0</v>
      </c>
      <c r="AD47" s="521">
        <v>0</v>
      </c>
      <c r="AE47" s="521">
        <v>0</v>
      </c>
    </row>
    <row r="48" spans="1:32" x14ac:dyDescent="0.25">
      <c r="A48">
        <v>9</v>
      </c>
      <c r="B48" s="109" t="s">
        <v>252</v>
      </c>
      <c r="C48" s="110"/>
      <c r="D48" s="110"/>
      <c r="E48" s="110"/>
      <c r="F48" s="521"/>
      <c r="G48" s="521">
        <v>0.34499999925494196</v>
      </c>
      <c r="H48" s="521">
        <v>-2.0861625621426683E-9</v>
      </c>
      <c r="I48" s="521">
        <v>0</v>
      </c>
      <c r="J48" s="521">
        <v>0</v>
      </c>
      <c r="K48" s="521">
        <v>0</v>
      </c>
      <c r="L48" s="521">
        <v>0</v>
      </c>
      <c r="M48" s="521">
        <v>0</v>
      </c>
      <c r="N48" s="521">
        <v>0.162549</v>
      </c>
      <c r="O48" s="521">
        <v>0.111</v>
      </c>
      <c r="P48" s="521">
        <v>13.285977999999998</v>
      </c>
      <c r="Q48" s="521">
        <v>4.9018920000000001</v>
      </c>
      <c r="R48" s="521">
        <v>8.3832740000000001</v>
      </c>
      <c r="S48" s="521">
        <v>10.591850000000001</v>
      </c>
      <c r="T48" s="521">
        <v>4.7693410000000007</v>
      </c>
      <c r="U48" s="521">
        <v>3.8099430000000001</v>
      </c>
      <c r="V48" s="521">
        <v>3.7668159999999999</v>
      </c>
      <c r="W48" s="521">
        <v>8.6652330000000006</v>
      </c>
      <c r="X48" s="521">
        <v>7.7530000000000001</v>
      </c>
      <c r="Y48" s="521">
        <v>5.5659390000000002</v>
      </c>
      <c r="Z48" s="521">
        <v>7.1711679999999998</v>
      </c>
      <c r="AA48" s="521">
        <v>2.5718700000000001</v>
      </c>
      <c r="AB48" s="521">
        <v>0.81271099999999996</v>
      </c>
      <c r="AC48" s="521">
        <v>7.7772999999999995E-2</v>
      </c>
      <c r="AD48" s="521">
        <v>9.6955E-2</v>
      </c>
      <c r="AE48" s="521">
        <v>0.15453800000000001</v>
      </c>
    </row>
    <row r="49" spans="1:32" x14ac:dyDescent="0.25">
      <c r="A49">
        <v>10</v>
      </c>
      <c r="B49" s="109" t="s">
        <v>253</v>
      </c>
      <c r="C49" s="110"/>
      <c r="D49" s="110"/>
      <c r="E49" s="110"/>
      <c r="F49" s="521"/>
      <c r="G49" s="521">
        <v>0</v>
      </c>
      <c r="H49" s="521">
        <v>0</v>
      </c>
      <c r="I49" s="521">
        <v>0</v>
      </c>
      <c r="J49" s="521">
        <v>0</v>
      </c>
      <c r="K49" s="521">
        <v>0</v>
      </c>
      <c r="L49" s="521">
        <v>0</v>
      </c>
      <c r="M49" s="521">
        <v>0</v>
      </c>
      <c r="N49" s="521">
        <v>0</v>
      </c>
      <c r="O49" s="521">
        <v>0.65485199999999999</v>
      </c>
      <c r="P49" s="521">
        <v>0.61067700000000003</v>
      </c>
      <c r="Q49" s="521">
        <v>0</v>
      </c>
      <c r="R49" s="521">
        <v>0</v>
      </c>
      <c r="S49" s="521">
        <v>0</v>
      </c>
      <c r="T49" s="521">
        <v>0</v>
      </c>
      <c r="U49" s="521">
        <v>0</v>
      </c>
      <c r="V49" s="521">
        <v>0</v>
      </c>
      <c r="W49" s="521">
        <v>0</v>
      </c>
      <c r="X49" s="521">
        <v>0</v>
      </c>
      <c r="Y49" s="521">
        <v>0</v>
      </c>
      <c r="Z49" s="521">
        <v>0</v>
      </c>
      <c r="AA49" s="521">
        <v>0</v>
      </c>
      <c r="AB49" s="521">
        <v>0</v>
      </c>
      <c r="AC49" s="521">
        <v>0</v>
      </c>
      <c r="AD49" s="521">
        <v>0.14782400000000001</v>
      </c>
      <c r="AE49" s="521">
        <v>1.7626900000000001</v>
      </c>
    </row>
    <row r="50" spans="1:32" x14ac:dyDescent="0.25">
      <c r="A50">
        <v>11</v>
      </c>
      <c r="B50" s="109" t="s">
        <v>260</v>
      </c>
      <c r="C50" s="110"/>
      <c r="D50" s="110"/>
      <c r="E50" s="110"/>
      <c r="F50" s="521"/>
      <c r="G50" s="521">
        <v>1.3113021835042815E-8</v>
      </c>
      <c r="H50" s="521">
        <v>3.9994239807139564E-4</v>
      </c>
      <c r="I50" s="521">
        <v>-2.5749206655767409E-9</v>
      </c>
      <c r="J50" s="521">
        <v>-4.7683715309609909E-10</v>
      </c>
      <c r="K50" s="521">
        <v>0</v>
      </c>
      <c r="L50" s="521">
        <v>0</v>
      </c>
      <c r="M50" s="521">
        <v>0</v>
      </c>
      <c r="N50" s="521">
        <v>0</v>
      </c>
      <c r="O50" s="521">
        <v>0</v>
      </c>
      <c r="P50" s="521">
        <v>0</v>
      </c>
      <c r="Q50" s="521">
        <v>0</v>
      </c>
      <c r="R50" s="521">
        <v>0</v>
      </c>
      <c r="S50" s="521">
        <v>0</v>
      </c>
      <c r="T50" s="521">
        <v>0</v>
      </c>
      <c r="U50" s="521">
        <v>0.46410099999999999</v>
      </c>
      <c r="V50" s="521">
        <v>0</v>
      </c>
      <c r="W50" s="521">
        <v>2.3656350000000002</v>
      </c>
      <c r="X50" s="521">
        <v>0</v>
      </c>
      <c r="Y50" s="521">
        <v>0</v>
      </c>
      <c r="Z50" s="521">
        <v>0</v>
      </c>
      <c r="AA50" s="521">
        <v>0</v>
      </c>
      <c r="AB50" s="521">
        <v>7.4400000000000008E-2</v>
      </c>
      <c r="AC50" s="521">
        <v>0</v>
      </c>
      <c r="AD50" s="521">
        <v>0</v>
      </c>
      <c r="AE50" s="521">
        <v>0</v>
      </c>
    </row>
    <row r="51" spans="1:32" x14ac:dyDescent="0.25">
      <c r="A51">
        <v>12</v>
      </c>
      <c r="B51" s="109" t="s">
        <v>302</v>
      </c>
      <c r="C51" s="110"/>
      <c r="D51" s="110"/>
      <c r="E51" s="110"/>
      <c r="F51" s="521"/>
      <c r="G51" s="521">
        <v>0</v>
      </c>
      <c r="H51" s="521">
        <v>0</v>
      </c>
      <c r="I51" s="521">
        <v>0</v>
      </c>
      <c r="J51" s="521">
        <v>0</v>
      </c>
      <c r="K51" s="521">
        <v>0</v>
      </c>
      <c r="L51" s="521">
        <v>0</v>
      </c>
      <c r="M51" s="521">
        <v>0</v>
      </c>
      <c r="N51" s="521">
        <v>0</v>
      </c>
      <c r="O51" s="521">
        <v>0</v>
      </c>
      <c r="P51" s="521">
        <v>0</v>
      </c>
      <c r="Q51" s="521">
        <v>0</v>
      </c>
      <c r="R51" s="521">
        <v>0</v>
      </c>
      <c r="S51" s="521">
        <v>0</v>
      </c>
      <c r="T51" s="521">
        <v>0</v>
      </c>
      <c r="U51" s="521">
        <v>0</v>
      </c>
      <c r="V51" s="521">
        <v>0</v>
      </c>
      <c r="W51" s="521">
        <v>0</v>
      </c>
      <c r="X51" s="521">
        <v>0</v>
      </c>
      <c r="Y51" s="521">
        <v>0</v>
      </c>
      <c r="Z51" s="521">
        <v>0</v>
      </c>
      <c r="AA51" s="521">
        <v>0</v>
      </c>
      <c r="AB51" s="521">
        <v>7.2071610000000002</v>
      </c>
      <c r="AC51" s="521">
        <v>0.72439999999999993</v>
      </c>
      <c r="AD51" s="521">
        <v>0.99384499999999998</v>
      </c>
      <c r="AE51" s="521">
        <v>0.81978700000000004</v>
      </c>
    </row>
    <row r="52" spans="1:32" x14ac:dyDescent="0.25">
      <c r="A52">
        <v>13</v>
      </c>
      <c r="B52" s="109" t="s">
        <v>254</v>
      </c>
      <c r="C52" s="110"/>
      <c r="D52" s="110"/>
      <c r="E52" s="110"/>
      <c r="F52" s="521"/>
      <c r="G52" s="521">
        <v>1.1920928966180355E-8</v>
      </c>
      <c r="H52" s="521">
        <v>3.8146972247687927E-9</v>
      </c>
      <c r="I52" s="521">
        <v>2.95639037695139E-8</v>
      </c>
      <c r="J52" s="521">
        <v>-2.8610229518832853E-8</v>
      </c>
      <c r="K52" s="521">
        <v>0</v>
      </c>
      <c r="L52" s="521">
        <v>0.5</v>
      </c>
      <c r="M52" s="521">
        <v>0</v>
      </c>
      <c r="N52" s="521">
        <v>0</v>
      </c>
      <c r="O52" s="521">
        <v>0</v>
      </c>
      <c r="P52" s="521">
        <v>0</v>
      </c>
      <c r="Q52" s="521">
        <v>0</v>
      </c>
      <c r="R52" s="521">
        <v>0</v>
      </c>
      <c r="S52" s="521">
        <v>0</v>
      </c>
      <c r="T52" s="521">
        <v>0</v>
      </c>
      <c r="U52" s="521">
        <v>0.18880000000000002</v>
      </c>
      <c r="V52" s="521">
        <v>0.27</v>
      </c>
      <c r="W52" s="521">
        <v>6.2100000000000002E-2</v>
      </c>
      <c r="X52" s="521">
        <v>0</v>
      </c>
      <c r="Y52" s="521">
        <v>0</v>
      </c>
      <c r="Z52" s="521">
        <v>0</v>
      </c>
      <c r="AA52" s="521">
        <v>0</v>
      </c>
      <c r="AB52" s="521">
        <v>0</v>
      </c>
      <c r="AC52" s="521">
        <v>0</v>
      </c>
      <c r="AD52" s="521">
        <v>0</v>
      </c>
      <c r="AE52" s="521">
        <v>0</v>
      </c>
    </row>
    <row r="53" spans="1:32" s="205" customFormat="1" ht="20.149999999999999" customHeight="1" x14ac:dyDescent="0.25">
      <c r="B53" s="319" t="s">
        <v>5</v>
      </c>
      <c r="C53" s="305"/>
      <c r="D53" s="305"/>
      <c r="E53" s="305"/>
      <c r="F53" s="522"/>
      <c r="G53" s="522">
        <f t="shared" ref="G53:Z53" si="5">SUM(G42:G52)</f>
        <v>0.93080002097487435</v>
      </c>
      <c r="H53" s="522">
        <f t="shared" si="5"/>
        <v>3.9995604753502445E-4</v>
      </c>
      <c r="I53" s="522">
        <f t="shared" si="5"/>
        <v>1.8740000389099121</v>
      </c>
      <c r="J53" s="522">
        <f t="shared" si="5"/>
        <v>4.9749997287988457E-2</v>
      </c>
      <c r="K53" s="522">
        <f t="shared" si="5"/>
        <v>0.13641600000000001</v>
      </c>
      <c r="L53" s="522">
        <f t="shared" si="5"/>
        <v>5.2045009999999996</v>
      </c>
      <c r="M53" s="522">
        <f t="shared" si="5"/>
        <v>3.069941</v>
      </c>
      <c r="N53" s="522">
        <f t="shared" si="5"/>
        <v>1.4698350000000002</v>
      </c>
      <c r="O53" s="522">
        <f t="shared" si="5"/>
        <v>1.8755300000000001</v>
      </c>
      <c r="P53" s="522">
        <f t="shared" si="5"/>
        <v>15.738695999999999</v>
      </c>
      <c r="Q53" s="522">
        <f t="shared" si="5"/>
        <v>7.4060480000000002</v>
      </c>
      <c r="R53" s="522">
        <f t="shared" si="5"/>
        <v>11.261205</v>
      </c>
      <c r="S53" s="522">
        <f t="shared" si="5"/>
        <v>11.479318000000001</v>
      </c>
      <c r="T53" s="522">
        <f t="shared" si="5"/>
        <v>6.2270440000000011</v>
      </c>
      <c r="U53" s="522">
        <f t="shared" si="5"/>
        <v>5.0691100000000002</v>
      </c>
      <c r="V53" s="522">
        <f t="shared" si="5"/>
        <v>6.2894109999999994</v>
      </c>
      <c r="W53" s="522">
        <f t="shared" si="5"/>
        <v>14.606554999999998</v>
      </c>
      <c r="X53" s="522">
        <f t="shared" si="5"/>
        <v>9.0856250000000003</v>
      </c>
      <c r="Y53" s="522">
        <f t="shared" si="5"/>
        <v>8.6021029999999996</v>
      </c>
      <c r="Z53" s="522">
        <f t="shared" si="5"/>
        <v>8.4114399999999989</v>
      </c>
      <c r="AA53" s="522">
        <f>SUM(AA42:AA52)</f>
        <v>10.723285000000001</v>
      </c>
      <c r="AB53" s="522">
        <f>SUM(AB42:AB52)</f>
        <v>11.513968999999999</v>
      </c>
      <c r="AC53" s="522">
        <f>SUM(AC42:AC52)</f>
        <v>4.845421</v>
      </c>
      <c r="AD53" s="522">
        <f>SUM(AD42:AD52)</f>
        <v>9.8336459999999999</v>
      </c>
      <c r="AE53" s="522" t="s">
        <v>245</v>
      </c>
    </row>
    <row r="54" spans="1:32" ht="15.75" customHeight="1" x14ac:dyDescent="0.25">
      <c r="B54" s="109" t="s">
        <v>765</v>
      </c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</row>
    <row r="55" spans="1:32" s="31" customFormat="1" ht="24.75" customHeight="1" x14ac:dyDescent="0.25">
      <c r="B55" s="109"/>
    </row>
    <row r="56" spans="1:32" s="31" customFormat="1" ht="25.4" customHeight="1" x14ac:dyDescent="0.25">
      <c r="B56" s="68" t="str">
        <f>Index!B88</f>
        <v>Table 10f    Operating income/loss, public enterprises,   FY2004-FY2021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31" customFormat="1" ht="20.149999999999999" customHeight="1" x14ac:dyDescent="0.25">
      <c r="B57" s="167" t="s">
        <v>767</v>
      </c>
      <c r="C57" s="45"/>
      <c r="D57" s="45"/>
      <c r="E57" s="45"/>
      <c r="F57" s="45"/>
      <c r="G57" s="45"/>
      <c r="H57" s="45"/>
      <c r="I57" s="45" t="str">
        <f>I2</f>
        <v>FY1999</v>
      </c>
      <c r="J57" s="45" t="str">
        <f t="shared" ref="J57:AA57" si="6">J2</f>
        <v>FY2000</v>
      </c>
      <c r="K57" s="45" t="str">
        <f t="shared" si="6"/>
        <v>FY2001</v>
      </c>
      <c r="L57" s="45" t="str">
        <f t="shared" si="6"/>
        <v>FY2002</v>
      </c>
      <c r="M57" s="45" t="str">
        <f t="shared" si="6"/>
        <v>FY2003</v>
      </c>
      <c r="N57" s="45" t="str">
        <f t="shared" si="6"/>
        <v>FY2004</v>
      </c>
      <c r="O57" s="45" t="str">
        <f t="shared" si="6"/>
        <v>FY2005</v>
      </c>
      <c r="P57" s="45" t="str">
        <f t="shared" si="6"/>
        <v>FY2006</v>
      </c>
      <c r="Q57" s="45" t="str">
        <f t="shared" si="6"/>
        <v>FY2007</v>
      </c>
      <c r="R57" s="45" t="str">
        <f t="shared" si="6"/>
        <v>FY2008</v>
      </c>
      <c r="S57" s="45" t="str">
        <f t="shared" si="6"/>
        <v>FY2009</v>
      </c>
      <c r="T57" s="45" t="str">
        <f t="shared" si="6"/>
        <v>FY2010</v>
      </c>
      <c r="U57" s="45" t="str">
        <f t="shared" si="6"/>
        <v>FY2011</v>
      </c>
      <c r="V57" s="45" t="str">
        <f t="shared" si="6"/>
        <v>FY2012</v>
      </c>
      <c r="W57" s="45" t="str">
        <f t="shared" si="6"/>
        <v>FY2013</v>
      </c>
      <c r="X57" s="45" t="str">
        <f t="shared" si="6"/>
        <v>FY2014</v>
      </c>
      <c r="Y57" s="45" t="str">
        <f t="shared" si="6"/>
        <v>FY2015</v>
      </c>
      <c r="Z57" s="45" t="str">
        <f t="shared" si="6"/>
        <v>FY2016</v>
      </c>
      <c r="AA57" s="45" t="str">
        <f t="shared" si="6"/>
        <v>FY2017</v>
      </c>
      <c r="AB57" s="45" t="str">
        <f>AB2</f>
        <v>FY2018</v>
      </c>
      <c r="AC57" s="45" t="str">
        <f>AC2</f>
        <v>FY2019</v>
      </c>
      <c r="AD57" s="45" t="str">
        <f>AD2</f>
        <v>FY2020</v>
      </c>
      <c r="AE57" s="45" t="str">
        <f>AE2</f>
        <v>FY2021</v>
      </c>
      <c r="AF57" s="45" t="str">
        <f>AF2</f>
        <v>FY2022</v>
      </c>
    </row>
    <row r="58" spans="1:32" ht="20.149999999999999" customHeight="1" x14ac:dyDescent="0.25">
      <c r="B58" s="109" t="s">
        <v>246</v>
      </c>
      <c r="C58" s="2"/>
      <c r="D58" s="2"/>
      <c r="E58" s="2"/>
      <c r="F58" s="521"/>
      <c r="G58" s="521"/>
      <c r="H58" s="521"/>
      <c r="I58" s="521">
        <v>-1.3160000000000001</v>
      </c>
      <c r="J58" s="521">
        <v>-1.9179999999999999</v>
      </c>
      <c r="K58" s="521">
        <v>-3.9693000000000001</v>
      </c>
      <c r="L58" s="521">
        <v>-1.8691</v>
      </c>
      <c r="M58" s="521">
        <v>-0.74199999999999999</v>
      </c>
      <c r="N58" s="521">
        <v>-1.0813999999999997</v>
      </c>
      <c r="O58" s="521">
        <v>-0.85699999999999998</v>
      </c>
      <c r="P58" s="521">
        <v>-1.0680000000000001</v>
      </c>
      <c r="Q58" s="521">
        <v>-0.52724800000000005</v>
      </c>
      <c r="R58" s="521">
        <v>-2.5277779999999996</v>
      </c>
      <c r="S58" s="521">
        <v>-1.7856079999999999</v>
      </c>
      <c r="T58" s="521">
        <v>-1.5182279999999997</v>
      </c>
      <c r="U58" s="521">
        <v>-0.76373900000000006</v>
      </c>
      <c r="V58" s="521">
        <v>-1.38544245</v>
      </c>
      <c r="W58" s="521">
        <v>-0.76312100000000005</v>
      </c>
      <c r="X58" s="521">
        <v>-1.1914449999999996</v>
      </c>
      <c r="Y58" s="521">
        <v>-0.84550300000000012</v>
      </c>
      <c r="Z58" s="521">
        <v>-2.7788000000000465E-2</v>
      </c>
      <c r="AA58" s="521">
        <v>-0.15839200000000073</v>
      </c>
      <c r="AB58" s="521">
        <v>-0.5707689999999993</v>
      </c>
      <c r="AC58" s="521">
        <v>-0.67452599999999985</v>
      </c>
      <c r="AD58" s="521">
        <v>-0.50458699999999956</v>
      </c>
      <c r="AE58" s="521">
        <v>-0.86813199999999957</v>
      </c>
      <c r="AF58" s="521"/>
    </row>
    <row r="59" spans="1:32" x14ac:dyDescent="0.25">
      <c r="B59" s="109" t="s">
        <v>247</v>
      </c>
      <c r="C59" s="2"/>
      <c r="D59" s="2"/>
      <c r="E59" s="2"/>
      <c r="F59" s="2"/>
      <c r="G59" s="2"/>
      <c r="H59" s="406"/>
      <c r="I59" s="521">
        <v>-0.71399999999999997</v>
      </c>
      <c r="J59" s="521">
        <v>-3.5185999999999997</v>
      </c>
      <c r="K59" s="521">
        <v>-2.423</v>
      </c>
      <c r="L59" s="521">
        <v>-2.1395</v>
      </c>
      <c r="M59" s="521">
        <v>-2.661</v>
      </c>
      <c r="N59" s="521">
        <v>-2.4710000000000001</v>
      </c>
      <c r="O59" s="521">
        <v>-2.6440000000000001</v>
      </c>
      <c r="P59" s="521">
        <v>-2.4233950000000002</v>
      </c>
      <c r="Q59" s="521">
        <v>-2.5852000000000004</v>
      </c>
      <c r="R59" s="521">
        <v>-2.6592000000000002</v>
      </c>
      <c r="S59" s="521">
        <v>-2.7193929999999997</v>
      </c>
      <c r="T59" s="521">
        <v>-2.2852250000000001</v>
      </c>
      <c r="U59" s="521">
        <v>-1.4123130000000002</v>
      </c>
      <c r="V59" s="521">
        <v>-2.5328599999999999</v>
      </c>
      <c r="W59" s="521">
        <v>-2.1049660000000006</v>
      </c>
      <c r="X59" s="521">
        <v>-2.2249099999999999</v>
      </c>
      <c r="Y59" s="521">
        <v>-2.0748140000000004</v>
      </c>
      <c r="Z59" s="521">
        <v>-1.3405599999999995</v>
      </c>
      <c r="AA59" s="521">
        <v>-2.0475879999999997</v>
      </c>
      <c r="AB59" s="521">
        <v>-3.3350060000000004</v>
      </c>
      <c r="AC59" s="521">
        <v>-3.5560859999999996</v>
      </c>
      <c r="AD59" s="521">
        <v>-2.9669220000000003</v>
      </c>
      <c r="AE59" s="521">
        <v>-4.9042291184979616</v>
      </c>
      <c r="AF59" s="521"/>
    </row>
    <row r="60" spans="1:32" x14ac:dyDescent="0.25">
      <c r="B60" s="109" t="s">
        <v>248</v>
      </c>
      <c r="C60" s="2"/>
      <c r="D60" s="2"/>
      <c r="E60" s="2"/>
      <c r="F60" s="2"/>
      <c r="G60" s="2"/>
      <c r="H60" s="406"/>
      <c r="I60" s="521">
        <v>-0.30789999999999995</v>
      </c>
      <c r="J60" s="521">
        <v>-0.70119999999999993</v>
      </c>
      <c r="K60" s="521">
        <v>-0.56599999999999995</v>
      </c>
      <c r="L60" s="521">
        <v>-8.840000000000009E-2</v>
      </c>
      <c r="M60" s="521">
        <v>-6.6000000000001361E-3</v>
      </c>
      <c r="N60" s="521">
        <v>-5.4599999999999912E-2</v>
      </c>
      <c r="O60" s="521">
        <v>-0.21179999999999996</v>
      </c>
      <c r="P60" s="521">
        <v>-0.12172399999999993</v>
      </c>
      <c r="Q60" s="521">
        <v>-0.24719100000000002</v>
      </c>
      <c r="R60" s="521">
        <v>-0.22700099999999998</v>
      </c>
      <c r="S60" s="521">
        <v>-0.26885000000000014</v>
      </c>
      <c r="T60" s="521">
        <v>-0.21207799999999996</v>
      </c>
      <c r="U60" s="521">
        <v>-0.12181299999999988</v>
      </c>
      <c r="V60" s="521">
        <v>-0.13596999999999981</v>
      </c>
      <c r="W60" s="521">
        <v>-0.35537199999999985</v>
      </c>
      <c r="X60" s="521">
        <v>-1.4276000000000068E-2</v>
      </c>
      <c r="Y60" s="521">
        <v>-2.6858999999999925E-2</v>
      </c>
      <c r="Z60" s="521">
        <v>-0.67852999999999997</v>
      </c>
      <c r="AA60" s="521">
        <v>-0.49961199999999983</v>
      </c>
      <c r="AB60" s="521">
        <v>-0.70418100000000006</v>
      </c>
      <c r="AC60" s="521">
        <v>-0.32845899999999983</v>
      </c>
      <c r="AD60" s="521">
        <v>-0.4560723581792786</v>
      </c>
      <c r="AE60" s="521">
        <v>-0.45836247548174924</v>
      </c>
      <c r="AF60" s="521"/>
    </row>
    <row r="61" spans="1:32" x14ac:dyDescent="0.25">
      <c r="B61" s="109" t="s">
        <v>249</v>
      </c>
      <c r="C61" s="2"/>
      <c r="D61" s="2"/>
      <c r="E61" s="2"/>
      <c r="F61" s="2"/>
      <c r="G61" s="2"/>
      <c r="H61" s="406"/>
      <c r="I61" s="521">
        <v>0.74440000000000051</v>
      </c>
      <c r="J61" s="521">
        <v>0.60270000000000068</v>
      </c>
      <c r="K61" s="521">
        <v>-0.83</v>
      </c>
      <c r="L61" s="521">
        <v>0.97399999999999998</v>
      </c>
      <c r="M61" s="521">
        <v>-0.60080000000000289</v>
      </c>
      <c r="N61" s="521">
        <v>-1.3787999999999994</v>
      </c>
      <c r="O61" s="521">
        <v>-3.2096669999999996</v>
      </c>
      <c r="P61" s="521">
        <v>-3.7578680000000002</v>
      </c>
      <c r="Q61" s="521">
        <v>-3.2170899999999985</v>
      </c>
      <c r="R61" s="521">
        <v>-2.9434800000000032</v>
      </c>
      <c r="S61" s="521">
        <v>-0.71260699999999999</v>
      </c>
      <c r="T61" s="521">
        <v>-2.3519999999989522E-3</v>
      </c>
      <c r="U61" s="521">
        <v>0.34746845999999643</v>
      </c>
      <c r="V61" s="521">
        <v>-0.45132300000000031</v>
      </c>
      <c r="W61" s="521">
        <v>2.1976929999999957</v>
      </c>
      <c r="X61" s="521">
        <v>8.9400999999998024E-2</v>
      </c>
      <c r="Y61" s="521">
        <v>0.99819700000000011</v>
      </c>
      <c r="Z61" s="521">
        <v>4.1772400000000012</v>
      </c>
      <c r="AA61" s="521">
        <v>1.9890719999999964</v>
      </c>
      <c r="AB61" s="521">
        <v>-0.17583899999999994</v>
      </c>
      <c r="AC61" s="521">
        <v>-1.4722589999999982</v>
      </c>
      <c r="AD61" s="521">
        <v>2.0556680000000016</v>
      </c>
      <c r="AE61" s="521">
        <v>4.3207060000000022</v>
      </c>
      <c r="AF61" s="521"/>
    </row>
    <row r="62" spans="1:32" x14ac:dyDescent="0.25">
      <c r="B62" s="109" t="s">
        <v>250</v>
      </c>
      <c r="C62" s="2"/>
      <c r="D62" s="2"/>
      <c r="E62" s="2"/>
      <c r="F62" s="2"/>
      <c r="G62" s="2"/>
      <c r="H62" s="406"/>
      <c r="I62" s="549" t="s">
        <v>908</v>
      </c>
      <c r="J62" s="521">
        <v>-0.19450000000000001</v>
      </c>
      <c r="K62" s="521">
        <v>-0.25170000000000003</v>
      </c>
      <c r="L62" s="521">
        <v>-0.14739999999999998</v>
      </c>
      <c r="M62" s="521">
        <v>-0.16039999999999999</v>
      </c>
      <c r="N62" s="521">
        <v>-0.1915</v>
      </c>
      <c r="O62" s="549" t="s">
        <v>909</v>
      </c>
      <c r="P62" s="549" t="s">
        <v>909</v>
      </c>
      <c r="Q62" s="549" t="s">
        <v>909</v>
      </c>
      <c r="R62" s="549" t="s">
        <v>909</v>
      </c>
      <c r="S62" s="549" t="s">
        <v>909</v>
      </c>
      <c r="T62" s="549" t="s">
        <v>909</v>
      </c>
      <c r="U62" s="549" t="s">
        <v>909</v>
      </c>
      <c r="V62" s="549" t="s">
        <v>909</v>
      </c>
      <c r="W62" s="549" t="s">
        <v>909</v>
      </c>
      <c r="X62" s="549" t="s">
        <v>909</v>
      </c>
      <c r="Y62" s="549" t="s">
        <v>909</v>
      </c>
      <c r="Z62" s="549" t="s">
        <v>909</v>
      </c>
      <c r="AA62" s="549" t="s">
        <v>909</v>
      </c>
      <c r="AB62" s="549" t="s">
        <v>909</v>
      </c>
      <c r="AC62" s="549" t="s">
        <v>909</v>
      </c>
      <c r="AD62" s="549" t="s">
        <v>909</v>
      </c>
      <c r="AE62" s="549" t="s">
        <v>909</v>
      </c>
      <c r="AF62" s="549"/>
    </row>
    <row r="63" spans="1:32" x14ac:dyDescent="0.25">
      <c r="B63" s="109" t="s">
        <v>251</v>
      </c>
      <c r="C63" s="2"/>
      <c r="D63" s="2"/>
      <c r="E63" s="2"/>
      <c r="F63" s="2"/>
      <c r="G63" s="2"/>
      <c r="H63" s="406"/>
      <c r="I63" s="521">
        <v>0.21060000000000018</v>
      </c>
      <c r="J63" s="521">
        <v>0.84010000000000007</v>
      </c>
      <c r="K63" s="521">
        <v>0.31369999999999981</v>
      </c>
      <c r="L63" s="521">
        <v>-1.0927529999999996</v>
      </c>
      <c r="M63" s="521">
        <v>-0.26698900000000036</v>
      </c>
      <c r="N63" s="521">
        <v>-0.1683929999999999</v>
      </c>
      <c r="O63" s="521">
        <v>-0.58994199999999974</v>
      </c>
      <c r="P63" s="521">
        <v>2.3122000000000014E-2</v>
      </c>
      <c r="Q63" s="521">
        <v>0.47961299999999979</v>
      </c>
      <c r="R63" s="521">
        <v>0.68840000000000057</v>
      </c>
      <c r="S63" s="521">
        <v>0.61327500000000013</v>
      </c>
      <c r="T63" s="521">
        <v>0.67685899999999966</v>
      </c>
      <c r="U63" s="521">
        <v>0.59233599999999931</v>
      </c>
      <c r="V63" s="521">
        <v>0</v>
      </c>
      <c r="W63" s="521">
        <v>0</v>
      </c>
      <c r="X63" s="521">
        <v>0</v>
      </c>
      <c r="Y63" s="521">
        <v>0</v>
      </c>
      <c r="Z63" s="521">
        <v>0</v>
      </c>
      <c r="AA63" s="521">
        <v>0</v>
      </c>
      <c r="AB63" s="521">
        <v>0</v>
      </c>
      <c r="AC63" s="521">
        <v>0</v>
      </c>
      <c r="AD63" s="521">
        <v>0</v>
      </c>
      <c r="AE63" s="521">
        <v>0</v>
      </c>
      <c r="AF63" s="521"/>
    </row>
    <row r="64" spans="1:32" x14ac:dyDescent="0.25">
      <c r="B64" s="109" t="s">
        <v>252</v>
      </c>
      <c r="C64" s="2"/>
      <c r="D64" s="2"/>
      <c r="E64" s="2"/>
      <c r="F64" s="2"/>
      <c r="G64" s="2"/>
      <c r="H64" s="406"/>
      <c r="I64" s="521">
        <v>-0.24299999999999999</v>
      </c>
      <c r="J64" s="521">
        <v>0.30270000000000002</v>
      </c>
      <c r="K64" s="521">
        <v>0.15110000000000012</v>
      </c>
      <c r="L64" s="521">
        <v>0.55879999999999996</v>
      </c>
      <c r="M64" s="521">
        <v>0.48559999999999992</v>
      </c>
      <c r="N64" s="521">
        <v>7.3799999999999949E-2</v>
      </c>
      <c r="O64" s="521">
        <v>0.128</v>
      </c>
      <c r="P64" s="521">
        <v>-0.63266199999999961</v>
      </c>
      <c r="Q64" s="521">
        <v>-1.5245610000000001</v>
      </c>
      <c r="R64" s="521">
        <v>-1.6042209999999999</v>
      </c>
      <c r="S64" s="521">
        <v>-1.5986550000000002</v>
      </c>
      <c r="T64" s="521">
        <v>-1.8893499999999999</v>
      </c>
      <c r="U64" s="521">
        <v>-2.7191880000000004</v>
      </c>
      <c r="V64" s="521">
        <v>-4.5952890000000002</v>
      </c>
      <c r="W64" s="521">
        <v>-2.2646809999999999</v>
      </c>
      <c r="X64" s="521">
        <v>-1.9421490000000003</v>
      </c>
      <c r="Y64" s="521">
        <v>-1.0476100000000006</v>
      </c>
      <c r="Z64" s="521">
        <v>-2.6641650000000001</v>
      </c>
      <c r="AA64" s="521">
        <v>-2.9944969999999991</v>
      </c>
      <c r="AB64" s="521">
        <v>-2.8578800000000002</v>
      </c>
      <c r="AC64" s="521">
        <v>-3.0165560000000005</v>
      </c>
      <c r="AD64" s="521">
        <v>-3.7319</v>
      </c>
      <c r="AE64" s="521">
        <v>-4.3993909999999996</v>
      </c>
      <c r="AF64" s="521"/>
    </row>
    <row r="65" spans="2:32" x14ac:dyDescent="0.25">
      <c r="B65" s="109" t="s">
        <v>253</v>
      </c>
      <c r="C65" s="2"/>
      <c r="D65" s="2"/>
      <c r="E65" s="2"/>
      <c r="F65" s="2"/>
      <c r="G65" s="2"/>
      <c r="H65" s="406"/>
      <c r="I65" s="521">
        <v>9.3899999999999637E-2</v>
      </c>
      <c r="J65" s="521">
        <v>0.75130000000000019</v>
      </c>
      <c r="K65" s="521">
        <v>0.4206999999999998</v>
      </c>
      <c r="L65" s="521">
        <v>1.5743999999999996</v>
      </c>
      <c r="M65" s="521">
        <v>0.78440000000000054</v>
      </c>
      <c r="N65" s="521">
        <v>5.2100000000000361E-2</v>
      </c>
      <c r="O65" s="521">
        <v>0.40080000000000016</v>
      </c>
      <c r="P65" s="521">
        <v>1.0555000000000001</v>
      </c>
      <c r="Q65" s="521">
        <v>1.5281999999999989</v>
      </c>
      <c r="R65" s="521">
        <v>1.0880000000000001</v>
      </c>
      <c r="S65" s="521">
        <v>0.60099999999999998</v>
      </c>
      <c r="T65" s="521">
        <v>-0.4372649999999994</v>
      </c>
      <c r="U65" s="521">
        <v>-0.67245399999999977</v>
      </c>
      <c r="V65" s="521">
        <v>-0.47278200000000015</v>
      </c>
      <c r="W65" s="521">
        <v>-0.51049600000000006</v>
      </c>
      <c r="X65" s="521">
        <v>0.16008599999999934</v>
      </c>
      <c r="Y65" s="521">
        <v>-0.21380199999999969</v>
      </c>
      <c r="Z65" s="521">
        <v>-0.11071399999999994</v>
      </c>
      <c r="AA65" s="521">
        <v>-5.4688000000000105E-2</v>
      </c>
      <c r="AB65" s="521">
        <v>4.0147000000000842E-2</v>
      </c>
      <c r="AC65" s="521">
        <v>0.11223899999999958</v>
      </c>
      <c r="AD65" s="521">
        <v>0.30589699999999903</v>
      </c>
      <c r="AE65" s="521">
        <v>0.54048099999999977</v>
      </c>
      <c r="AF65" s="521"/>
    </row>
    <row r="66" spans="2:32" x14ac:dyDescent="0.25">
      <c r="B66" s="109" t="s">
        <v>260</v>
      </c>
      <c r="C66" s="2"/>
      <c r="D66" s="2"/>
      <c r="E66" s="2"/>
      <c r="F66" s="2"/>
      <c r="G66" s="2"/>
      <c r="H66" s="406"/>
      <c r="I66" s="521">
        <v>-1.0437000000000001</v>
      </c>
      <c r="J66" s="521">
        <v>-0.50990000000000013</v>
      </c>
      <c r="K66" s="521">
        <v>1.0109999999999999</v>
      </c>
      <c r="L66" s="521">
        <v>-0.75909999999999989</v>
      </c>
      <c r="M66" s="521">
        <v>-0.67590000000000006</v>
      </c>
      <c r="N66" s="521">
        <v>-0.25259999999999994</v>
      </c>
      <c r="O66" s="521">
        <v>3.0066666666666606E-2</v>
      </c>
      <c r="P66" s="521">
        <v>-0.28116900000000034</v>
      </c>
      <c r="Q66" s="521">
        <v>-0.23994999999999983</v>
      </c>
      <c r="R66" s="521">
        <v>-0.68331900000000001</v>
      </c>
      <c r="S66" s="521">
        <v>-0.40494900000000006</v>
      </c>
      <c r="T66" s="521">
        <v>-0.4737099999999998</v>
      </c>
      <c r="U66" s="521">
        <v>-0.44406800000000018</v>
      </c>
      <c r="V66" s="521">
        <v>-0.92480000000000018</v>
      </c>
      <c r="W66" s="521">
        <v>-0.96706399999999981</v>
      </c>
      <c r="X66" s="521">
        <v>-0.39919999999999983</v>
      </c>
      <c r="Y66" s="521">
        <v>-9.3561999999999437E-2</v>
      </c>
      <c r="Z66" s="521">
        <v>-6.5530000000003381E-3</v>
      </c>
      <c r="AA66" s="521">
        <v>-4.1634000000000011E-2</v>
      </c>
      <c r="AB66" s="521">
        <v>-0.11043999999999959</v>
      </c>
      <c r="AC66" s="521">
        <v>0.21488100000000032</v>
      </c>
      <c r="AD66" s="521">
        <v>-0.21162100000000009</v>
      </c>
      <c r="AE66" s="521">
        <v>-0.50476799999999999</v>
      </c>
      <c r="AF66" s="521"/>
    </row>
    <row r="67" spans="2:32" x14ac:dyDescent="0.25">
      <c r="B67" s="109" t="s">
        <v>302</v>
      </c>
      <c r="C67" s="2"/>
      <c r="D67" s="2"/>
      <c r="E67" s="2"/>
      <c r="F67" s="2"/>
      <c r="G67" s="2"/>
      <c r="H67" s="406"/>
      <c r="I67" s="521">
        <v>0</v>
      </c>
      <c r="J67" s="521">
        <v>0</v>
      </c>
      <c r="K67" s="521">
        <v>0</v>
      </c>
      <c r="L67" s="521">
        <v>0</v>
      </c>
      <c r="M67" s="521">
        <v>0</v>
      </c>
      <c r="N67" s="521">
        <v>0</v>
      </c>
      <c r="O67" s="521">
        <v>0</v>
      </c>
      <c r="P67" s="521">
        <v>0</v>
      </c>
      <c r="Q67" s="521">
        <v>-0.91500000000000004</v>
      </c>
      <c r="R67" s="521">
        <v>-1.1714020000000003</v>
      </c>
      <c r="S67" s="521">
        <v>-1.3264270000000002</v>
      </c>
      <c r="T67" s="521">
        <v>-1.0718719999999999</v>
      </c>
      <c r="U67" s="521">
        <v>-1.4612740000000002</v>
      </c>
      <c r="V67" s="521">
        <v>-1.1529449999999997</v>
      </c>
      <c r="W67" s="521">
        <v>-0.98262999999999989</v>
      </c>
      <c r="X67" s="521">
        <v>-1.1164889999999998</v>
      </c>
      <c r="Y67" s="521">
        <v>-1.5876299999999999</v>
      </c>
      <c r="Z67" s="521">
        <v>-1.4877399999999998</v>
      </c>
      <c r="AA67" s="521">
        <v>-1.2319739999999999</v>
      </c>
      <c r="AB67" s="521">
        <v>-1.941441</v>
      </c>
      <c r="AC67" s="521">
        <v>-2.8566330000000004</v>
      </c>
      <c r="AD67" s="521">
        <v>-3.3021580000000004</v>
      </c>
      <c r="AE67" s="521">
        <v>-2.5523660000000001</v>
      </c>
      <c r="AF67" s="521"/>
    </row>
    <row r="68" spans="2:32" x14ac:dyDescent="0.25">
      <c r="B68" s="109" t="s">
        <v>254</v>
      </c>
      <c r="C68" s="2"/>
      <c r="D68" s="2"/>
      <c r="E68" s="2"/>
      <c r="F68" s="2"/>
      <c r="G68" s="2"/>
      <c r="H68" s="406"/>
      <c r="I68" s="521">
        <v>-0.47930000000000006</v>
      </c>
      <c r="J68" s="521">
        <v>-1.5833000000000002</v>
      </c>
      <c r="K68" s="521">
        <v>-1.7509999999999999</v>
      </c>
      <c r="L68" s="521">
        <v>-0.85099999999999998</v>
      </c>
      <c r="M68" s="521">
        <v>-0.81749999999999978</v>
      </c>
      <c r="N68" s="521">
        <v>-0.29630000000000001</v>
      </c>
      <c r="O68" s="521">
        <v>-1.1850999999999998</v>
      </c>
      <c r="P68" s="521">
        <v>-0.98092499999999994</v>
      </c>
      <c r="Q68" s="521">
        <v>-0.66369400000000023</v>
      </c>
      <c r="R68" s="521">
        <v>2.0496999999999731E-2</v>
      </c>
      <c r="S68" s="521">
        <v>-2.3690000000000002</v>
      </c>
      <c r="T68" s="521">
        <v>-0.93037600000000031</v>
      </c>
      <c r="U68" s="521">
        <v>1.112247</v>
      </c>
      <c r="V68" s="521">
        <v>-2.2440000000000002</v>
      </c>
      <c r="W68" s="521">
        <v>-2.5749999999999997</v>
      </c>
      <c r="X68" s="521">
        <v>-1.7447000000000004</v>
      </c>
      <c r="Y68" s="521">
        <v>-2.5050180000000006</v>
      </c>
      <c r="Z68" s="521">
        <v>-2.2255510000000003</v>
      </c>
      <c r="AA68" s="521">
        <v>-2.1795200000000001</v>
      </c>
      <c r="AB68" s="521">
        <v>-5.4470710000000002</v>
      </c>
      <c r="AC68" s="521">
        <v>-7.5055770000000006</v>
      </c>
      <c r="AD68" s="521">
        <v>-6.9068710000000006</v>
      </c>
      <c r="AE68" s="521">
        <v>-7.0450380000000017</v>
      </c>
      <c r="AF68" s="521"/>
    </row>
    <row r="69" spans="2:32" s="205" customFormat="1" ht="20.149999999999999" customHeight="1" x14ac:dyDescent="0.25">
      <c r="B69" s="202" t="s">
        <v>5</v>
      </c>
      <c r="C69" s="305"/>
      <c r="D69" s="305"/>
      <c r="E69" s="305"/>
      <c r="F69" s="305"/>
      <c r="G69" s="305"/>
      <c r="H69" s="402"/>
      <c r="I69" s="402">
        <f t="shared" ref="I69:Z69" si="7">SUM(I58:I68)</f>
        <v>-3.0550000000000006</v>
      </c>
      <c r="J69" s="402">
        <f t="shared" si="7"/>
        <v>-5.9286999999999992</v>
      </c>
      <c r="K69" s="402">
        <f t="shared" si="7"/>
        <v>-7.8945000000000007</v>
      </c>
      <c r="L69" s="402">
        <f t="shared" si="7"/>
        <v>-3.8400529999999993</v>
      </c>
      <c r="M69" s="402">
        <f t="shared" si="7"/>
        <v>-4.6611890000000029</v>
      </c>
      <c r="N69" s="402">
        <f t="shared" si="7"/>
        <v>-5.768692999999999</v>
      </c>
      <c r="O69" s="402">
        <f t="shared" si="7"/>
        <v>-8.1386423333333315</v>
      </c>
      <c r="P69" s="402">
        <f t="shared" si="7"/>
        <v>-8.1871209999999994</v>
      </c>
      <c r="Q69" s="402">
        <f t="shared" si="7"/>
        <v>-7.912121</v>
      </c>
      <c r="R69" s="402">
        <f t="shared" si="7"/>
        <v>-10.019504000000005</v>
      </c>
      <c r="S69" s="402">
        <f t="shared" si="7"/>
        <v>-9.9712140000000016</v>
      </c>
      <c r="T69" s="402">
        <f t="shared" si="7"/>
        <v>-8.143596999999998</v>
      </c>
      <c r="U69" s="402">
        <f t="shared" si="7"/>
        <v>-5.5427975400000058</v>
      </c>
      <c r="V69" s="402">
        <f t="shared" si="7"/>
        <v>-13.895411449999997</v>
      </c>
      <c r="W69" s="402">
        <f t="shared" si="7"/>
        <v>-8.325637000000004</v>
      </c>
      <c r="X69" s="402">
        <f t="shared" si="7"/>
        <v>-8.3836820000000021</v>
      </c>
      <c r="Y69" s="402">
        <f t="shared" si="7"/>
        <v>-7.3966010000000013</v>
      </c>
      <c r="Z69" s="402">
        <f t="shared" si="7"/>
        <v>-4.3643609999999988</v>
      </c>
      <c r="AA69" s="402">
        <f>SUM(AA58:AA68)</f>
        <v>-7.2188330000000027</v>
      </c>
      <c r="AB69" s="402">
        <f>SUM(AB58:AB68)</f>
        <v>-15.10248</v>
      </c>
      <c r="AC69" s="402">
        <f>SUM(AC58:AC68)</f>
        <v>-19.082976000000002</v>
      </c>
      <c r="AD69" s="402">
        <f>SUM(AD58:AD68)</f>
        <v>-15.718566358179279</v>
      </c>
      <c r="AE69" s="402">
        <f>SUM(AE58:AE68)</f>
        <v>-15.871099593979711</v>
      </c>
      <c r="AF69" s="402"/>
    </row>
    <row r="70" spans="2:32" ht="15.75" customHeight="1" x14ac:dyDescent="0.25">
      <c r="B70" s="109" t="s">
        <v>902</v>
      </c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</row>
    <row r="71" spans="2:32" x14ac:dyDescent="0.25">
      <c r="G71" s="2"/>
      <c r="H71" s="2"/>
      <c r="I71" s="2"/>
      <c r="J71" s="2"/>
      <c r="K71" s="2"/>
      <c r="L71" s="2"/>
      <c r="M71" s="2"/>
      <c r="AF71" s="31"/>
    </row>
    <row r="72" spans="2:32" x14ac:dyDescent="0.25">
      <c r="G72" s="2"/>
      <c r="H72" s="2"/>
      <c r="I72" s="2"/>
      <c r="J72" s="2"/>
      <c r="K72" s="2"/>
      <c r="L72" s="2"/>
      <c r="M72" s="2"/>
      <c r="AF72" s="31"/>
    </row>
    <row r="73" spans="2:32" x14ac:dyDescent="0.25">
      <c r="G73" s="2"/>
      <c r="H73" s="2"/>
      <c r="I73" s="2"/>
      <c r="J73" s="2"/>
      <c r="K73" s="2"/>
      <c r="L73" s="2"/>
      <c r="M73" s="2"/>
      <c r="AF73" s="31"/>
    </row>
    <row r="74" spans="2:32" x14ac:dyDescent="0.25">
      <c r="G74" s="2"/>
      <c r="H74" s="2"/>
      <c r="I74" s="2"/>
      <c r="J74" s="2"/>
      <c r="K74" s="2"/>
      <c r="L74" s="2"/>
      <c r="M74" s="2"/>
    </row>
    <row r="75" spans="2:32" x14ac:dyDescent="0.25">
      <c r="G75" s="2"/>
      <c r="H75" s="2"/>
      <c r="I75" s="2"/>
      <c r="J75" s="2"/>
      <c r="K75" s="2"/>
      <c r="L75" s="2"/>
      <c r="M75" s="2"/>
    </row>
    <row r="76" spans="2:32" x14ac:dyDescent="0.25">
      <c r="G76" s="2"/>
      <c r="H76" s="2"/>
      <c r="I76" s="2"/>
      <c r="J76" s="2"/>
      <c r="K76" s="2"/>
      <c r="L76" s="2"/>
      <c r="M76" s="2"/>
    </row>
    <row r="77" spans="2:32" x14ac:dyDescent="0.25">
      <c r="G77" s="2"/>
      <c r="H77" s="2"/>
      <c r="I77" s="2"/>
      <c r="J77" s="2"/>
      <c r="K77" s="2"/>
      <c r="L77" s="2"/>
      <c r="M77" s="2"/>
    </row>
    <row r="78" spans="2:32" x14ac:dyDescent="0.25">
      <c r="G78" s="2"/>
      <c r="H78" s="2"/>
      <c r="I78" s="2"/>
      <c r="J78" s="2"/>
      <c r="K78" s="2"/>
      <c r="L78" s="2"/>
      <c r="M78" s="2"/>
    </row>
    <row r="79" spans="2:32" x14ac:dyDescent="0.25">
      <c r="G79" s="2"/>
      <c r="H79" s="2"/>
      <c r="I79" s="2"/>
      <c r="J79" s="2"/>
      <c r="K79" s="2"/>
      <c r="L79" s="2"/>
      <c r="M79" s="2"/>
    </row>
    <row r="80" spans="2:32" x14ac:dyDescent="0.25">
      <c r="G80" s="2"/>
      <c r="H80" s="2"/>
      <c r="I80" s="2"/>
      <c r="J80" s="2"/>
      <c r="K80" s="2"/>
      <c r="L80" s="2"/>
      <c r="M80" s="2"/>
    </row>
    <row r="81" spans="7:13" ht="13" x14ac:dyDescent="0.3">
      <c r="G81" s="321"/>
      <c r="H81" s="321"/>
      <c r="I81" s="321"/>
      <c r="J81" s="321"/>
      <c r="K81" s="321"/>
      <c r="L81" s="321"/>
      <c r="M81" s="321"/>
    </row>
    <row r="83" spans="7:13" x14ac:dyDescent="0.25">
      <c r="G83" s="2"/>
      <c r="H83" s="2"/>
      <c r="I83" s="2"/>
      <c r="J83" s="2"/>
      <c r="K83" s="2"/>
      <c r="L83" s="2"/>
      <c r="M83" s="2"/>
    </row>
    <row r="84" spans="7:13" x14ac:dyDescent="0.25">
      <c r="G84" s="2"/>
      <c r="H84" s="2"/>
      <c r="I84" s="2"/>
      <c r="J84" s="2"/>
      <c r="K84" s="2"/>
      <c r="L84" s="2"/>
      <c r="M84" s="2"/>
    </row>
    <row r="85" spans="7:13" x14ac:dyDescent="0.25">
      <c r="G85" s="2"/>
      <c r="H85" s="2"/>
      <c r="I85" s="2"/>
      <c r="J85" s="2"/>
      <c r="K85" s="2"/>
      <c r="L85" s="2"/>
      <c r="M85" s="2"/>
    </row>
    <row r="86" spans="7:13" x14ac:dyDescent="0.25">
      <c r="G86" s="2"/>
      <c r="H86" s="2"/>
      <c r="I86" s="2"/>
      <c r="J86" s="2"/>
      <c r="K86" s="2"/>
      <c r="L86" s="2"/>
      <c r="M86" s="2"/>
    </row>
    <row r="87" spans="7:13" x14ac:dyDescent="0.25">
      <c r="G87" s="2"/>
      <c r="H87" s="2"/>
      <c r="I87" s="2"/>
      <c r="J87" s="2"/>
      <c r="K87" s="2"/>
      <c r="L87" s="2"/>
      <c r="M87" s="2"/>
    </row>
    <row r="88" spans="7:13" x14ac:dyDescent="0.25">
      <c r="G88" s="2"/>
      <c r="H88" s="2"/>
      <c r="I88" s="2"/>
      <c r="J88" s="2"/>
      <c r="K88" s="2"/>
      <c r="L88" s="2"/>
      <c r="M88" s="2"/>
    </row>
    <row r="89" spans="7:13" x14ac:dyDescent="0.25">
      <c r="G89" s="2"/>
      <c r="H89" s="2"/>
      <c r="I89" s="2"/>
      <c r="J89" s="2"/>
      <c r="K89" s="2"/>
      <c r="L89" s="2"/>
      <c r="M89" s="2"/>
    </row>
    <row r="90" spans="7:13" x14ac:dyDescent="0.25">
      <c r="G90" s="2"/>
      <c r="H90" s="2"/>
      <c r="I90" s="2"/>
      <c r="J90" s="2"/>
      <c r="K90" s="2"/>
      <c r="L90" s="2"/>
      <c r="M90" s="2"/>
    </row>
    <row r="91" spans="7:13" x14ac:dyDescent="0.25">
      <c r="G91" s="2"/>
      <c r="H91" s="2"/>
      <c r="I91" s="2"/>
      <c r="J91" s="2"/>
      <c r="K91" s="2"/>
      <c r="L91" s="2"/>
      <c r="M91" s="2"/>
    </row>
    <row r="92" spans="7:13" x14ac:dyDescent="0.25">
      <c r="G92" s="2"/>
      <c r="H92" s="2"/>
      <c r="I92" s="2"/>
      <c r="J92" s="2"/>
      <c r="K92" s="2"/>
      <c r="L92" s="2"/>
      <c r="M92" s="2"/>
    </row>
    <row r="93" spans="7:13" x14ac:dyDescent="0.25">
      <c r="G93" s="2"/>
      <c r="H93" s="2"/>
      <c r="I93" s="2"/>
      <c r="J93" s="2"/>
      <c r="K93" s="2"/>
      <c r="L93" s="2"/>
      <c r="M93" s="2"/>
    </row>
    <row r="94" spans="7:13" ht="13" x14ac:dyDescent="0.3">
      <c r="G94" s="321"/>
      <c r="H94" s="321"/>
      <c r="I94" s="321"/>
      <c r="J94" s="321"/>
      <c r="K94" s="321"/>
      <c r="L94" s="321"/>
      <c r="M94" s="321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6" fitToHeight="2" orientation="landscape" r:id="rId1"/>
  <headerFooter alignWithMargins="0"/>
  <rowBreaks count="1" manualBreakCount="1">
    <brk id="39" max="3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>
    <pageSetUpPr fitToPage="1"/>
  </sheetPr>
  <dimension ref="A1:X36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customWidth="1"/>
    <col min="2" max="15" width="10.81640625" customWidth="1"/>
    <col min="16" max="18" width="11" bestFit="1" customWidth="1"/>
    <col min="19" max="20" width="11" customWidth="1"/>
    <col min="21" max="21" width="13.1796875" customWidth="1"/>
    <col min="22" max="22" width="9.81640625" bestFit="1" customWidth="1"/>
    <col min="23" max="23" width="10.1796875" bestFit="1" customWidth="1"/>
    <col min="24" max="24" width="9" bestFit="1" customWidth="1"/>
  </cols>
  <sheetData>
    <row r="1" spans="1:24" s="31" customFormat="1" ht="20.149999999999999" customHeight="1" x14ac:dyDescent="0.25">
      <c r="A1" s="68" t="str">
        <f>Index!B89</f>
        <v>Table 10g   RMI  Compact grants awarded, FY2004-FY2022</v>
      </c>
    </row>
    <row r="2" spans="1:24" ht="18.75" customHeight="1" x14ac:dyDescent="0.25">
      <c r="A2" s="60"/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">
        <v>667</v>
      </c>
      <c r="M2" s="46" t="str">
        <f>IF(PubGrf="P",Sys!W3,Sys!W4)</f>
        <v>FY2015</v>
      </c>
      <c r="N2" s="46" t="s">
        <v>669</v>
      </c>
      <c r="O2" s="46" t="str">
        <f>IF(PubGrf="P",Sys!Y3,Sys!Y4)</f>
        <v>FY2017</v>
      </c>
      <c r="P2" s="46" t="s">
        <v>671</v>
      </c>
      <c r="Q2" s="46" t="s">
        <v>672</v>
      </c>
      <c r="R2" s="46" t="s">
        <v>673</v>
      </c>
      <c r="S2" s="46" t="s">
        <v>674</v>
      </c>
      <c r="T2" s="46" t="s">
        <v>675</v>
      </c>
      <c r="U2" s="199" t="s">
        <v>3029</v>
      </c>
    </row>
    <row r="3" spans="1:24" ht="18" customHeight="1" x14ac:dyDescent="0.25">
      <c r="A3" s="33" t="s">
        <v>57</v>
      </c>
      <c r="B3" s="200">
        <v>9648932</v>
      </c>
      <c r="C3" s="200">
        <v>10066921</v>
      </c>
      <c r="D3" s="200">
        <v>10834083</v>
      </c>
      <c r="E3" s="200">
        <v>11408682</v>
      </c>
      <c r="F3" s="200">
        <v>11336978</v>
      </c>
      <c r="G3" s="200">
        <v>12457410</v>
      </c>
      <c r="H3" s="200">
        <v>11600728</v>
      </c>
      <c r="I3" s="200">
        <v>11839151</v>
      </c>
      <c r="J3" s="200">
        <v>11839151</v>
      </c>
      <c r="K3" s="200">
        <v>11598951</v>
      </c>
      <c r="L3" s="200">
        <v>11010951</v>
      </c>
      <c r="M3" s="200">
        <v>11323914</v>
      </c>
      <c r="N3" s="200">
        <v>11323914</v>
      </c>
      <c r="O3" s="200">
        <v>11668756</v>
      </c>
      <c r="P3" s="200">
        <v>11020660</v>
      </c>
      <c r="Q3" s="200">
        <v>13681149</v>
      </c>
      <c r="R3" s="200">
        <v>11276496</v>
      </c>
      <c r="S3" s="200">
        <v>10450788</v>
      </c>
      <c r="T3" s="200">
        <v>9316453</v>
      </c>
      <c r="U3" s="201">
        <f>SUM(B3:T3)</f>
        <v>213704068</v>
      </c>
      <c r="V3" s="968"/>
    </row>
    <row r="4" spans="1:24" ht="18" customHeight="1" x14ac:dyDescent="0.25">
      <c r="A4" s="33" t="s">
        <v>427</v>
      </c>
      <c r="B4" s="200">
        <v>5894448</v>
      </c>
      <c r="C4" s="200">
        <v>5564197</v>
      </c>
      <c r="D4" s="200">
        <v>5597181</v>
      </c>
      <c r="E4" s="200">
        <v>5815108</v>
      </c>
      <c r="F4" s="200">
        <v>6512349</v>
      </c>
      <c r="G4" s="200">
        <v>7040240</v>
      </c>
      <c r="H4" s="200">
        <v>7159858</v>
      </c>
      <c r="I4" s="200">
        <v>6834858</v>
      </c>
      <c r="J4" s="200">
        <v>6834858</v>
      </c>
      <c r="K4" s="200">
        <v>6693787</v>
      </c>
      <c r="L4" s="200">
        <v>6251691</v>
      </c>
      <c r="M4" s="200">
        <v>7327425</v>
      </c>
      <c r="N4" s="200">
        <v>7230142</v>
      </c>
      <c r="O4" s="200">
        <v>7635910</v>
      </c>
      <c r="P4" s="200">
        <v>6869099</v>
      </c>
      <c r="Q4" s="200">
        <v>9937164</v>
      </c>
      <c r="R4" s="200">
        <v>7588095</v>
      </c>
      <c r="S4" s="200">
        <v>6967192</v>
      </c>
      <c r="T4" s="200">
        <v>6210969</v>
      </c>
      <c r="U4" s="201">
        <f t="shared" ref="U4:U18" si="0">SUM(B4:T4)</f>
        <v>129964571</v>
      </c>
      <c r="V4" s="968"/>
    </row>
    <row r="5" spans="1:24" ht="18" customHeight="1" x14ac:dyDescent="0.25">
      <c r="A5" s="33" t="s">
        <v>428</v>
      </c>
      <c r="B5" s="200">
        <v>0</v>
      </c>
      <c r="C5" s="200">
        <v>103514</v>
      </c>
      <c r="D5" s="200">
        <v>103514</v>
      </c>
      <c r="E5" s="200">
        <v>0</v>
      </c>
      <c r="F5" s="200">
        <v>300000</v>
      </c>
      <c r="G5" s="200">
        <v>425000</v>
      </c>
      <c r="H5" s="200">
        <v>413380</v>
      </c>
      <c r="I5" s="200">
        <v>300000</v>
      </c>
      <c r="J5" s="200">
        <v>300000</v>
      </c>
      <c r="K5" s="200">
        <v>0</v>
      </c>
      <c r="L5" s="200">
        <v>0</v>
      </c>
      <c r="M5" s="388" t="s">
        <v>743</v>
      </c>
      <c r="N5" s="388" t="s">
        <v>743</v>
      </c>
      <c r="O5" s="388" t="s">
        <v>743</v>
      </c>
      <c r="P5" s="388" t="s">
        <v>743</v>
      </c>
      <c r="Q5" s="388"/>
      <c r="R5" s="388"/>
      <c r="S5" s="388"/>
      <c r="T5" s="388"/>
      <c r="U5" s="201">
        <f t="shared" si="0"/>
        <v>1945408</v>
      </c>
      <c r="V5" s="968"/>
    </row>
    <row r="6" spans="1:24" ht="18" customHeight="1" x14ac:dyDescent="0.25">
      <c r="A6" s="33" t="s">
        <v>429</v>
      </c>
      <c r="B6" s="200">
        <v>356620</v>
      </c>
      <c r="C6" s="200">
        <v>361943</v>
      </c>
      <c r="D6" s="200">
        <v>361943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388" t="s">
        <v>743</v>
      </c>
      <c r="N6" s="388" t="s">
        <v>743</v>
      </c>
      <c r="O6" s="388" t="s">
        <v>743</v>
      </c>
      <c r="P6" s="388" t="s">
        <v>743</v>
      </c>
      <c r="Q6" s="388"/>
      <c r="R6" s="388"/>
      <c r="S6" s="388"/>
      <c r="T6" s="388"/>
      <c r="U6" s="201">
        <f t="shared" si="0"/>
        <v>1080506</v>
      </c>
      <c r="V6" s="968"/>
    </row>
    <row r="7" spans="1:24" ht="18" customHeight="1" x14ac:dyDescent="0.25">
      <c r="A7" s="228" t="s">
        <v>430</v>
      </c>
      <c r="B7" s="200">
        <v>400000</v>
      </c>
      <c r="C7" s="200">
        <v>404720</v>
      </c>
      <c r="D7" s="200">
        <v>408000</v>
      </c>
      <c r="E7" s="200">
        <v>210579</v>
      </c>
      <c r="F7" s="200">
        <v>215860</v>
      </c>
      <c r="G7" s="200">
        <v>228138</v>
      </c>
      <c r="H7" s="200">
        <v>230202</v>
      </c>
      <c r="I7" s="200">
        <v>549954</v>
      </c>
      <c r="J7" s="200">
        <v>551800</v>
      </c>
      <c r="K7" s="200">
        <v>556420</v>
      </c>
      <c r="L7" s="200">
        <v>325000</v>
      </c>
      <c r="M7" s="200">
        <v>325000</v>
      </c>
      <c r="N7" s="200">
        <v>320760</v>
      </c>
      <c r="O7" s="265">
        <v>319220</v>
      </c>
      <c r="P7" s="265">
        <v>180766</v>
      </c>
      <c r="Q7" s="265">
        <v>244260</v>
      </c>
      <c r="R7" s="265">
        <v>248600</v>
      </c>
      <c r="S7" s="265">
        <v>251980</v>
      </c>
      <c r="T7" s="265">
        <v>251660</v>
      </c>
      <c r="U7" s="201">
        <f t="shared" si="0"/>
        <v>6222919</v>
      </c>
      <c r="V7" s="968"/>
    </row>
    <row r="8" spans="1:24" ht="18" customHeight="1" x14ac:dyDescent="0.25">
      <c r="A8" s="33" t="s">
        <v>431</v>
      </c>
      <c r="B8" s="200">
        <v>3100000</v>
      </c>
      <c r="C8" s="200">
        <v>3136580</v>
      </c>
      <c r="D8" s="200">
        <v>3185560</v>
      </c>
      <c r="E8" s="200">
        <v>3263969</v>
      </c>
      <c r="F8" s="200">
        <v>3345830</v>
      </c>
      <c r="G8" s="200">
        <v>3536134</v>
      </c>
      <c r="H8" s="200">
        <v>3451055</v>
      </c>
      <c r="I8" s="200">
        <v>3486781</v>
      </c>
      <c r="J8" s="200">
        <v>3515400</v>
      </c>
      <c r="K8" s="200">
        <v>3587010</v>
      </c>
      <c r="L8" s="200">
        <v>3837010</v>
      </c>
      <c r="M8" s="200">
        <v>4468048</v>
      </c>
      <c r="N8" s="200">
        <v>4705334</v>
      </c>
      <c r="O8" s="265">
        <v>4721734</v>
      </c>
      <c r="P8" s="265">
        <v>4437029</v>
      </c>
      <c r="Q8" s="265">
        <v>3938205</v>
      </c>
      <c r="R8" s="265">
        <v>4995641</v>
      </c>
      <c r="S8" s="265">
        <v>6554120</v>
      </c>
      <c r="T8" s="265">
        <v>6417330</v>
      </c>
      <c r="U8" s="201">
        <f t="shared" si="0"/>
        <v>77682770</v>
      </c>
      <c r="V8" s="968"/>
    </row>
    <row r="9" spans="1:24" ht="18" customHeight="1" x14ac:dyDescent="0.25">
      <c r="A9" s="33" t="s">
        <v>432</v>
      </c>
      <c r="B9" s="200">
        <v>1900000</v>
      </c>
      <c r="C9" s="200">
        <v>1922420</v>
      </c>
      <c r="D9" s="200">
        <v>1952440</v>
      </c>
      <c r="E9" s="200">
        <v>2000497</v>
      </c>
      <c r="F9" s="200">
        <v>2050670</v>
      </c>
      <c r="G9" s="200">
        <v>2167308</v>
      </c>
      <c r="H9" s="200">
        <v>2115163</v>
      </c>
      <c r="I9" s="200">
        <v>2137149</v>
      </c>
      <c r="J9" s="200">
        <v>2154600</v>
      </c>
      <c r="K9" s="200">
        <v>2198490</v>
      </c>
      <c r="L9" s="200">
        <v>2050000</v>
      </c>
      <c r="M9" s="200">
        <v>1600939</v>
      </c>
      <c r="N9" s="200">
        <v>2856030</v>
      </c>
      <c r="O9" s="265">
        <v>2259290</v>
      </c>
      <c r="P9" s="265">
        <v>2749410</v>
      </c>
      <c r="Q9" s="265">
        <v>2709408</v>
      </c>
      <c r="R9" s="265">
        <v>1865070</v>
      </c>
      <c r="S9" s="265">
        <v>1138930</v>
      </c>
      <c r="T9" s="265">
        <v>2390770</v>
      </c>
      <c r="U9" s="201">
        <f t="shared" si="0"/>
        <v>40218584</v>
      </c>
      <c r="V9" s="968"/>
    </row>
    <row r="10" spans="1:24" ht="18" customHeight="1" x14ac:dyDescent="0.25">
      <c r="A10" s="228" t="s">
        <v>568</v>
      </c>
      <c r="B10" s="200">
        <v>13700000</v>
      </c>
      <c r="C10" s="200">
        <v>13385745</v>
      </c>
      <c r="D10" s="200">
        <v>12495679</v>
      </c>
      <c r="E10" s="200">
        <v>12573086</v>
      </c>
      <c r="F10" s="200">
        <v>11855213</v>
      </c>
      <c r="G10" s="200">
        <v>11547382</v>
      </c>
      <c r="H10" s="200">
        <v>11189235</v>
      </c>
      <c r="I10" s="200">
        <v>10296314</v>
      </c>
      <c r="J10" s="200">
        <v>9958191</v>
      </c>
      <c r="K10" s="200">
        <v>10656891</v>
      </c>
      <c r="L10" s="200">
        <v>9474702</v>
      </c>
      <c r="M10" s="200">
        <f>1759432</f>
        <v>1759432</v>
      </c>
      <c r="N10" s="265">
        <v>7650000</v>
      </c>
      <c r="O10" s="265">
        <v>9131950</v>
      </c>
      <c r="P10" s="265">
        <v>4386070</v>
      </c>
      <c r="Q10" s="265">
        <v>1601275</v>
      </c>
      <c r="R10" s="265">
        <v>2514130</v>
      </c>
      <c r="S10" s="265">
        <v>2083390</v>
      </c>
      <c r="T10" s="265">
        <v>8525630</v>
      </c>
      <c r="U10" s="201">
        <f t="shared" si="0"/>
        <v>164784315</v>
      </c>
      <c r="V10" s="968"/>
    </row>
    <row r="11" spans="1:24" ht="18" customHeight="1" x14ac:dyDescent="0.25">
      <c r="A11" s="33" t="s">
        <v>433</v>
      </c>
      <c r="B11" s="200">
        <v>0</v>
      </c>
      <c r="C11" s="200">
        <v>6100000</v>
      </c>
      <c r="D11" s="200">
        <v>5941769</v>
      </c>
      <c r="E11" s="200">
        <v>5990490</v>
      </c>
      <c r="F11" s="200">
        <v>5895668</v>
      </c>
      <c r="G11" s="200">
        <v>5886017</v>
      </c>
      <c r="H11" s="200">
        <v>5895667</v>
      </c>
      <c r="I11" s="200">
        <v>5885052</v>
      </c>
      <c r="J11" s="200">
        <v>5885052</v>
      </c>
      <c r="K11" s="200">
        <v>5867006</v>
      </c>
      <c r="L11" s="200">
        <v>5577490</v>
      </c>
      <c r="M11" s="200">
        <v>5560767</v>
      </c>
      <c r="N11" s="200">
        <v>5298590</v>
      </c>
      <c r="O11" s="265">
        <v>5577466</v>
      </c>
      <c r="P11" s="265">
        <v>5577466</v>
      </c>
      <c r="Q11" s="265">
        <v>5577466</v>
      </c>
      <c r="R11" s="265">
        <v>5577461</v>
      </c>
      <c r="S11" s="265">
        <v>5568466</v>
      </c>
      <c r="T11" s="265">
        <v>6545795</v>
      </c>
      <c r="U11" s="201">
        <f t="shared" si="0"/>
        <v>104207688</v>
      </c>
      <c r="V11" s="968"/>
    </row>
    <row r="12" spans="1:24" s="298" customFormat="1" ht="18" customHeight="1" x14ac:dyDescent="0.25">
      <c r="A12" s="33" t="s">
        <v>569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388" t="s">
        <v>743</v>
      </c>
      <c r="O12" s="388" t="s">
        <v>743</v>
      </c>
      <c r="P12" s="388" t="s">
        <v>743</v>
      </c>
      <c r="Q12" s="388"/>
      <c r="R12" s="388"/>
      <c r="S12" s="388"/>
      <c r="T12" s="388"/>
      <c r="U12" s="201">
        <f t="shared" si="0"/>
        <v>0</v>
      </c>
      <c r="V12" s="968"/>
      <c r="W12"/>
      <c r="X12"/>
    </row>
    <row r="13" spans="1:24" ht="18" customHeight="1" x14ac:dyDescent="0.25">
      <c r="A13" s="33" t="s">
        <v>437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1513421</v>
      </c>
      <c r="H13" s="200">
        <v>27765</v>
      </c>
      <c r="I13" s="200">
        <v>-212750</v>
      </c>
      <c r="J13" s="200">
        <v>0</v>
      </c>
      <c r="K13" s="200">
        <v>0</v>
      </c>
      <c r="L13" s="200">
        <v>0</v>
      </c>
      <c r="M13" s="200">
        <v>0</v>
      </c>
      <c r="N13" s="388" t="s">
        <v>743</v>
      </c>
      <c r="O13" s="388" t="s">
        <v>743</v>
      </c>
      <c r="P13" s="388" t="s">
        <v>743</v>
      </c>
      <c r="Q13" s="388"/>
      <c r="R13" s="388"/>
      <c r="S13" s="388"/>
      <c r="T13" s="388"/>
      <c r="U13" s="201">
        <f t="shared" si="0"/>
        <v>1328436</v>
      </c>
      <c r="V13" s="968"/>
    </row>
    <row r="14" spans="1:24" ht="18" customHeight="1" x14ac:dyDescent="0.25">
      <c r="A14" s="33" t="s">
        <v>438</v>
      </c>
      <c r="B14" s="200">
        <v>7000000</v>
      </c>
      <c r="C14" s="200">
        <v>7588500</v>
      </c>
      <c r="D14" s="200">
        <v>8220800</v>
      </c>
      <c r="E14" s="200">
        <v>8949592</v>
      </c>
      <c r="F14" s="200">
        <v>9713700</v>
      </c>
      <c r="G14" s="200">
        <v>10784291</v>
      </c>
      <c r="H14" s="200">
        <v>11132214</v>
      </c>
      <c r="I14" s="200">
        <v>11798145</v>
      </c>
      <c r="J14" s="200">
        <v>12474000</v>
      </c>
      <c r="K14" s="200">
        <v>13306650</v>
      </c>
      <c r="L14" s="200">
        <v>13984800</v>
      </c>
      <c r="M14" s="200">
        <v>14534573</v>
      </c>
      <c r="N14" s="265">
        <v>15323100</v>
      </c>
      <c r="O14" s="265">
        <v>16052850</v>
      </c>
      <c r="P14" s="265">
        <v>16854600</v>
      </c>
      <c r="Q14" s="265">
        <v>17708850</v>
      </c>
      <c r="R14" s="265">
        <v>18645000</v>
      </c>
      <c r="S14" s="265">
        <v>20132800</v>
      </c>
      <c r="T14" s="265">
        <v>5000000</v>
      </c>
      <c r="U14" s="201">
        <f t="shared" si="0"/>
        <v>239204465</v>
      </c>
      <c r="V14" s="968"/>
    </row>
    <row r="15" spans="1:24" s="205" customFormat="1" ht="18" customHeight="1" x14ac:dyDescent="0.25">
      <c r="A15" s="33" t="s">
        <v>468</v>
      </c>
      <c r="B15" s="200">
        <v>15000000</v>
      </c>
      <c r="C15" s="200">
        <v>15177000</v>
      </c>
      <c r="D15" s="200">
        <v>15414000</v>
      </c>
      <c r="E15" s="200">
        <v>15793397</v>
      </c>
      <c r="F15" s="200">
        <v>16189500</v>
      </c>
      <c r="G15" s="200">
        <v>17110328</v>
      </c>
      <c r="H15" s="200">
        <v>16698653</v>
      </c>
      <c r="I15" s="200">
        <v>16871519</v>
      </c>
      <c r="J15" s="200">
        <v>17010000</v>
      </c>
      <c r="K15" s="200">
        <v>17356500</v>
      </c>
      <c r="L15" s="200">
        <v>18000000</v>
      </c>
      <c r="M15" s="200">
        <v>20929785</v>
      </c>
      <c r="N15" s="200">
        <v>21216600</v>
      </c>
      <c r="O15" s="200">
        <v>21403800</v>
      </c>
      <c r="P15" s="200">
        <v>21670200</v>
      </c>
      <c r="Q15" s="200">
        <v>21983574</v>
      </c>
      <c r="R15" s="200">
        <v>22374000</v>
      </c>
      <c r="S15" s="200">
        <v>22649400</v>
      </c>
      <c r="T15" s="200">
        <v>12600</v>
      </c>
      <c r="U15" s="201">
        <f t="shared" si="0"/>
        <v>332860856</v>
      </c>
      <c r="V15" s="968"/>
      <c r="W15"/>
      <c r="X15"/>
    </row>
    <row r="16" spans="1:24" s="205" customFormat="1" ht="18" customHeight="1" x14ac:dyDescent="0.25">
      <c r="A16" s="228" t="s">
        <v>3058</v>
      </c>
      <c r="B16" s="200"/>
      <c r="C16" s="200">
        <v>200000</v>
      </c>
      <c r="D16" s="200">
        <v>205520</v>
      </c>
      <c r="E16" s="200">
        <v>210579</v>
      </c>
      <c r="F16" s="200">
        <v>215860</v>
      </c>
      <c r="G16" s="200">
        <v>228138</v>
      </c>
      <c r="H16" s="200">
        <v>222648</v>
      </c>
      <c r="I16" s="200">
        <v>224954</v>
      </c>
      <c r="J16" s="200">
        <v>226800</v>
      </c>
      <c r="K16" s="200">
        <v>231420</v>
      </c>
      <c r="L16" s="200">
        <v>233080</v>
      </c>
      <c r="M16" s="200">
        <v>232553</v>
      </c>
      <c r="N16" s="200">
        <v>235740</v>
      </c>
      <c r="O16" s="200">
        <v>237820</v>
      </c>
      <c r="P16" s="200">
        <v>240780</v>
      </c>
      <c r="Q16" s="200">
        <v>244260</v>
      </c>
      <c r="R16" s="200">
        <v>248600</v>
      </c>
      <c r="S16" s="200">
        <v>251980</v>
      </c>
      <c r="T16" s="200">
        <v>251660</v>
      </c>
      <c r="U16" s="201">
        <f t="shared" si="0"/>
        <v>4142392</v>
      </c>
      <c r="V16" s="968"/>
      <c r="W16"/>
      <c r="X16"/>
    </row>
    <row r="17" spans="1:24" s="205" customFormat="1" ht="18" customHeight="1" x14ac:dyDescent="0.25">
      <c r="A17" s="33" t="s">
        <v>652</v>
      </c>
      <c r="B17" s="200"/>
      <c r="C17" s="200">
        <v>310000</v>
      </c>
      <c r="D17" s="200">
        <v>500000</v>
      </c>
      <c r="E17" s="200">
        <v>500000</v>
      </c>
      <c r="F17" s="200">
        <v>500000</v>
      </c>
      <c r="G17" s="200">
        <v>500000</v>
      </c>
      <c r="H17" s="200">
        <v>500000</v>
      </c>
      <c r="I17" s="200">
        <v>500000</v>
      </c>
      <c r="J17" s="200">
        <v>500000</v>
      </c>
      <c r="K17" s="200">
        <v>500000</v>
      </c>
      <c r="L17" s="200">
        <v>500000</v>
      </c>
      <c r="M17" s="200">
        <v>500000</v>
      </c>
      <c r="N17" s="200">
        <v>500000</v>
      </c>
      <c r="O17" s="200">
        <v>500000</v>
      </c>
      <c r="P17" s="200">
        <v>500000</v>
      </c>
      <c r="Q17" s="200">
        <v>500000</v>
      </c>
      <c r="R17" s="200">
        <v>500000</v>
      </c>
      <c r="S17" s="200">
        <v>500000</v>
      </c>
      <c r="T17" s="200">
        <v>500000</v>
      </c>
      <c r="U17" s="201">
        <f t="shared" si="0"/>
        <v>8810000</v>
      </c>
      <c r="V17" s="968"/>
      <c r="W17"/>
      <c r="X17"/>
    </row>
    <row r="18" spans="1:24" ht="18" customHeight="1" x14ac:dyDescent="0.25">
      <c r="A18" s="202" t="s">
        <v>30</v>
      </c>
      <c r="B18" s="203">
        <f t="shared" ref="B18:M18" si="1">SUM(B3:B17)</f>
        <v>57000000</v>
      </c>
      <c r="C18" s="203">
        <f t="shared" si="1"/>
        <v>64321540</v>
      </c>
      <c r="D18" s="203">
        <f t="shared" si="1"/>
        <v>65220489</v>
      </c>
      <c r="E18" s="203">
        <f t="shared" si="1"/>
        <v>66715979</v>
      </c>
      <c r="F18" s="203">
        <f t="shared" si="1"/>
        <v>68131628</v>
      </c>
      <c r="G18" s="203">
        <f t="shared" si="1"/>
        <v>73423807</v>
      </c>
      <c r="H18" s="203">
        <f t="shared" si="1"/>
        <v>70636568</v>
      </c>
      <c r="I18" s="203">
        <f t="shared" si="1"/>
        <v>70511127</v>
      </c>
      <c r="J18" s="203">
        <f t="shared" si="1"/>
        <v>71249852</v>
      </c>
      <c r="K18" s="203">
        <f t="shared" si="1"/>
        <v>72553125</v>
      </c>
      <c r="L18" s="203">
        <f t="shared" si="1"/>
        <v>71244724</v>
      </c>
      <c r="M18" s="203">
        <f t="shared" si="1"/>
        <v>68562436</v>
      </c>
      <c r="N18" s="203">
        <f t="shared" ref="N18:T18" si="2">SUM(N3:N17)</f>
        <v>76660210</v>
      </c>
      <c r="O18" s="203">
        <f t="shared" si="2"/>
        <v>79508796</v>
      </c>
      <c r="P18" s="203">
        <f t="shared" si="2"/>
        <v>74486080</v>
      </c>
      <c r="Q18" s="203">
        <f t="shared" si="2"/>
        <v>78125611</v>
      </c>
      <c r="R18" s="203">
        <f t="shared" si="2"/>
        <v>75833093</v>
      </c>
      <c r="S18" s="203">
        <f t="shared" si="2"/>
        <v>76549046</v>
      </c>
      <c r="T18" s="203">
        <f t="shared" si="2"/>
        <v>45422867</v>
      </c>
      <c r="U18" s="204">
        <f t="shared" si="0"/>
        <v>1326156978</v>
      </c>
    </row>
    <row r="19" spans="1:24" ht="18" customHeight="1" x14ac:dyDescent="0.25"/>
    <row r="36" spans="1:1" x14ac:dyDescent="0.25"/>
  </sheetData>
  <phoneticPr fontId="8" type="noConversion"/>
  <pageMargins left="0.74803149606299202" right="0.74803149606299202" top="0.98425196850393704" bottom="0.98425196850393704" header="0.511811023622047" footer="0.511811023622047"/>
  <pageSetup scale="47" orientation="landscape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Y24"/>
  <sheetViews>
    <sheetView view="pageBreakPreview" zoomScale="90" zoomScaleNormal="80" zoomScaleSheetLayoutView="90" zoomScalePageLayoutView="8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30.81640625" style="447" customWidth="1"/>
    <col min="2" max="20" width="10.1796875" style="447" customWidth="1"/>
    <col min="21" max="21" width="10.81640625" style="447" customWidth="1"/>
    <col min="22" max="22" width="8.81640625" style="447"/>
    <col min="23" max="23" width="47.1796875" style="447" bestFit="1" customWidth="1"/>
    <col min="24" max="25" width="12.81640625" style="447" bestFit="1" customWidth="1"/>
    <col min="26" max="16384" width="8.81640625" style="447"/>
  </cols>
  <sheetData>
    <row r="1" spans="1:25" ht="25.4" customHeight="1" x14ac:dyDescent="0.25">
      <c r="A1" s="447" t="str">
        <f>Index!B90</f>
        <v>Table 10h   RMI Compact Trust Fund balances and investment returns, FY2004-FY2022</v>
      </c>
    </row>
    <row r="2" spans="1:25" s="450" customFormat="1" ht="25.4" customHeight="1" x14ac:dyDescent="0.25">
      <c r="A2" s="197" t="s">
        <v>340</v>
      </c>
      <c r="B2" s="448" t="s">
        <v>289</v>
      </c>
      <c r="C2" s="448" t="s">
        <v>290</v>
      </c>
      <c r="D2" s="448" t="s">
        <v>291</v>
      </c>
      <c r="E2" s="448" t="s">
        <v>292</v>
      </c>
      <c r="F2" s="448" t="s">
        <v>293</v>
      </c>
      <c r="G2" s="448" t="s">
        <v>426</v>
      </c>
      <c r="H2" s="448" t="s">
        <v>439</v>
      </c>
      <c r="I2" s="448" t="s">
        <v>535</v>
      </c>
      <c r="J2" s="448" t="s">
        <v>587</v>
      </c>
      <c r="K2" s="448" t="s">
        <v>649</v>
      </c>
      <c r="L2" s="448" t="s">
        <v>667</v>
      </c>
      <c r="M2" s="448" t="s">
        <v>668</v>
      </c>
      <c r="N2" s="448" t="s">
        <v>669</v>
      </c>
      <c r="O2" s="448" t="s">
        <v>670</v>
      </c>
      <c r="P2" s="448" t="s">
        <v>671</v>
      </c>
      <c r="Q2" s="448" t="s">
        <v>672</v>
      </c>
      <c r="R2" s="448" t="s">
        <v>673</v>
      </c>
      <c r="S2" s="448" t="s">
        <v>675</v>
      </c>
      <c r="T2" s="448" t="s">
        <v>675</v>
      </c>
      <c r="U2" s="449" t="s">
        <v>3061</v>
      </c>
      <c r="W2" s="447"/>
    </row>
    <row r="3" spans="1:25" s="452" customFormat="1" ht="20.149999999999999" customHeight="1" x14ac:dyDescent="0.3">
      <c r="A3" s="451" t="s">
        <v>689</v>
      </c>
      <c r="C3" s="452">
        <v>32.157846999999997</v>
      </c>
      <c r="D3" s="452">
        <v>45.152406999999997</v>
      </c>
      <c r="E3" s="452">
        <v>63.100518000000001</v>
      </c>
      <c r="F3" s="452">
        <v>83.813820000000007</v>
      </c>
      <c r="G3" s="452">
        <v>76.327993000000006</v>
      </c>
      <c r="H3" s="452">
        <v>90.451764999999995</v>
      </c>
      <c r="I3" s="452">
        <v>112.794544</v>
      </c>
      <c r="J3" s="452">
        <v>125.17712</v>
      </c>
      <c r="K3" s="452">
        <v>165.56838400000001</v>
      </c>
      <c r="L3" s="452">
        <v>206.15645599999999</v>
      </c>
      <c r="M3" s="452">
        <v>240.12118699999999</v>
      </c>
      <c r="N3" s="452">
        <v>247.14205799999999</v>
      </c>
      <c r="O3" s="452">
        <f t="shared" ref="O3:T3" si="0">N20</f>
        <v>294.54553299999998</v>
      </c>
      <c r="P3" s="452">
        <f t="shared" si="0"/>
        <v>356.93341500000002</v>
      </c>
      <c r="Q3" s="452">
        <f t="shared" si="0"/>
        <v>402.43642199999999</v>
      </c>
      <c r="R3" s="452">
        <f t="shared" si="0"/>
        <v>434.66682600000001</v>
      </c>
      <c r="S3" s="452">
        <f t="shared" si="0"/>
        <v>514.42927799999995</v>
      </c>
      <c r="T3" s="452">
        <f t="shared" si="0"/>
        <v>668.93466799999999</v>
      </c>
      <c r="U3" s="453"/>
      <c r="V3" s="450"/>
      <c r="W3" s="447"/>
    </row>
    <row r="4" spans="1:25" ht="13" x14ac:dyDescent="0.3">
      <c r="A4" s="454" t="s">
        <v>690</v>
      </c>
      <c r="B4" s="455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6"/>
      <c r="V4" s="450"/>
      <c r="X4" s="452"/>
      <c r="Y4" s="452"/>
    </row>
    <row r="5" spans="1:25" x14ac:dyDescent="0.25">
      <c r="A5" s="457" t="s">
        <v>691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455"/>
      <c r="U5" s="456"/>
      <c r="V5" s="450"/>
      <c r="X5" s="452"/>
      <c r="Y5" s="452"/>
    </row>
    <row r="6" spans="1:25" x14ac:dyDescent="0.25">
      <c r="A6" s="458" t="s">
        <v>692</v>
      </c>
      <c r="B6" s="452">
        <v>7</v>
      </c>
      <c r="C6" s="452">
        <v>7.5884999999999998</v>
      </c>
      <c r="D6" s="452">
        <v>8.2208000000000006</v>
      </c>
      <c r="E6" s="452">
        <v>8.9495920000000009</v>
      </c>
      <c r="F6" s="452">
        <v>9.7136999999999993</v>
      </c>
      <c r="G6" s="452">
        <v>10.784291</v>
      </c>
      <c r="H6" s="452">
        <v>11.132213999999999</v>
      </c>
      <c r="I6" s="452">
        <v>11.79815</v>
      </c>
      <c r="J6" s="452">
        <v>12.474</v>
      </c>
      <c r="K6" s="452">
        <f>K9-K7</f>
        <v>13.306649999999999</v>
      </c>
      <c r="L6" s="452">
        <v>13.9848</v>
      </c>
      <c r="M6" s="452">
        <v>14.534573</v>
      </c>
      <c r="N6" s="452">
        <v>15.3231</v>
      </c>
      <c r="O6" s="452">
        <v>16.052849999999999</v>
      </c>
      <c r="P6" s="452">
        <v>16.854600000000001</v>
      </c>
      <c r="Q6" s="452">
        <v>17.708850000000002</v>
      </c>
      <c r="R6" s="452">
        <v>18.645</v>
      </c>
      <c r="S6" s="452">
        <v>19.528449999999999</v>
      </c>
      <c r="T6" s="452">
        <v>20.1328</v>
      </c>
      <c r="U6" s="453">
        <f>SUM(B6:T6)</f>
        <v>253.73292000000004</v>
      </c>
      <c r="V6" s="450"/>
      <c r="X6" s="452"/>
      <c r="Y6" s="452"/>
    </row>
    <row r="7" spans="1:25" x14ac:dyDescent="0.25">
      <c r="A7" s="458" t="s">
        <v>189</v>
      </c>
      <c r="B7" s="452"/>
      <c r="C7" s="452">
        <v>1.75</v>
      </c>
      <c r="D7" s="452">
        <v>0.75</v>
      </c>
      <c r="E7" s="452">
        <v>0.75</v>
      </c>
      <c r="F7" s="452">
        <v>0.75</v>
      </c>
      <c r="G7" s="452">
        <v>2.4</v>
      </c>
      <c r="H7" s="452">
        <v>2.4</v>
      </c>
      <c r="I7" s="452">
        <v>2.4</v>
      </c>
      <c r="J7" s="452">
        <v>2.4</v>
      </c>
      <c r="K7" s="452">
        <v>2.4</v>
      </c>
      <c r="L7" s="452">
        <v>2.4</v>
      </c>
      <c r="M7" s="452">
        <v>2.4</v>
      </c>
      <c r="N7" s="452">
        <v>2.4</v>
      </c>
      <c r="O7" s="452">
        <v>2.4</v>
      </c>
      <c r="P7" s="452">
        <v>2.4</v>
      </c>
      <c r="Q7" s="452">
        <v>2.4</v>
      </c>
      <c r="R7" s="452">
        <v>2.4</v>
      </c>
      <c r="S7" s="452">
        <v>2.4</v>
      </c>
      <c r="T7" s="452">
        <v>2.4</v>
      </c>
      <c r="U7" s="453">
        <f>SUM(B7:T7)</f>
        <v>37.599999999999987</v>
      </c>
      <c r="V7" s="450"/>
      <c r="X7" s="452"/>
      <c r="Y7" s="452"/>
    </row>
    <row r="8" spans="1:25" x14ac:dyDescent="0.25">
      <c r="A8" s="458" t="s">
        <v>279</v>
      </c>
      <c r="B8" s="452">
        <v>25</v>
      </c>
      <c r="C8" s="452">
        <v>2.5</v>
      </c>
      <c r="D8" s="452">
        <v>2.5</v>
      </c>
      <c r="E8" s="452"/>
      <c r="F8" s="452"/>
      <c r="G8" s="452"/>
      <c r="H8" s="452"/>
      <c r="I8" s="452">
        <v>0.119197</v>
      </c>
      <c r="J8" s="452"/>
      <c r="K8" s="452"/>
      <c r="L8" s="452"/>
      <c r="M8" s="452">
        <v>0.65</v>
      </c>
      <c r="N8" s="452">
        <v>2.2000000000000002</v>
      </c>
      <c r="O8" s="452"/>
      <c r="P8" s="452"/>
      <c r="Q8" s="452">
        <v>0.25</v>
      </c>
      <c r="R8" s="452">
        <v>5.5</v>
      </c>
      <c r="S8" s="452">
        <v>5.25</v>
      </c>
      <c r="T8" s="452">
        <v>5</v>
      </c>
      <c r="U8" s="453">
        <f>SUM(B8:T8)</f>
        <v>48.969197000000001</v>
      </c>
      <c r="X8" s="452"/>
      <c r="Y8" s="452"/>
    </row>
    <row r="9" spans="1:25" x14ac:dyDescent="0.25">
      <c r="A9" s="458" t="s">
        <v>693</v>
      </c>
      <c r="B9" s="452">
        <f>B6+B8</f>
        <v>32</v>
      </c>
      <c r="C9" s="452">
        <v>11.8385</v>
      </c>
      <c r="D9" s="452">
        <v>11.470800000000001</v>
      </c>
      <c r="E9" s="452">
        <v>9.6995920000000009</v>
      </c>
      <c r="F9" s="452">
        <v>10.463699999999999</v>
      </c>
      <c r="G9" s="452">
        <v>13.184291</v>
      </c>
      <c r="H9" s="452">
        <v>13.532214</v>
      </c>
      <c r="I9" s="452">
        <v>14.317347</v>
      </c>
      <c r="J9" s="452">
        <v>14.874000000000001</v>
      </c>
      <c r="K9" s="452">
        <v>15.70665</v>
      </c>
      <c r="L9" s="452">
        <v>16.384799999999998</v>
      </c>
      <c r="M9" s="452">
        <v>17.584572999999999</v>
      </c>
      <c r="N9" s="452">
        <v>19.923100000000002</v>
      </c>
      <c r="O9" s="452">
        <v>18.542850000000001</v>
      </c>
      <c r="P9" s="452">
        <v>19.2546</v>
      </c>
      <c r="Q9" s="452">
        <v>20.35885</v>
      </c>
      <c r="R9" s="452">
        <v>26.545000000000002</v>
      </c>
      <c r="S9" s="452">
        <v>27.178450000000002</v>
      </c>
      <c r="T9" s="452">
        <v>27.532800000000002</v>
      </c>
      <c r="U9" s="453">
        <f>SUM(B9:T9)</f>
        <v>340.39211699999998</v>
      </c>
      <c r="X9" s="452"/>
      <c r="Y9" s="452"/>
    </row>
    <row r="10" spans="1:25" x14ac:dyDescent="0.25">
      <c r="A10" s="457" t="s">
        <v>694</v>
      </c>
      <c r="B10" s="452"/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2"/>
      <c r="T10" s="452"/>
      <c r="U10" s="453"/>
      <c r="X10" s="452"/>
      <c r="Y10" s="452"/>
    </row>
    <row r="11" spans="1:25" x14ac:dyDescent="0.25">
      <c r="A11" s="458" t="s">
        <v>695</v>
      </c>
      <c r="B11" s="452"/>
      <c r="C11" s="452">
        <v>1.210259</v>
      </c>
      <c r="D11" s="452">
        <v>1.790848</v>
      </c>
      <c r="E11" s="452">
        <v>2.1414430000000002</v>
      </c>
      <c r="F11" s="452">
        <v>2.8767369999999999</v>
      </c>
      <c r="G11" s="452">
        <v>2.2835399999999999</v>
      </c>
      <c r="H11" s="452">
        <v>2.6297450000000002</v>
      </c>
      <c r="I11" s="452">
        <v>3.5724429999999998</v>
      </c>
      <c r="J11" s="452">
        <v>0.88978400000000002</v>
      </c>
      <c r="K11" s="452">
        <v>3.6</v>
      </c>
      <c r="L11" s="452">
        <v>7.8483869999999998</v>
      </c>
      <c r="M11" s="452">
        <v>11.102119</v>
      </c>
      <c r="N11" s="452">
        <v>4.3715390000000003</v>
      </c>
      <c r="O11" s="452">
        <v>3.147824</v>
      </c>
      <c r="P11" s="452">
        <v>9.7588109999999997</v>
      </c>
      <c r="Q11" s="452">
        <v>15.8835</v>
      </c>
      <c r="R11" s="452">
        <v>15.339784999999999</v>
      </c>
      <c r="S11" s="452">
        <v>19.621258999999998</v>
      </c>
      <c r="T11" s="452">
        <v>32.759937000000001</v>
      </c>
      <c r="U11" s="453">
        <f t="shared" ref="U11:U16" si="1">SUM(B11:T11)</f>
        <v>140.82795999999999</v>
      </c>
      <c r="X11" s="452"/>
      <c r="Y11" s="452"/>
    </row>
    <row r="12" spans="1:25" x14ac:dyDescent="0.25">
      <c r="A12" s="458" t="s">
        <v>696</v>
      </c>
      <c r="B12" s="452"/>
      <c r="C12" s="452"/>
      <c r="D12" s="452">
        <v>4.8266669999999996</v>
      </c>
      <c r="E12" s="452">
        <v>9.1066190000000002</v>
      </c>
      <c r="F12" s="452">
        <v>-20.154070000000001</v>
      </c>
      <c r="G12" s="452">
        <v>-0.69198300000000001</v>
      </c>
      <c r="H12" s="452">
        <v>6.9523669999999997</v>
      </c>
      <c r="I12" s="452">
        <v>-5.0609900000000003</v>
      </c>
      <c r="J12" s="452">
        <v>25.130852000000001</v>
      </c>
      <c r="K12" s="452">
        <f>K13-K11</f>
        <v>21.749100999999996</v>
      </c>
      <c r="L12" s="452">
        <v>10.252243999999999</v>
      </c>
      <c r="M12" s="452">
        <v>-21.073094000000001</v>
      </c>
      <c r="N12" s="452">
        <v>23.699801999999998</v>
      </c>
      <c r="O12" s="452">
        <v>41.410302000000001</v>
      </c>
      <c r="P12" s="452">
        <v>16.767021</v>
      </c>
      <c r="Q12" s="452">
        <v>-3.7368899999999998</v>
      </c>
      <c r="R12" s="452">
        <v>38.163882999999998</v>
      </c>
      <c r="S12" s="452">
        <v>108.042407</v>
      </c>
      <c r="T12" s="452">
        <v>-161.297483</v>
      </c>
      <c r="U12" s="453">
        <f t="shared" si="1"/>
        <v>94.086754999999982</v>
      </c>
      <c r="X12" s="452"/>
      <c r="Y12" s="452"/>
    </row>
    <row r="13" spans="1:25" x14ac:dyDescent="0.25">
      <c r="A13" s="458" t="s">
        <v>697</v>
      </c>
      <c r="B13" s="452"/>
      <c r="C13" s="452">
        <v>1.210259</v>
      </c>
      <c r="D13" s="452">
        <v>6.617515</v>
      </c>
      <c r="E13" s="452">
        <v>11.248061999999999</v>
      </c>
      <c r="F13" s="452">
        <v>-17.277332999999999</v>
      </c>
      <c r="G13" s="452">
        <v>1.5915570000000001</v>
      </c>
      <c r="H13" s="452">
        <v>9.5821120000000004</v>
      </c>
      <c r="I13" s="452">
        <v>-1.4885470000000001</v>
      </c>
      <c r="J13" s="452">
        <v>26.020636</v>
      </c>
      <c r="K13" s="452">
        <f>K15+K14</f>
        <v>25.349100999999997</v>
      </c>
      <c r="L13" s="452">
        <v>18.100631</v>
      </c>
      <c r="M13" s="452">
        <v>-9.9709749999999993</v>
      </c>
      <c r="N13" s="452">
        <v>28.071341</v>
      </c>
      <c r="O13" s="452">
        <v>44.558126000000001</v>
      </c>
      <c r="P13" s="452">
        <v>26.525531999999998</v>
      </c>
      <c r="Q13" s="452">
        <v>12.146610000000001</v>
      </c>
      <c r="R13" s="452">
        <v>53.503667999999998</v>
      </c>
      <c r="S13" s="452">
        <v>127.66366600000001</v>
      </c>
      <c r="T13" s="452">
        <v>-128.53754599999999</v>
      </c>
      <c r="U13" s="453">
        <f t="shared" si="1"/>
        <v>234.91441499999999</v>
      </c>
      <c r="X13" s="452"/>
      <c r="Y13" s="452"/>
    </row>
    <row r="14" spans="1:25" x14ac:dyDescent="0.25">
      <c r="A14" s="457" t="s">
        <v>698</v>
      </c>
      <c r="B14" s="452"/>
      <c r="C14" s="452">
        <v>1.2859000000000001E-2</v>
      </c>
      <c r="D14" s="452">
        <v>0.139073</v>
      </c>
      <c r="E14" s="452">
        <v>0.22448299999999999</v>
      </c>
      <c r="F14" s="452">
        <v>0.59996300000000002</v>
      </c>
      <c r="G14" s="452">
        <v>0.52434000000000003</v>
      </c>
      <c r="H14" s="452">
        <v>0.65116600000000002</v>
      </c>
      <c r="I14" s="452">
        <v>0.321523</v>
      </c>
      <c r="J14" s="452">
        <v>0.37392999999999998</v>
      </c>
      <c r="K14" s="452">
        <v>0.33655000000000002</v>
      </c>
      <c r="L14" s="452">
        <v>0.38494899999999999</v>
      </c>
      <c r="M14" s="452">
        <v>0.39908300000000002</v>
      </c>
      <c r="N14" s="452">
        <v>0.42479800000000001</v>
      </c>
      <c r="O14" s="452">
        <v>0.45012999999999997</v>
      </c>
      <c r="P14" s="452">
        <v>0.118045</v>
      </c>
      <c r="Q14" s="452">
        <v>0.121966</v>
      </c>
      <c r="R14" s="452">
        <v>0.13304099999999999</v>
      </c>
      <c r="S14" s="452">
        <v>0.16516400000000001</v>
      </c>
      <c r="T14" s="452">
        <v>0.16409000000000001</v>
      </c>
      <c r="U14" s="453">
        <f t="shared" si="1"/>
        <v>5.545153</v>
      </c>
      <c r="X14" s="452"/>
      <c r="Y14" s="452"/>
    </row>
    <row r="15" spans="1:25" x14ac:dyDescent="0.25">
      <c r="A15" s="457" t="s">
        <v>699</v>
      </c>
      <c r="B15" s="452">
        <f>B20-B6-B8</f>
        <v>0.15784699999999674</v>
      </c>
      <c r="C15" s="452">
        <v>1.1974</v>
      </c>
      <c r="D15" s="452">
        <v>6.4784420000000003</v>
      </c>
      <c r="E15" s="452">
        <v>11.023579</v>
      </c>
      <c r="F15" s="452">
        <v>-17.877296000000001</v>
      </c>
      <c r="G15" s="452">
        <v>1.0672170000000001</v>
      </c>
      <c r="H15" s="452">
        <v>8.9309460000000005</v>
      </c>
      <c r="I15" s="452">
        <v>-1.8100700000000001</v>
      </c>
      <c r="J15" s="452">
        <v>25.646705999999998</v>
      </c>
      <c r="K15" s="452">
        <v>25.012550999999998</v>
      </c>
      <c r="L15" s="452">
        <v>17.715682000000001</v>
      </c>
      <c r="M15" s="452">
        <v>-10.370058</v>
      </c>
      <c r="N15" s="452">
        <v>27.646543000000001</v>
      </c>
      <c r="O15" s="452">
        <v>44.108013</v>
      </c>
      <c r="P15" s="452">
        <v>26.407786999999999</v>
      </c>
      <c r="Q15" s="452">
        <v>12.024644</v>
      </c>
      <c r="R15" s="452">
        <v>53.370626999999999</v>
      </c>
      <c r="S15" s="452">
        <v>127.498502</v>
      </c>
      <c r="T15" s="452">
        <v>-128.70163600000001</v>
      </c>
      <c r="U15" s="453">
        <f t="shared" si="1"/>
        <v>229.52742599999999</v>
      </c>
      <c r="X15" s="452"/>
      <c r="Y15" s="452"/>
    </row>
    <row r="16" spans="1:25" x14ac:dyDescent="0.25">
      <c r="A16" s="457" t="s">
        <v>700</v>
      </c>
      <c r="B16" s="452">
        <f>B9+B15</f>
        <v>32.157846999999997</v>
      </c>
      <c r="C16" s="452">
        <v>13.0359</v>
      </c>
      <c r="D16" s="452">
        <v>17.949242000000002</v>
      </c>
      <c r="E16" s="452">
        <v>20.723171000000001</v>
      </c>
      <c r="F16" s="452">
        <v>-7.4135960000000001</v>
      </c>
      <c r="G16" s="452">
        <v>14.251507999999999</v>
      </c>
      <c r="H16" s="452">
        <v>22.463159999999998</v>
      </c>
      <c r="I16" s="452">
        <v>12.507277</v>
      </c>
      <c r="J16" s="452">
        <v>40.520705999999997</v>
      </c>
      <c r="K16" s="452">
        <v>40.719200999999998</v>
      </c>
      <c r="L16" s="452">
        <v>34.100482</v>
      </c>
      <c r="M16" s="452">
        <v>7.2145149999999996</v>
      </c>
      <c r="N16" s="452">
        <v>47.569642999999999</v>
      </c>
      <c r="O16" s="452">
        <v>62.560862999999998</v>
      </c>
      <c r="P16" s="452">
        <v>45.662387000000003</v>
      </c>
      <c r="Q16" s="452">
        <v>32.383493999999999</v>
      </c>
      <c r="R16" s="452">
        <v>79.915627000000001</v>
      </c>
      <c r="S16" s="452">
        <v>154.676952</v>
      </c>
      <c r="T16" s="452">
        <v>-101.168836</v>
      </c>
      <c r="U16" s="453">
        <f t="shared" si="1"/>
        <v>569.82954300000006</v>
      </c>
      <c r="X16" s="452"/>
      <c r="Y16" s="452"/>
    </row>
    <row r="17" spans="1:25" ht="13" x14ac:dyDescent="0.3">
      <c r="A17" s="454" t="s">
        <v>701</v>
      </c>
      <c r="B17" s="452"/>
      <c r="C17" s="452"/>
      <c r="D17" s="452"/>
      <c r="E17" s="452"/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  <c r="R17" s="452"/>
      <c r="S17" s="452"/>
      <c r="T17" s="452"/>
      <c r="U17" s="453"/>
      <c r="X17" s="452"/>
      <c r="Y17" s="452"/>
    </row>
    <row r="18" spans="1:25" x14ac:dyDescent="0.25">
      <c r="A18" s="457" t="s">
        <v>702</v>
      </c>
      <c r="B18" s="452"/>
      <c r="C18" s="452">
        <v>4.1340000000000002E-2</v>
      </c>
      <c r="D18" s="452">
        <v>1.1310000000000001E-3</v>
      </c>
      <c r="E18" s="452">
        <v>9.8689999999999993E-3</v>
      </c>
      <c r="F18" s="452">
        <v>7.2231000000000004E-2</v>
      </c>
      <c r="G18" s="452">
        <v>0.12773599999999999</v>
      </c>
      <c r="H18" s="452">
        <v>0.120381</v>
      </c>
      <c r="I18" s="452">
        <v>0.12470100000000001</v>
      </c>
      <c r="J18" s="452">
        <v>0.129442</v>
      </c>
      <c r="K18" s="452">
        <v>0.131129</v>
      </c>
      <c r="L18" s="452">
        <v>0.13600000000000001</v>
      </c>
      <c r="M18" s="452">
        <v>0.19364400000000001</v>
      </c>
      <c r="N18" s="452">
        <v>0.16616800000000001</v>
      </c>
      <c r="O18" s="452">
        <v>0.172981</v>
      </c>
      <c r="P18" s="452">
        <v>0.15937999999999999</v>
      </c>
      <c r="Q18" s="452">
        <v>0.15309</v>
      </c>
      <c r="R18" s="452">
        <v>0.15317500000000001</v>
      </c>
      <c r="S18" s="452">
        <v>0.17156199999999999</v>
      </c>
      <c r="T18" s="452">
        <v>208.309</v>
      </c>
      <c r="U18" s="453">
        <f>SUM(B18:T18)</f>
        <v>210.37296000000001</v>
      </c>
      <c r="X18" s="452"/>
      <c r="Y18" s="452"/>
    </row>
    <row r="19" spans="1:25" ht="13" x14ac:dyDescent="0.3">
      <c r="A19" s="454" t="s">
        <v>703</v>
      </c>
      <c r="B19" s="452">
        <f>B16</f>
        <v>32.157846999999997</v>
      </c>
      <c r="C19" s="452">
        <v>12.99456</v>
      </c>
      <c r="D19" s="452">
        <v>17.948111000000001</v>
      </c>
      <c r="E19" s="452">
        <v>20.713301999999999</v>
      </c>
      <c r="F19" s="452">
        <v>-7.4858269999999996</v>
      </c>
      <c r="G19" s="452">
        <v>14.123772000000001</v>
      </c>
      <c r="H19" s="452">
        <v>22.342779</v>
      </c>
      <c r="I19" s="452">
        <v>12.382576</v>
      </c>
      <c r="J19" s="452">
        <v>40.391264</v>
      </c>
      <c r="K19" s="452">
        <v>40.588071999999997</v>
      </c>
      <c r="L19" s="452">
        <v>33.964731</v>
      </c>
      <c r="M19" s="452">
        <v>7.0208709999999996</v>
      </c>
      <c r="N19" s="452">
        <v>47.403475</v>
      </c>
      <c r="O19" s="452">
        <v>62.387881999999998</v>
      </c>
      <c r="P19" s="452">
        <v>45.503006999999997</v>
      </c>
      <c r="Q19" s="452">
        <v>32.230404</v>
      </c>
      <c r="R19" s="452">
        <v>79.762451999999996</v>
      </c>
      <c r="S19" s="452">
        <v>154.50539000000001</v>
      </c>
      <c r="T19" s="452">
        <v>-101.377145</v>
      </c>
      <c r="U19" s="453">
        <f>SUM(B19:T19)</f>
        <v>567.55752300000006</v>
      </c>
      <c r="X19" s="452"/>
      <c r="Y19" s="452"/>
    </row>
    <row r="20" spans="1:25" s="462" customFormat="1" ht="20.149999999999999" customHeight="1" x14ac:dyDescent="0.25">
      <c r="A20" s="459" t="s">
        <v>704</v>
      </c>
      <c r="B20" s="460">
        <f>C3</f>
        <v>32.157846999999997</v>
      </c>
      <c r="C20" s="460">
        <v>45.152406999999997</v>
      </c>
      <c r="D20" s="460">
        <v>63.100518000000001</v>
      </c>
      <c r="E20" s="460">
        <v>83.813820000000007</v>
      </c>
      <c r="F20" s="460">
        <v>76.327993000000006</v>
      </c>
      <c r="G20" s="460">
        <v>90.451764999999995</v>
      </c>
      <c r="H20" s="460">
        <v>112.794544</v>
      </c>
      <c r="I20" s="460">
        <v>125.17712</v>
      </c>
      <c r="J20" s="460">
        <v>165.56838400000001</v>
      </c>
      <c r="K20" s="460">
        <v>206.15645599999999</v>
      </c>
      <c r="L20" s="460">
        <v>240.12118699999999</v>
      </c>
      <c r="M20" s="460">
        <v>247.14205799999999</v>
      </c>
      <c r="N20" s="460">
        <v>294.54553299999998</v>
      </c>
      <c r="O20" s="460">
        <v>356.93341500000002</v>
      </c>
      <c r="P20" s="460">
        <v>402.43642199999999</v>
      </c>
      <c r="Q20" s="460">
        <v>434.66682600000001</v>
      </c>
      <c r="R20" s="460">
        <v>514.42927799999995</v>
      </c>
      <c r="S20" s="460">
        <v>668.93466799999999</v>
      </c>
      <c r="T20" s="460">
        <v>567.55752299999995</v>
      </c>
      <c r="U20" s="461">
        <f>T20</f>
        <v>567.55752299999995</v>
      </c>
      <c r="W20" s="447"/>
      <c r="X20" s="452"/>
      <c r="Y20" s="452"/>
    </row>
    <row r="21" spans="1:25" ht="20.149999999999999" customHeight="1" x14ac:dyDescent="0.25">
      <c r="A21" s="447" t="s">
        <v>705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455"/>
      <c r="U21" s="455"/>
    </row>
    <row r="22" spans="1:25" x14ac:dyDescent="0.25">
      <c r="B22" s="446"/>
      <c r="C22" s="446"/>
      <c r="D22" s="446"/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</row>
    <row r="23" spans="1:25" x14ac:dyDescent="0.25"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  <c r="N23" s="452"/>
      <c r="O23" s="452"/>
      <c r="P23" s="452"/>
      <c r="Q23" s="452"/>
      <c r="R23" s="452"/>
      <c r="S23" s="452"/>
      <c r="T23" s="452"/>
      <c r="U23" s="452"/>
      <c r="V23" s="452"/>
    </row>
    <row r="24" spans="1:25" x14ac:dyDescent="0.25">
      <c r="L24" s="452"/>
      <c r="M24" s="452"/>
      <c r="N24" s="452"/>
      <c r="O24" s="452"/>
      <c r="P24" s="452"/>
      <c r="Q24" s="452"/>
      <c r="R24" s="452"/>
      <c r="S24" s="452"/>
      <c r="T24" s="452"/>
    </row>
  </sheetData>
  <phoneticPr fontId="8" type="noConversion"/>
  <pageMargins left="0.70866141732283472" right="0.70866141732283472" top="0.74803149606299213" bottom="0.74803149606299213" header="0.31496062992125984" footer="0.31496062992125984"/>
  <pageSetup scale="5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10B4A-6159-470C-9377-CBBB60674B28}">
  <dimension ref="B1:AX1328"/>
  <sheetViews>
    <sheetView zoomScale="80" zoomScaleNormal="80" workbookViewId="0">
      <pane xSplit="4" ySplit="30" topLeftCell="E299" activePane="bottomRight" state="frozen"/>
      <selection pane="topRight" activeCell="C1" sqref="C1"/>
      <selection pane="bottomLeft" activeCell="A25" sqref="A25"/>
      <selection pane="bottomRight" activeCell="A313" sqref="A313:XFD313"/>
    </sheetView>
  </sheetViews>
  <sheetFormatPr defaultColWidth="9.1796875" defaultRowHeight="12.5" outlineLevelRow="1" x14ac:dyDescent="0.25"/>
  <cols>
    <col min="1" max="1" width="9.1796875" style="565"/>
    <col min="2" max="2" width="13.81640625" style="565" bestFit="1" customWidth="1"/>
    <col min="3" max="3" width="15.81640625" style="565" customWidth="1"/>
    <col min="4" max="4" width="22.1796875" style="565" customWidth="1"/>
    <col min="5" max="5" width="22" style="565" bestFit="1" customWidth="1"/>
    <col min="6" max="6" width="10.81640625" style="565" bestFit="1" customWidth="1"/>
    <col min="7" max="8" width="11" style="565" bestFit="1" customWidth="1"/>
    <col min="9" max="9" width="10.453125" style="565" bestFit="1" customWidth="1"/>
    <col min="10" max="10" width="10.453125" style="565" customWidth="1"/>
    <col min="11" max="11" width="10.1796875" style="565" customWidth="1"/>
    <col min="12" max="12" width="10.453125" style="565" customWidth="1"/>
    <col min="13" max="13" width="10" style="565" bestFit="1" customWidth="1"/>
    <col min="14" max="14" width="10.1796875" style="565" customWidth="1"/>
    <col min="15" max="16" width="9.1796875" style="565"/>
    <col min="17" max="17" width="10.1796875" style="565" customWidth="1"/>
    <col min="18" max="18" width="9.1796875" style="565"/>
    <col min="19" max="19" width="9.81640625" style="565" customWidth="1"/>
    <col min="20" max="20" width="10" style="565" bestFit="1" customWidth="1"/>
    <col min="21" max="21" width="9.81640625" style="565" customWidth="1"/>
    <col min="22" max="22" width="9.1796875" style="565"/>
    <col min="23" max="23" width="10.1796875" style="565" customWidth="1"/>
    <col min="24" max="24" width="10.453125" style="565" customWidth="1"/>
    <col min="25" max="25" width="10.1796875" style="565" customWidth="1"/>
    <col min="26" max="26" width="9.1796875" style="565"/>
    <col min="27" max="27" width="10" style="565" customWidth="1"/>
    <col min="28" max="16384" width="9.1796875" style="565"/>
  </cols>
  <sheetData>
    <row r="1" spans="3:43" s="741" customFormat="1" ht="10.5" x14ac:dyDescent="0.25">
      <c r="C1" s="755" t="s">
        <v>1681</v>
      </c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6"/>
      <c r="O1" s="756"/>
      <c r="P1" s="757" t="s">
        <v>1682</v>
      </c>
      <c r="Q1" s="758"/>
      <c r="R1" s="758"/>
      <c r="S1" s="758"/>
      <c r="T1" s="758"/>
      <c r="U1" s="758"/>
      <c r="V1" s="758"/>
      <c r="W1" s="758"/>
    </row>
    <row r="2" spans="3:43" s="741" customFormat="1" ht="10.5" x14ac:dyDescent="0.25">
      <c r="C2" s="755" t="s">
        <v>1683</v>
      </c>
      <c r="D2" s="755" t="s">
        <v>1684</v>
      </c>
      <c r="E2" s="755" t="s">
        <v>1685</v>
      </c>
      <c r="F2" s="755" t="s">
        <v>1686</v>
      </c>
      <c r="G2" s="755" t="s">
        <v>1687</v>
      </c>
      <c r="H2" s="755" t="s">
        <v>1688</v>
      </c>
      <c r="I2" s="755" t="s">
        <v>1718</v>
      </c>
      <c r="J2" s="755" t="s">
        <v>1689</v>
      </c>
      <c r="K2" s="755" t="s">
        <v>1690</v>
      </c>
      <c r="L2" s="755"/>
      <c r="M2" s="759" t="s">
        <v>1691</v>
      </c>
      <c r="N2" s="760"/>
      <c r="O2" s="761" t="s">
        <v>1692</v>
      </c>
      <c r="P2" s="762"/>
      <c r="Q2" s="760"/>
      <c r="R2" s="763" t="s">
        <v>1693</v>
      </c>
      <c r="S2" s="764"/>
      <c r="T2" s="760"/>
    </row>
    <row r="3" spans="3:43" s="741" customFormat="1" ht="10" x14ac:dyDescent="0.2">
      <c r="C3" s="754" t="s">
        <v>1691</v>
      </c>
      <c r="D3" s="754" t="s">
        <v>1693</v>
      </c>
      <c r="E3" s="754" t="s">
        <v>1692</v>
      </c>
      <c r="F3" s="742"/>
      <c r="G3" s="742"/>
      <c r="H3" s="742"/>
      <c r="I3" s="836"/>
      <c r="J3" s="742" t="s">
        <v>1694</v>
      </c>
      <c r="K3" s="743"/>
      <c r="L3" s="760"/>
      <c r="M3" s="765" t="s">
        <v>144</v>
      </c>
      <c r="N3" s="760"/>
      <c r="O3" s="744" t="s">
        <v>1695</v>
      </c>
      <c r="P3" s="744" t="s">
        <v>1696</v>
      </c>
      <c r="Q3" s="760"/>
      <c r="R3" s="745"/>
      <c r="S3" s="746" t="s">
        <v>1697</v>
      </c>
      <c r="T3" s="760"/>
    </row>
    <row r="4" spans="3:43" s="741" customFormat="1" ht="13" x14ac:dyDescent="0.3">
      <c r="C4" s="754" t="s">
        <v>1907</v>
      </c>
      <c r="D4" s="754" t="s">
        <v>1908</v>
      </c>
      <c r="E4" s="754" t="s">
        <v>1720</v>
      </c>
      <c r="F4" s="742"/>
      <c r="G4" s="742"/>
      <c r="H4" s="742"/>
      <c r="I4" s="837" t="s">
        <v>1719</v>
      </c>
      <c r="J4" s="742" t="s">
        <v>1694</v>
      </c>
      <c r="K4" s="838" t="s">
        <v>1915</v>
      </c>
      <c r="L4" s="591"/>
      <c r="M4" s="765"/>
      <c r="N4" s="760"/>
      <c r="O4" s="747" t="s">
        <v>1698</v>
      </c>
      <c r="P4" s="747" t="s">
        <v>1699</v>
      </c>
      <c r="Q4" s="760"/>
      <c r="R4" s="748" t="s">
        <v>1700</v>
      </c>
      <c r="S4" s="746" t="s">
        <v>1694</v>
      </c>
      <c r="T4" s="760"/>
    </row>
    <row r="5" spans="3:43" s="741" customFormat="1" ht="13.5" thickBot="1" x14ac:dyDescent="0.35">
      <c r="C5" s="754" t="s">
        <v>1912</v>
      </c>
      <c r="D5" s="754" t="s">
        <v>1910</v>
      </c>
      <c r="E5" s="754" t="s">
        <v>1720</v>
      </c>
      <c r="F5" s="742"/>
      <c r="G5" s="742"/>
      <c r="H5" s="742"/>
      <c r="I5" s="837" t="s">
        <v>1719</v>
      </c>
      <c r="J5" s="742" t="s">
        <v>1694</v>
      </c>
      <c r="K5" s="838" t="s">
        <v>1916</v>
      </c>
      <c r="L5" s="591"/>
      <c r="M5" s="766"/>
      <c r="N5" s="767"/>
      <c r="O5" s="749" t="s">
        <v>1695</v>
      </c>
      <c r="P5" s="749" t="s">
        <v>1701</v>
      </c>
      <c r="Q5" s="767"/>
      <c r="R5" s="767"/>
      <c r="S5" s="768"/>
      <c r="T5" s="760"/>
    </row>
    <row r="6" spans="3:43" s="741" customFormat="1" ht="13" x14ac:dyDescent="0.3">
      <c r="C6" s="754" t="s">
        <v>1914</v>
      </c>
      <c r="D6" s="754" t="s">
        <v>1909</v>
      </c>
      <c r="E6" s="754" t="s">
        <v>1720</v>
      </c>
      <c r="F6" s="742"/>
      <c r="G6" s="742"/>
      <c r="H6" s="742"/>
      <c r="I6" s="837" t="s">
        <v>1719</v>
      </c>
      <c r="J6" s="742" t="s">
        <v>1694</v>
      </c>
      <c r="K6" s="838" t="s">
        <v>1917</v>
      </c>
      <c r="L6" s="591"/>
      <c r="M6" s="769" t="s">
        <v>1702</v>
      </c>
      <c r="N6" s="769"/>
      <c r="O6" s="769"/>
    </row>
    <row r="7" spans="3:43" s="741" customFormat="1" ht="14.5" x14ac:dyDescent="0.35">
      <c r="C7" s="754" t="s">
        <v>1913</v>
      </c>
      <c r="D7" s="754" t="s">
        <v>1911</v>
      </c>
      <c r="E7" s="754" t="s">
        <v>1720</v>
      </c>
      <c r="F7" s="742"/>
      <c r="G7" s="742"/>
      <c r="H7" s="742"/>
      <c r="I7" s="837" t="s">
        <v>1719</v>
      </c>
      <c r="J7" s="742" t="s">
        <v>1694</v>
      </c>
      <c r="K7" s="838" t="s">
        <v>1918</v>
      </c>
      <c r="L7" s="591"/>
      <c r="M7" s="755" t="s">
        <v>1720</v>
      </c>
      <c r="N7" s="762"/>
      <c r="O7" s="770" t="s">
        <v>1703</v>
      </c>
      <c r="Q7" s="842" t="s">
        <v>2198</v>
      </c>
      <c r="R7" s="843"/>
      <c r="S7" s="844" t="s">
        <v>1703</v>
      </c>
      <c r="U7" s="842" t="s">
        <v>2650</v>
      </c>
      <c r="V7" s="884"/>
      <c r="W7" s="885" t="s">
        <v>1703</v>
      </c>
      <c r="X7" s="886"/>
      <c r="Y7" s="842" t="s">
        <v>2651</v>
      </c>
      <c r="Z7" s="884"/>
      <c r="AA7" s="885" t="s">
        <v>1703</v>
      </c>
      <c r="AB7" s="886"/>
      <c r="AC7" s="842" t="s">
        <v>2652</v>
      </c>
      <c r="AD7" s="884"/>
      <c r="AE7" s="885" t="s">
        <v>1703</v>
      </c>
      <c r="AG7" s="824" t="s">
        <v>2883</v>
      </c>
      <c r="AH7" s="900"/>
      <c r="AI7" s="901" t="s">
        <v>1703</v>
      </c>
      <c r="AJ7" s="808"/>
      <c r="AK7" s="824" t="s">
        <v>2884</v>
      </c>
      <c r="AL7" s="900"/>
      <c r="AM7" s="901" t="s">
        <v>1703</v>
      </c>
      <c r="AO7" s="824" t="s">
        <v>2885</v>
      </c>
      <c r="AP7" s="900"/>
      <c r="AQ7" s="901" t="s">
        <v>1703</v>
      </c>
    </row>
    <row r="8" spans="3:43" s="741" customFormat="1" ht="14.5" x14ac:dyDescent="0.35">
      <c r="C8" s="754" t="s">
        <v>1833</v>
      </c>
      <c r="D8" s="754" t="s">
        <v>1834</v>
      </c>
      <c r="E8" s="754" t="s">
        <v>1720</v>
      </c>
      <c r="F8" s="742"/>
      <c r="G8" s="742"/>
      <c r="H8" s="742"/>
      <c r="I8" s="837" t="s">
        <v>1719</v>
      </c>
      <c r="J8" s="742" t="s">
        <v>1694</v>
      </c>
      <c r="K8" s="838" t="s">
        <v>1721</v>
      </c>
      <c r="L8" s="591"/>
      <c r="M8" s="750" t="s">
        <v>1704</v>
      </c>
      <c r="N8" s="750" t="s">
        <v>1696</v>
      </c>
      <c r="O8" s="750"/>
      <c r="Q8" s="832" t="s">
        <v>1704</v>
      </c>
      <c r="R8" s="832" t="s">
        <v>1696</v>
      </c>
      <c r="S8" s="832"/>
      <c r="U8" s="882" t="s">
        <v>1704</v>
      </c>
      <c r="V8" s="882" t="s">
        <v>1696</v>
      </c>
      <c r="W8" s="882"/>
      <c r="X8" s="886"/>
      <c r="Y8" s="882" t="s">
        <v>1704</v>
      </c>
      <c r="Z8" s="882" t="s">
        <v>1696</v>
      </c>
      <c r="AA8" s="882"/>
      <c r="AB8" s="886"/>
      <c r="AC8" s="882" t="s">
        <v>1704</v>
      </c>
      <c r="AD8" s="882" t="s">
        <v>1696</v>
      </c>
      <c r="AE8" s="882"/>
      <c r="AG8" s="899" t="s">
        <v>1704</v>
      </c>
      <c r="AH8" s="899" t="s">
        <v>1696</v>
      </c>
      <c r="AI8" s="899"/>
      <c r="AJ8" s="808"/>
      <c r="AK8" s="899" t="s">
        <v>1704</v>
      </c>
      <c r="AL8" s="899" t="s">
        <v>1696</v>
      </c>
      <c r="AM8" s="899"/>
      <c r="AO8" s="899" t="s">
        <v>1704</v>
      </c>
      <c r="AP8" s="899" t="s">
        <v>1696</v>
      </c>
      <c r="AQ8" s="899"/>
    </row>
    <row r="9" spans="3:43" s="741" customFormat="1" ht="14.5" x14ac:dyDescent="0.35">
      <c r="C9" s="754" t="s">
        <v>1835</v>
      </c>
      <c r="D9" s="754" t="s">
        <v>1836</v>
      </c>
      <c r="E9" s="754" t="s">
        <v>1720</v>
      </c>
      <c r="F9" s="787"/>
      <c r="G9" s="742"/>
      <c r="H9" s="742"/>
      <c r="I9" s="837" t="s">
        <v>1719</v>
      </c>
      <c r="J9" s="742" t="s">
        <v>1694</v>
      </c>
      <c r="K9" s="838" t="s">
        <v>1722</v>
      </c>
      <c r="L9" s="591"/>
      <c r="M9" s="750" t="s">
        <v>1</v>
      </c>
      <c r="N9" s="750" t="s">
        <v>1725</v>
      </c>
      <c r="O9" s="750" t="s">
        <v>1</v>
      </c>
      <c r="Q9" s="832" t="s">
        <v>1</v>
      </c>
      <c r="R9" s="832" t="s">
        <v>1688</v>
      </c>
      <c r="S9" s="832" t="s">
        <v>1</v>
      </c>
      <c r="U9" s="832" t="s">
        <v>1</v>
      </c>
      <c r="V9" s="832" t="s">
        <v>1688</v>
      </c>
      <c r="W9" s="832" t="s">
        <v>1</v>
      </c>
      <c r="X9" s="886"/>
      <c r="Y9" s="832" t="s">
        <v>1</v>
      </c>
      <c r="Z9" s="832" t="s">
        <v>1688</v>
      </c>
      <c r="AA9" s="832" t="s">
        <v>1</v>
      </c>
      <c r="AB9" s="886"/>
      <c r="AC9" s="832" t="s">
        <v>1</v>
      </c>
      <c r="AD9" s="832" t="s">
        <v>1688</v>
      </c>
      <c r="AE9" s="832" t="s">
        <v>1</v>
      </c>
      <c r="AG9" s="899" t="s">
        <v>1</v>
      </c>
      <c r="AH9" s="832" t="s">
        <v>1686</v>
      </c>
      <c r="AI9" s="899" t="s">
        <v>1</v>
      </c>
      <c r="AJ9" s="808"/>
      <c r="AK9" s="899" t="s">
        <v>1</v>
      </c>
      <c r="AL9" s="832" t="s">
        <v>1686</v>
      </c>
      <c r="AM9" s="899" t="s">
        <v>1</v>
      </c>
      <c r="AO9" s="899" t="s">
        <v>1</v>
      </c>
      <c r="AP9" s="832" t="s">
        <v>1686</v>
      </c>
      <c r="AQ9" s="899" t="s">
        <v>1</v>
      </c>
    </row>
    <row r="10" spans="3:43" s="741" customFormat="1" ht="14.5" x14ac:dyDescent="0.35">
      <c r="C10" s="754" t="s">
        <v>1921</v>
      </c>
      <c r="D10" s="754" t="s">
        <v>1723</v>
      </c>
      <c r="E10" s="754" t="s">
        <v>1720</v>
      </c>
      <c r="F10" s="787"/>
      <c r="G10" s="788"/>
      <c r="H10" s="789"/>
      <c r="I10" s="837" t="s">
        <v>1719</v>
      </c>
      <c r="J10" s="742" t="s">
        <v>1694</v>
      </c>
      <c r="K10" s="838" t="s">
        <v>2002</v>
      </c>
      <c r="L10" s="760"/>
      <c r="M10" s="750" t="s">
        <v>1698</v>
      </c>
      <c r="N10" s="750" t="s">
        <v>1726</v>
      </c>
      <c r="O10" s="750" t="s">
        <v>1698</v>
      </c>
      <c r="Q10" s="832" t="s">
        <v>1698</v>
      </c>
      <c r="R10" s="832" t="s">
        <v>1687</v>
      </c>
      <c r="S10" s="832" t="s">
        <v>1698</v>
      </c>
      <c r="U10" s="832" t="s">
        <v>1698</v>
      </c>
      <c r="V10" s="832" t="s">
        <v>1687</v>
      </c>
      <c r="W10" s="832" t="s">
        <v>1698</v>
      </c>
      <c r="X10" s="886"/>
      <c r="Y10" s="832" t="s">
        <v>1698</v>
      </c>
      <c r="Z10" s="832" t="s">
        <v>1687</v>
      </c>
      <c r="AA10" s="832" t="s">
        <v>1698</v>
      </c>
      <c r="AB10" s="886"/>
      <c r="AC10" s="832" t="s">
        <v>1698</v>
      </c>
      <c r="AD10" s="832" t="s">
        <v>1687</v>
      </c>
      <c r="AE10" s="832" t="s">
        <v>1698</v>
      </c>
      <c r="AG10" s="899" t="s">
        <v>1698</v>
      </c>
      <c r="AH10" s="899" t="s">
        <v>2824</v>
      </c>
      <c r="AI10" s="899" t="s">
        <v>1698</v>
      </c>
      <c r="AJ10" s="808"/>
      <c r="AK10" s="899" t="s">
        <v>1698</v>
      </c>
      <c r="AL10" s="899" t="s">
        <v>2824</v>
      </c>
      <c r="AM10" s="899" t="s">
        <v>1698</v>
      </c>
      <c r="AO10" s="899" t="s">
        <v>1698</v>
      </c>
      <c r="AP10" s="899" t="s">
        <v>2824</v>
      </c>
      <c r="AQ10" s="899" t="s">
        <v>1698</v>
      </c>
    </row>
    <row r="11" spans="3:43" s="741" customFormat="1" ht="14.5" x14ac:dyDescent="0.35">
      <c r="C11" s="754" t="s">
        <v>1922</v>
      </c>
      <c r="D11" s="754" t="s">
        <v>1724</v>
      </c>
      <c r="E11" s="754" t="s">
        <v>1720</v>
      </c>
      <c r="F11" s="787"/>
      <c r="G11" s="788"/>
      <c r="H11" s="789"/>
      <c r="I11" s="837" t="s">
        <v>1719</v>
      </c>
      <c r="J11" s="742" t="s">
        <v>1694</v>
      </c>
      <c r="K11" s="838" t="s">
        <v>2001</v>
      </c>
      <c r="L11" s="760"/>
      <c r="M11" s="750" t="s">
        <v>1705</v>
      </c>
      <c r="N11" s="750" t="s">
        <v>1706</v>
      </c>
      <c r="O11" s="750" t="s">
        <v>1705</v>
      </c>
      <c r="Q11" s="832" t="s">
        <v>1705</v>
      </c>
      <c r="R11" s="832" t="s">
        <v>1706</v>
      </c>
      <c r="S11" s="832" t="s">
        <v>1705</v>
      </c>
      <c r="U11" s="832" t="s">
        <v>1705</v>
      </c>
      <c r="V11" s="832" t="s">
        <v>1706</v>
      </c>
      <c r="W11" s="832" t="s">
        <v>1705</v>
      </c>
      <c r="X11" s="886"/>
      <c r="Y11" s="832" t="s">
        <v>1705</v>
      </c>
      <c r="Z11" s="832" t="s">
        <v>1706</v>
      </c>
      <c r="AA11" s="832" t="s">
        <v>1705</v>
      </c>
      <c r="AB11" s="886"/>
      <c r="AC11" s="832" t="s">
        <v>1705</v>
      </c>
      <c r="AD11" s="832" t="s">
        <v>1706</v>
      </c>
      <c r="AE11" s="832" t="s">
        <v>1705</v>
      </c>
      <c r="AG11" s="899" t="s">
        <v>1705</v>
      </c>
      <c r="AH11" s="899" t="s">
        <v>1706</v>
      </c>
      <c r="AI11" s="899" t="s">
        <v>1705</v>
      </c>
      <c r="AJ11" s="808"/>
      <c r="AK11" s="899" t="s">
        <v>1705</v>
      </c>
      <c r="AL11" s="899" t="s">
        <v>1706</v>
      </c>
      <c r="AM11" s="899" t="s">
        <v>1705</v>
      </c>
      <c r="AO11" s="899" t="s">
        <v>1705</v>
      </c>
      <c r="AP11" s="899" t="s">
        <v>1706</v>
      </c>
      <c r="AQ11" s="899" t="s">
        <v>1705</v>
      </c>
    </row>
    <row r="12" spans="3:43" s="741" customFormat="1" ht="14.5" x14ac:dyDescent="0.35">
      <c r="C12" s="754" t="s">
        <v>2597</v>
      </c>
      <c r="D12" s="754" t="s">
        <v>2908</v>
      </c>
      <c r="E12" s="754" t="s">
        <v>1720</v>
      </c>
      <c r="F12" s="830"/>
      <c r="G12" s="830"/>
      <c r="H12" s="830"/>
      <c r="I12" s="837" t="s">
        <v>1719</v>
      </c>
      <c r="J12" s="742" t="s">
        <v>1694</v>
      </c>
      <c r="K12" s="831" t="s">
        <v>2602</v>
      </c>
      <c r="L12" s="760"/>
      <c r="M12" s="750" t="s">
        <v>1707</v>
      </c>
      <c r="N12" s="750" t="s">
        <v>1725</v>
      </c>
      <c r="O12" s="750" t="s">
        <v>1707</v>
      </c>
      <c r="Q12" s="832" t="s">
        <v>1707</v>
      </c>
      <c r="R12" s="832" t="s">
        <v>1686</v>
      </c>
      <c r="S12" s="832" t="s">
        <v>1707</v>
      </c>
      <c r="U12" s="832" t="s">
        <v>1707</v>
      </c>
      <c r="V12" s="832" t="s">
        <v>1686</v>
      </c>
      <c r="W12" s="832" t="s">
        <v>1707</v>
      </c>
      <c r="X12" s="886"/>
      <c r="Y12" s="832" t="s">
        <v>1707</v>
      </c>
      <c r="Z12" s="832" t="s">
        <v>1686</v>
      </c>
      <c r="AA12" s="832" t="s">
        <v>1707</v>
      </c>
      <c r="AB12" s="886"/>
      <c r="AC12" s="832" t="s">
        <v>1707</v>
      </c>
      <c r="AD12" s="832" t="s">
        <v>1686</v>
      </c>
      <c r="AE12" s="832" t="s">
        <v>1707</v>
      </c>
      <c r="AG12" s="899" t="s">
        <v>1707</v>
      </c>
      <c r="AH12" s="899" t="s">
        <v>2825</v>
      </c>
      <c r="AI12" s="899" t="s">
        <v>1707</v>
      </c>
      <c r="AJ12" s="808"/>
      <c r="AK12" s="899" t="s">
        <v>1707</v>
      </c>
      <c r="AL12" s="899" t="s">
        <v>2825</v>
      </c>
      <c r="AM12" s="899" t="s">
        <v>1707</v>
      </c>
      <c r="AO12" s="899" t="s">
        <v>1707</v>
      </c>
      <c r="AP12" s="899" t="s">
        <v>2825</v>
      </c>
      <c r="AQ12" s="899" t="s">
        <v>1707</v>
      </c>
    </row>
    <row r="13" spans="3:43" s="741" customFormat="1" ht="14.5" x14ac:dyDescent="0.35">
      <c r="C13" s="754" t="s">
        <v>2716</v>
      </c>
      <c r="D13" s="754" t="s">
        <v>2135</v>
      </c>
      <c r="E13" s="754" t="s">
        <v>1720</v>
      </c>
      <c r="F13" s="787"/>
      <c r="G13" s="814"/>
      <c r="H13" s="814"/>
      <c r="I13" s="837" t="s">
        <v>1719</v>
      </c>
      <c r="J13" s="742" t="s">
        <v>1694</v>
      </c>
      <c r="K13" s="838" t="s">
        <v>2598</v>
      </c>
      <c r="L13" s="760"/>
      <c r="M13" s="750" t="s">
        <v>1709</v>
      </c>
      <c r="N13" s="750" t="s">
        <v>1708</v>
      </c>
      <c r="O13" s="750" t="s">
        <v>1727</v>
      </c>
      <c r="Q13" s="832" t="s">
        <v>1709</v>
      </c>
      <c r="R13" s="832" t="s">
        <v>1708</v>
      </c>
      <c r="S13" s="832" t="s">
        <v>2197</v>
      </c>
      <c r="U13" s="882" t="s">
        <v>1709</v>
      </c>
      <c r="V13" s="882" t="s">
        <v>1708</v>
      </c>
      <c r="W13" s="882" t="s">
        <v>2653</v>
      </c>
      <c r="X13" s="886"/>
      <c r="Y13" s="882" t="s">
        <v>1709</v>
      </c>
      <c r="Z13" s="882" t="s">
        <v>1708</v>
      </c>
      <c r="AA13" s="882" t="s">
        <v>2654</v>
      </c>
      <c r="AB13" s="886"/>
      <c r="AC13" s="882" t="s">
        <v>1709</v>
      </c>
      <c r="AD13" s="882" t="s">
        <v>1708</v>
      </c>
      <c r="AE13" s="882" t="s">
        <v>2655</v>
      </c>
      <c r="AG13" s="899" t="s">
        <v>1709</v>
      </c>
      <c r="AH13" s="899" t="s">
        <v>2826</v>
      </c>
      <c r="AI13" s="899" t="s">
        <v>2828</v>
      </c>
      <c r="AJ13" s="808"/>
      <c r="AK13" s="899" t="s">
        <v>1709</v>
      </c>
      <c r="AL13" s="899" t="s">
        <v>2826</v>
      </c>
      <c r="AM13" s="899" t="s">
        <v>2827</v>
      </c>
      <c r="AO13" s="899" t="s">
        <v>1709</v>
      </c>
      <c r="AP13" s="899" t="s">
        <v>2826</v>
      </c>
      <c r="AQ13" s="899" t="s">
        <v>2829</v>
      </c>
    </row>
    <row r="14" spans="3:43" s="741" customFormat="1" ht="14.5" x14ac:dyDescent="0.35">
      <c r="C14" s="754" t="s">
        <v>2717</v>
      </c>
      <c r="D14" s="754" t="s">
        <v>2003</v>
      </c>
      <c r="E14" s="754" t="s">
        <v>1720</v>
      </c>
      <c r="F14" s="814"/>
      <c r="G14" s="814"/>
      <c r="H14" s="814"/>
      <c r="I14" s="837" t="s">
        <v>1719</v>
      </c>
      <c r="J14" s="742" t="s">
        <v>1694</v>
      </c>
      <c r="K14" s="838" t="s">
        <v>2599</v>
      </c>
      <c r="L14" s="760"/>
      <c r="M14" s="750" t="s">
        <v>1710</v>
      </c>
      <c r="N14" s="750" t="s">
        <v>1711</v>
      </c>
      <c r="O14" s="750"/>
      <c r="Q14" s="832" t="s">
        <v>1710</v>
      </c>
      <c r="R14" s="832" t="s">
        <v>1711</v>
      </c>
      <c r="S14" s="832"/>
      <c r="U14" s="882" t="s">
        <v>1710</v>
      </c>
      <c r="V14" s="882" t="s">
        <v>1711</v>
      </c>
      <c r="W14" s="882"/>
      <c r="X14" s="886"/>
      <c r="Y14" s="882" t="s">
        <v>1710</v>
      </c>
      <c r="Z14" s="882" t="s">
        <v>1711</v>
      </c>
      <c r="AA14" s="882"/>
      <c r="AB14" s="886"/>
      <c r="AC14" s="882" t="s">
        <v>1710</v>
      </c>
      <c r="AD14" s="882" t="s">
        <v>1711</v>
      </c>
      <c r="AE14" s="882"/>
      <c r="AG14" s="899" t="s">
        <v>1710</v>
      </c>
      <c r="AH14" s="899" t="s">
        <v>1711</v>
      </c>
      <c r="AI14" s="899"/>
      <c r="AJ14" s="808"/>
      <c r="AK14" s="899" t="s">
        <v>1710</v>
      </c>
      <c r="AL14" s="899" t="s">
        <v>1711</v>
      </c>
      <c r="AM14" s="899"/>
      <c r="AO14" s="899" t="s">
        <v>1710</v>
      </c>
      <c r="AP14" s="899" t="s">
        <v>1711</v>
      </c>
      <c r="AQ14" s="899"/>
    </row>
    <row r="15" spans="3:43" s="741" customFormat="1" ht="14.5" x14ac:dyDescent="0.35">
      <c r="C15" s="754" t="s">
        <v>2718</v>
      </c>
      <c r="D15" s="754" t="s">
        <v>2093</v>
      </c>
      <c r="E15" s="754" t="s">
        <v>1720</v>
      </c>
      <c r="F15" s="814"/>
      <c r="G15" s="814"/>
      <c r="H15" s="814"/>
      <c r="I15" s="837" t="s">
        <v>1719</v>
      </c>
      <c r="J15" s="742" t="s">
        <v>1694</v>
      </c>
      <c r="K15" s="838" t="s">
        <v>2600</v>
      </c>
      <c r="L15" s="760"/>
      <c r="M15" s="750" t="s">
        <v>1712</v>
      </c>
      <c r="N15" s="750" t="s">
        <v>1711</v>
      </c>
      <c r="O15" s="750"/>
      <c r="Q15" s="832" t="s">
        <v>1712</v>
      </c>
      <c r="R15" s="832" t="s">
        <v>1711</v>
      </c>
      <c r="S15" s="832"/>
      <c r="U15" s="882" t="s">
        <v>1712</v>
      </c>
      <c r="V15" s="882" t="s">
        <v>1711</v>
      </c>
      <c r="W15" s="882"/>
      <c r="X15" s="886"/>
      <c r="Y15" s="882" t="s">
        <v>1712</v>
      </c>
      <c r="Z15" s="882" t="s">
        <v>1711</v>
      </c>
      <c r="AA15" s="882"/>
      <c r="AB15" s="886"/>
      <c r="AC15" s="882" t="s">
        <v>1712</v>
      </c>
      <c r="AD15" s="882" t="s">
        <v>1711</v>
      </c>
      <c r="AE15" s="882"/>
      <c r="AG15" s="899" t="s">
        <v>1712</v>
      </c>
      <c r="AH15" s="899" t="s">
        <v>1711</v>
      </c>
      <c r="AI15" s="899"/>
      <c r="AJ15" s="808"/>
      <c r="AK15" s="899" t="s">
        <v>1712</v>
      </c>
      <c r="AL15" s="899" t="s">
        <v>1711</v>
      </c>
      <c r="AM15" s="899"/>
      <c r="AO15" s="899" t="s">
        <v>1712</v>
      </c>
      <c r="AP15" s="899" t="s">
        <v>1711</v>
      </c>
      <c r="AQ15" s="899"/>
    </row>
    <row r="16" spans="3:43" s="741" customFormat="1" ht="14.5" x14ac:dyDescent="0.35">
      <c r="C16" s="754" t="s">
        <v>2719</v>
      </c>
      <c r="D16" s="754" t="s">
        <v>2114</v>
      </c>
      <c r="E16" s="754" t="s">
        <v>1720</v>
      </c>
      <c r="F16" s="814"/>
      <c r="G16" s="814"/>
      <c r="H16" s="814"/>
      <c r="I16" s="837" t="s">
        <v>1719</v>
      </c>
      <c r="J16" s="742" t="s">
        <v>1694</v>
      </c>
      <c r="K16" s="838" t="s">
        <v>2601</v>
      </c>
      <c r="L16" s="760"/>
      <c r="M16" s="750" t="s">
        <v>1713</v>
      </c>
      <c r="N16" s="750" t="s">
        <v>1711</v>
      </c>
      <c r="O16" s="750"/>
      <c r="Q16" s="832" t="s">
        <v>1713</v>
      </c>
      <c r="R16" s="832" t="s">
        <v>1711</v>
      </c>
      <c r="S16" s="832"/>
      <c r="U16" s="882" t="s">
        <v>1713</v>
      </c>
      <c r="V16" s="882" t="s">
        <v>1711</v>
      </c>
      <c r="W16" s="882"/>
      <c r="X16" s="886"/>
      <c r="Y16" s="882" t="s">
        <v>1713</v>
      </c>
      <c r="Z16" s="882" t="s">
        <v>1711</v>
      </c>
      <c r="AA16" s="882"/>
      <c r="AB16" s="880"/>
      <c r="AC16" s="882" t="s">
        <v>1713</v>
      </c>
      <c r="AD16" s="882" t="s">
        <v>1711</v>
      </c>
      <c r="AE16" s="882"/>
      <c r="AG16" s="899" t="s">
        <v>1713</v>
      </c>
      <c r="AH16" s="899" t="s">
        <v>1711</v>
      </c>
      <c r="AI16" s="899"/>
      <c r="AJ16" s="880"/>
      <c r="AK16" s="899" t="s">
        <v>1713</v>
      </c>
      <c r="AL16" s="899" t="s">
        <v>1711</v>
      </c>
      <c r="AM16" s="899"/>
      <c r="AO16" s="899" t="s">
        <v>1713</v>
      </c>
      <c r="AP16" s="899" t="s">
        <v>1711</v>
      </c>
      <c r="AQ16" s="899"/>
    </row>
    <row r="17" spans="3:50" s="741" customFormat="1" x14ac:dyDescent="0.25">
      <c r="C17" s="754" t="s">
        <v>2720</v>
      </c>
      <c r="D17" s="754" t="s">
        <v>2557</v>
      </c>
      <c r="E17" s="754" t="s">
        <v>2198</v>
      </c>
      <c r="F17" s="839" t="s">
        <v>2194</v>
      </c>
      <c r="G17" s="830" t="s">
        <v>2195</v>
      </c>
      <c r="H17" s="830" t="s">
        <v>2196</v>
      </c>
      <c r="I17" s="837" t="s">
        <v>1719</v>
      </c>
      <c r="J17" s="742" t="s">
        <v>1694</v>
      </c>
      <c r="K17" s="831" t="s">
        <v>2197</v>
      </c>
      <c r="L17" s="762"/>
      <c r="M17" s="570"/>
      <c r="N17" s="570"/>
      <c r="O17" s="570"/>
      <c r="Q17" s="843"/>
      <c r="R17" s="843"/>
      <c r="S17" s="843"/>
    </row>
    <row r="18" spans="3:50" s="741" customFormat="1" x14ac:dyDescent="0.25">
      <c r="C18" s="754" t="s">
        <v>2721</v>
      </c>
      <c r="D18" s="754" t="s">
        <v>2595</v>
      </c>
      <c r="E18" s="754" t="s">
        <v>1720</v>
      </c>
      <c r="F18" s="835"/>
      <c r="G18" s="830"/>
      <c r="H18" s="830"/>
      <c r="I18" s="837" t="s">
        <v>1719</v>
      </c>
      <c r="J18" s="742" t="s">
        <v>1694</v>
      </c>
      <c r="K18" s="831" t="s">
        <v>2558</v>
      </c>
      <c r="L18" s="762"/>
      <c r="M18" s="570"/>
      <c r="N18" s="570"/>
      <c r="O18" s="570"/>
      <c r="Q18" s="843"/>
      <c r="R18" s="843"/>
      <c r="S18" s="843"/>
    </row>
    <row r="19" spans="3:50" s="741" customFormat="1" ht="14.5" x14ac:dyDescent="0.35">
      <c r="C19" s="754" t="s">
        <v>2713</v>
      </c>
      <c r="D19" s="754" t="s">
        <v>2656</v>
      </c>
      <c r="E19" s="754" t="s">
        <v>2650</v>
      </c>
      <c r="F19" s="830" t="s">
        <v>2657</v>
      </c>
      <c r="G19" s="830" t="s">
        <v>2195</v>
      </c>
      <c r="H19" s="830" t="s">
        <v>2658</v>
      </c>
      <c r="I19" s="837" t="s">
        <v>1719</v>
      </c>
      <c r="J19" s="742" t="s">
        <v>1694</v>
      </c>
      <c r="K19" s="883" t="s">
        <v>2659</v>
      </c>
      <c r="L19" s="762"/>
      <c r="M19" s="808"/>
    </row>
    <row r="20" spans="3:50" s="741" customFormat="1" ht="14.5" x14ac:dyDescent="0.35">
      <c r="C20" s="754" t="s">
        <v>2714</v>
      </c>
      <c r="D20" s="754" t="s">
        <v>2722</v>
      </c>
      <c r="E20" s="754" t="s">
        <v>2651</v>
      </c>
      <c r="F20" s="830" t="s">
        <v>2660</v>
      </c>
      <c r="G20" s="830" t="s">
        <v>2195</v>
      </c>
      <c r="H20" s="830" t="s">
        <v>2658</v>
      </c>
      <c r="I20" s="837" t="s">
        <v>1719</v>
      </c>
      <c r="J20" s="742" t="s">
        <v>1694</v>
      </c>
      <c r="K20" s="883" t="s">
        <v>2661</v>
      </c>
      <c r="L20" s="762"/>
      <c r="M20" s="808"/>
    </row>
    <row r="21" spans="3:50" s="741" customFormat="1" ht="14.5" x14ac:dyDescent="0.35">
      <c r="C21" s="754" t="s">
        <v>2715</v>
      </c>
      <c r="D21" s="754" t="s">
        <v>2723</v>
      </c>
      <c r="E21" s="754" t="s">
        <v>2652</v>
      </c>
      <c r="F21" s="830" t="s">
        <v>2662</v>
      </c>
      <c r="G21" s="830" t="s">
        <v>2195</v>
      </c>
      <c r="H21" s="830" t="s">
        <v>2658</v>
      </c>
      <c r="I21" s="837" t="s">
        <v>1719</v>
      </c>
      <c r="J21" s="742" t="s">
        <v>1694</v>
      </c>
      <c r="K21" s="883" t="s">
        <v>2663</v>
      </c>
      <c r="L21" s="762"/>
      <c r="M21" s="808"/>
    </row>
    <row r="22" spans="3:50" s="741" customFormat="1" ht="14.5" x14ac:dyDescent="0.35">
      <c r="C22" s="754" t="s">
        <v>2728</v>
      </c>
      <c r="D22" s="754" t="s">
        <v>2725</v>
      </c>
      <c r="E22" s="754" t="s">
        <v>1720</v>
      </c>
      <c r="F22" s="814"/>
      <c r="G22" s="830"/>
      <c r="H22" s="830" t="s">
        <v>2658</v>
      </c>
      <c r="I22" s="837" t="s">
        <v>1719</v>
      </c>
      <c r="J22" s="742" t="s">
        <v>1694</v>
      </c>
      <c r="K22" s="883" t="s">
        <v>2730</v>
      </c>
      <c r="L22" s="762"/>
      <c r="M22" s="808"/>
    </row>
    <row r="23" spans="3:50" s="741" customFormat="1" ht="14.5" x14ac:dyDescent="0.35">
      <c r="C23" s="754" t="s">
        <v>2729</v>
      </c>
      <c r="D23" s="754" t="s">
        <v>2773</v>
      </c>
      <c r="E23" s="754" t="s">
        <v>1720</v>
      </c>
      <c r="F23" s="814"/>
      <c r="G23" s="830"/>
      <c r="H23" s="830" t="s">
        <v>2658</v>
      </c>
      <c r="I23" s="837" t="s">
        <v>1719</v>
      </c>
      <c r="J23" s="742" t="s">
        <v>1694</v>
      </c>
      <c r="K23" s="883" t="s">
        <v>2727</v>
      </c>
      <c r="L23" s="762"/>
      <c r="M23" s="808"/>
    </row>
    <row r="24" spans="3:50" s="741" customFormat="1" ht="14.5" x14ac:dyDescent="0.35">
      <c r="C24" s="754" t="s">
        <v>2880</v>
      </c>
      <c r="D24" s="754" t="s">
        <v>2881</v>
      </c>
      <c r="E24" s="754" t="s">
        <v>2883</v>
      </c>
      <c r="F24" s="830" t="s">
        <v>2833</v>
      </c>
      <c r="G24" s="814"/>
      <c r="H24" s="814"/>
      <c r="I24" s="837" t="s">
        <v>1719</v>
      </c>
      <c r="J24" s="742" t="s">
        <v>1694</v>
      </c>
      <c r="K24" s="883" t="s">
        <v>2831</v>
      </c>
      <c r="L24" s="762"/>
      <c r="M24" s="808"/>
    </row>
    <row r="25" spans="3:50" s="741" customFormat="1" ht="14.5" x14ac:dyDescent="0.35">
      <c r="C25" s="754" t="s">
        <v>2879</v>
      </c>
      <c r="D25" s="754" t="s">
        <v>2882</v>
      </c>
      <c r="E25" s="754" t="s">
        <v>2884</v>
      </c>
      <c r="F25" s="830" t="s">
        <v>2833</v>
      </c>
      <c r="G25" s="814"/>
      <c r="H25" s="814"/>
      <c r="I25" s="837" t="s">
        <v>1719</v>
      </c>
      <c r="J25" s="742" t="s">
        <v>1694</v>
      </c>
      <c r="K25" s="883" t="s">
        <v>2830</v>
      </c>
      <c r="L25" s="762"/>
      <c r="M25" s="808"/>
    </row>
    <row r="26" spans="3:50" s="741" customFormat="1" ht="14.5" x14ac:dyDescent="0.35">
      <c r="C26" s="754" t="s">
        <v>2878</v>
      </c>
      <c r="D26" s="754" t="s">
        <v>2877</v>
      </c>
      <c r="E26" s="754" t="s">
        <v>2885</v>
      </c>
      <c r="F26" s="830" t="s">
        <v>2833</v>
      </c>
      <c r="G26" s="814"/>
      <c r="H26" s="814"/>
      <c r="I26" s="837" t="s">
        <v>1719</v>
      </c>
      <c r="J26" s="742" t="s">
        <v>1694</v>
      </c>
      <c r="K26" s="883" t="s">
        <v>2832</v>
      </c>
      <c r="L26" s="762"/>
      <c r="M26" s="808"/>
    </row>
    <row r="27" spans="3:50" s="741" customFormat="1" ht="14.5" x14ac:dyDescent="0.35">
      <c r="C27" s="754" t="s">
        <v>2890</v>
      </c>
      <c r="D27" s="754" t="s">
        <v>2905</v>
      </c>
      <c r="E27" s="754" t="s">
        <v>1720</v>
      </c>
      <c r="F27" s="917"/>
      <c r="G27" s="917"/>
      <c r="H27" s="917"/>
      <c r="I27" s="837" t="s">
        <v>1719</v>
      </c>
      <c r="J27" s="742" t="s">
        <v>1694</v>
      </c>
      <c r="K27" s="918" t="s">
        <v>2891</v>
      </c>
      <c r="L27" s="762"/>
      <c r="M27" s="808"/>
    </row>
    <row r="28" spans="3:50" s="741" customFormat="1" ht="13" x14ac:dyDescent="0.3">
      <c r="C28" s="754" t="s">
        <v>2893</v>
      </c>
      <c r="D28" s="754" t="s">
        <v>2906</v>
      </c>
      <c r="E28" s="754" t="s">
        <v>1720</v>
      </c>
      <c r="F28" s="917"/>
      <c r="G28" s="917"/>
      <c r="H28" s="917"/>
      <c r="I28" s="837" t="s">
        <v>1719</v>
      </c>
      <c r="J28" s="742" t="s">
        <v>1694</v>
      </c>
      <c r="K28" s="918" t="s">
        <v>2892</v>
      </c>
      <c r="L28" s="762"/>
      <c r="M28" s="762"/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570"/>
      <c r="AA28" s="570"/>
      <c r="AB28" s="570"/>
      <c r="AC28" s="570"/>
      <c r="AD28" s="760"/>
      <c r="AE28" s="570"/>
      <c r="AF28" s="570"/>
      <c r="AG28" s="570"/>
      <c r="AH28" s="570"/>
      <c r="AI28" s="762"/>
      <c r="AJ28" s="771"/>
      <c r="AK28" s="771"/>
      <c r="AL28" s="751"/>
      <c r="AM28" s="751"/>
      <c r="AN28" s="771"/>
      <c r="AO28" s="771"/>
      <c r="AP28" s="751"/>
      <c r="AR28" s="570"/>
      <c r="AS28" s="570"/>
      <c r="AT28" s="570"/>
      <c r="AV28" s="771"/>
      <c r="AW28" s="771"/>
      <c r="AX28" s="751"/>
    </row>
    <row r="29" spans="3:50" s="741" customFormat="1" ht="13" x14ac:dyDescent="0.3">
      <c r="C29" s="754" t="s">
        <v>2894</v>
      </c>
      <c r="D29" s="754" t="s">
        <v>2907</v>
      </c>
      <c r="E29" s="754" t="s">
        <v>1720</v>
      </c>
      <c r="F29" s="917"/>
      <c r="G29" s="917"/>
      <c r="H29" s="917"/>
      <c r="I29" s="837" t="s">
        <v>1719</v>
      </c>
      <c r="J29" s="742" t="s">
        <v>1694</v>
      </c>
      <c r="K29" s="918" t="s">
        <v>2895</v>
      </c>
      <c r="L29" s="762"/>
      <c r="M29" s="762"/>
      <c r="N29" s="762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  <c r="Z29" s="570"/>
      <c r="AA29" s="570"/>
      <c r="AB29" s="570"/>
      <c r="AC29" s="570"/>
      <c r="AD29" s="760"/>
      <c r="AE29" s="570"/>
      <c r="AF29" s="570"/>
      <c r="AG29" s="570"/>
      <c r="AH29" s="570"/>
      <c r="AI29" s="762"/>
      <c r="AJ29" s="771"/>
      <c r="AK29" s="771"/>
      <c r="AL29" s="751"/>
      <c r="AM29" s="751"/>
      <c r="AN29" s="771"/>
      <c r="AO29" s="771"/>
      <c r="AP29" s="751"/>
      <c r="AR29" s="570"/>
      <c r="AS29" s="570"/>
      <c r="AT29" s="570"/>
      <c r="AV29" s="771"/>
      <c r="AW29" s="771"/>
      <c r="AX29" s="751"/>
    </row>
    <row r="30" spans="3:50" s="741" customFormat="1" ht="13" x14ac:dyDescent="0.3">
      <c r="C30" s="762"/>
      <c r="D30" s="762"/>
      <c r="E30" s="762"/>
      <c r="F30" s="762"/>
      <c r="G30" s="762"/>
      <c r="H30" s="762"/>
      <c r="I30" s="762"/>
      <c r="J30" s="762"/>
      <c r="K30" s="929"/>
      <c r="L30" s="762"/>
      <c r="M30" s="762"/>
      <c r="N30" s="762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  <c r="Z30" s="570"/>
      <c r="AA30" s="570"/>
      <c r="AB30" s="570"/>
      <c r="AC30" s="570"/>
      <c r="AD30" s="760"/>
      <c r="AE30" s="570"/>
      <c r="AF30" s="570"/>
      <c r="AG30" s="570"/>
      <c r="AH30" s="570"/>
      <c r="AI30" s="762"/>
      <c r="AJ30" s="771"/>
      <c r="AK30" s="771"/>
      <c r="AL30" s="751"/>
      <c r="AM30" s="751"/>
      <c r="AN30" s="771"/>
      <c r="AO30" s="771"/>
      <c r="AP30" s="751"/>
      <c r="AR30" s="570"/>
      <c r="AS30" s="570"/>
      <c r="AT30" s="570"/>
      <c r="AV30" s="771"/>
      <c r="AW30" s="771"/>
      <c r="AX30" s="751"/>
    </row>
    <row r="31" spans="3:50" s="751" customFormat="1" ht="12.75" customHeight="1" x14ac:dyDescent="0.3">
      <c r="C31" s="772" t="s">
        <v>1908</v>
      </c>
      <c r="D31" s="773" t="s">
        <v>1837</v>
      </c>
    </row>
    <row r="32" spans="3:50" s="751" customFormat="1" ht="12.75" customHeight="1" x14ac:dyDescent="0.3">
      <c r="D32" s="565"/>
      <c r="E32" s="753"/>
      <c r="F32" s="752" t="s">
        <v>656</v>
      </c>
      <c r="G32" s="752" t="s">
        <v>657</v>
      </c>
      <c r="H32" s="752" t="s">
        <v>658</v>
      </c>
      <c r="I32" s="752" t="s">
        <v>576</v>
      </c>
      <c r="J32" s="752" t="s">
        <v>577</v>
      </c>
      <c r="K32" s="752" t="s">
        <v>578</v>
      </c>
      <c r="L32" s="752" t="s">
        <v>586</v>
      </c>
      <c r="M32" s="752" t="s">
        <v>659</v>
      </c>
      <c r="N32" s="752" t="s">
        <v>660</v>
      </c>
      <c r="O32" s="752" t="s">
        <v>661</v>
      </c>
      <c r="P32" s="752" t="s">
        <v>662</v>
      </c>
      <c r="Q32" s="752" t="s">
        <v>663</v>
      </c>
      <c r="R32" s="752" t="s">
        <v>664</v>
      </c>
      <c r="S32" s="752" t="s">
        <v>665</v>
      </c>
      <c r="T32" s="752" t="s">
        <v>666</v>
      </c>
      <c r="U32" s="752" t="s">
        <v>22</v>
      </c>
      <c r="V32" s="752" t="s">
        <v>23</v>
      </c>
      <c r="W32" s="752" t="s">
        <v>143</v>
      </c>
      <c r="X32" s="752" t="s">
        <v>144</v>
      </c>
      <c r="Y32" s="752" t="s">
        <v>145</v>
      </c>
      <c r="Z32" s="752" t="s">
        <v>146</v>
      </c>
      <c r="AA32" s="752" t="s">
        <v>147</v>
      </c>
      <c r="AB32" s="752" t="s">
        <v>148</v>
      </c>
      <c r="AC32" s="752" t="s">
        <v>149</v>
      </c>
      <c r="AD32" s="752" t="s">
        <v>150</v>
      </c>
      <c r="AE32" s="752" t="s">
        <v>151</v>
      </c>
      <c r="AF32" s="752" t="s">
        <v>152</v>
      </c>
      <c r="AG32" s="752" t="s">
        <v>153</v>
      </c>
      <c r="AH32" s="752" t="s">
        <v>154</v>
      </c>
      <c r="AI32" s="752" t="s">
        <v>155</v>
      </c>
      <c r="AJ32" s="752" t="s">
        <v>156</v>
      </c>
      <c r="AK32" s="752" t="s">
        <v>157</v>
      </c>
      <c r="AL32" s="752" t="s">
        <v>158</v>
      </c>
      <c r="AM32" s="752" t="s">
        <v>159</v>
      </c>
      <c r="AN32" s="752" t="s">
        <v>160</v>
      </c>
      <c r="AO32" s="752" t="s">
        <v>161</v>
      </c>
      <c r="AP32" s="752" t="s">
        <v>162</v>
      </c>
    </row>
    <row r="33" spans="3:45" s="751" customFormat="1" ht="12.75" hidden="1" customHeight="1" outlineLevel="1" x14ac:dyDescent="0.3">
      <c r="C33" s="570"/>
      <c r="D33" s="774" t="s">
        <v>1728</v>
      </c>
      <c r="E33" s="753" t="s">
        <v>1729</v>
      </c>
      <c r="F33" s="753" t="s">
        <v>1714</v>
      </c>
      <c r="G33" s="753" t="s">
        <v>1714</v>
      </c>
      <c r="H33" s="753" t="s">
        <v>1714</v>
      </c>
      <c r="I33" s="753" t="s">
        <v>1714</v>
      </c>
      <c r="J33" s="753" t="s">
        <v>1714</v>
      </c>
      <c r="K33" s="753" t="s">
        <v>1714</v>
      </c>
      <c r="L33" s="753" t="s">
        <v>1714</v>
      </c>
      <c r="M33" s="753" t="s">
        <v>1714</v>
      </c>
      <c r="N33" s="753" t="s">
        <v>1714</v>
      </c>
      <c r="O33" s="753" t="s">
        <v>1714</v>
      </c>
      <c r="P33" s="753" t="s">
        <v>1714</v>
      </c>
      <c r="Q33" s="753" t="s">
        <v>1714</v>
      </c>
      <c r="R33" s="753" t="s">
        <v>1714</v>
      </c>
      <c r="S33" s="753" t="s">
        <v>1714</v>
      </c>
      <c r="T33" s="753" t="s">
        <v>1714</v>
      </c>
      <c r="U33" s="753" t="s">
        <v>1714</v>
      </c>
      <c r="V33" s="753" t="s">
        <v>1714</v>
      </c>
      <c r="W33" s="753" t="s">
        <v>1714</v>
      </c>
      <c r="X33" s="753" t="s">
        <v>1714</v>
      </c>
      <c r="Y33" s="753" t="s">
        <v>1714</v>
      </c>
      <c r="Z33" s="753" t="s">
        <v>1714</v>
      </c>
      <c r="AA33" s="753" t="s">
        <v>1714</v>
      </c>
      <c r="AB33" s="753" t="s">
        <v>1714</v>
      </c>
      <c r="AC33" s="753" t="s">
        <v>1714</v>
      </c>
      <c r="AD33" s="753" t="s">
        <v>1714</v>
      </c>
      <c r="AE33" s="753" t="s">
        <v>1714</v>
      </c>
      <c r="AF33" s="753" t="s">
        <v>1714</v>
      </c>
      <c r="AG33" s="753" t="s">
        <v>1714</v>
      </c>
      <c r="AH33" s="753" t="s">
        <v>1714</v>
      </c>
      <c r="AI33" s="753" t="s">
        <v>1714</v>
      </c>
      <c r="AJ33" s="753" t="s">
        <v>1714</v>
      </c>
      <c r="AK33" s="753" t="s">
        <v>1714</v>
      </c>
      <c r="AL33" s="753" t="s">
        <v>1714</v>
      </c>
      <c r="AM33" s="753" t="s">
        <v>1714</v>
      </c>
      <c r="AN33" s="753" t="s">
        <v>1714</v>
      </c>
      <c r="AO33" s="753" t="s">
        <v>1714</v>
      </c>
      <c r="AP33" s="753" t="s">
        <v>1714</v>
      </c>
    </row>
    <row r="34" spans="3:45" ht="13" hidden="1" outlineLevel="1" x14ac:dyDescent="0.3">
      <c r="C34" s="570"/>
      <c r="D34" s="774" t="s">
        <v>1730</v>
      </c>
      <c r="E34" s="753" t="s">
        <v>1731</v>
      </c>
      <c r="F34" s="753" t="s">
        <v>1714</v>
      </c>
      <c r="G34" s="753" t="s">
        <v>1714</v>
      </c>
      <c r="H34" s="753" t="s">
        <v>1714</v>
      </c>
      <c r="I34" s="753" t="s">
        <v>1714</v>
      </c>
      <c r="J34" s="753" t="s">
        <v>1714</v>
      </c>
      <c r="K34" s="753" t="s">
        <v>1714</v>
      </c>
      <c r="L34" s="753" t="s">
        <v>1714</v>
      </c>
      <c r="M34" s="753" t="s">
        <v>1714</v>
      </c>
      <c r="N34" s="753" t="s">
        <v>1714</v>
      </c>
      <c r="O34" s="753" t="s">
        <v>1714</v>
      </c>
      <c r="P34" s="753" t="s">
        <v>1714</v>
      </c>
      <c r="Q34" s="753" t="s">
        <v>1714</v>
      </c>
      <c r="R34" s="753" t="s">
        <v>1714</v>
      </c>
      <c r="S34" s="753" t="s">
        <v>1714</v>
      </c>
      <c r="T34" s="753" t="s">
        <v>1714</v>
      </c>
      <c r="U34" s="753" t="s">
        <v>1714</v>
      </c>
      <c r="V34" s="753" t="s">
        <v>1714</v>
      </c>
      <c r="W34" s="753" t="s">
        <v>1714</v>
      </c>
      <c r="X34" s="753" t="s">
        <v>1714</v>
      </c>
      <c r="Y34" s="753" t="s">
        <v>1714</v>
      </c>
      <c r="Z34" s="753" t="s">
        <v>1714</v>
      </c>
      <c r="AA34" s="753" t="s">
        <v>1714</v>
      </c>
      <c r="AB34" s="753" t="s">
        <v>1714</v>
      </c>
      <c r="AC34" s="753" t="s">
        <v>1714</v>
      </c>
      <c r="AD34" s="753" t="s">
        <v>1714</v>
      </c>
      <c r="AE34" s="753" t="s">
        <v>1714</v>
      </c>
      <c r="AF34" s="753" t="s">
        <v>1714</v>
      </c>
      <c r="AG34" s="753" t="s">
        <v>1714</v>
      </c>
      <c r="AH34" s="753" t="s">
        <v>1714</v>
      </c>
      <c r="AI34" s="753" t="s">
        <v>1714</v>
      </c>
      <c r="AJ34" s="753" t="s">
        <v>1714</v>
      </c>
      <c r="AK34" s="753" t="s">
        <v>1714</v>
      </c>
      <c r="AL34" s="753" t="s">
        <v>1714</v>
      </c>
      <c r="AM34" s="753" t="s">
        <v>1714</v>
      </c>
      <c r="AN34" s="753" t="s">
        <v>1714</v>
      </c>
      <c r="AO34" s="753" t="s">
        <v>1714</v>
      </c>
      <c r="AP34" s="753" t="s">
        <v>1714</v>
      </c>
      <c r="AQ34" s="751"/>
      <c r="AR34" s="751"/>
      <c r="AS34" s="751"/>
    </row>
    <row r="35" spans="3:45" ht="13" hidden="1" outlineLevel="1" x14ac:dyDescent="0.3">
      <c r="C35" s="570"/>
      <c r="D35" s="774" t="s">
        <v>1732</v>
      </c>
      <c r="E35" s="753" t="s">
        <v>1733</v>
      </c>
      <c r="F35" s="753" t="s">
        <v>1714</v>
      </c>
      <c r="G35" s="753" t="s">
        <v>1714</v>
      </c>
      <c r="H35" s="753" t="s">
        <v>1714</v>
      </c>
      <c r="I35" s="753" t="s">
        <v>1714</v>
      </c>
      <c r="J35" s="753" t="s">
        <v>1714</v>
      </c>
      <c r="K35" s="753" t="s">
        <v>1714</v>
      </c>
      <c r="L35" s="753" t="s">
        <v>1714</v>
      </c>
      <c r="M35" s="753" t="s">
        <v>1714</v>
      </c>
      <c r="N35" s="753" t="s">
        <v>1714</v>
      </c>
      <c r="O35" s="753" t="s">
        <v>1714</v>
      </c>
      <c r="P35" s="753" t="s">
        <v>1714</v>
      </c>
      <c r="Q35" s="753" t="s">
        <v>1714</v>
      </c>
      <c r="R35" s="753" t="s">
        <v>1714</v>
      </c>
      <c r="S35" s="753" t="s">
        <v>1714</v>
      </c>
      <c r="T35" s="753" t="s">
        <v>1714</v>
      </c>
      <c r="U35" s="753" t="s">
        <v>1714</v>
      </c>
      <c r="V35" s="753" t="s">
        <v>1714</v>
      </c>
      <c r="W35" s="753" t="s">
        <v>1714</v>
      </c>
      <c r="X35" s="753" t="s">
        <v>1714</v>
      </c>
      <c r="Y35" s="753" t="s">
        <v>1714</v>
      </c>
      <c r="Z35" s="753" t="s">
        <v>1714</v>
      </c>
      <c r="AA35" s="753" t="s">
        <v>1714</v>
      </c>
      <c r="AB35" s="753" t="s">
        <v>1714</v>
      </c>
      <c r="AC35" s="753" t="s">
        <v>1714</v>
      </c>
      <c r="AD35" s="753" t="s">
        <v>1714</v>
      </c>
      <c r="AE35" s="753" t="s">
        <v>1714</v>
      </c>
      <c r="AF35" s="753" t="s">
        <v>1714</v>
      </c>
      <c r="AG35" s="753" t="s">
        <v>1714</v>
      </c>
      <c r="AH35" s="753" t="s">
        <v>1714</v>
      </c>
      <c r="AI35" s="753" t="s">
        <v>1714</v>
      </c>
      <c r="AJ35" s="753" t="s">
        <v>1714</v>
      </c>
      <c r="AK35" s="753" t="s">
        <v>1714</v>
      </c>
      <c r="AL35" s="753" t="s">
        <v>1714</v>
      </c>
      <c r="AM35" s="753" t="s">
        <v>1714</v>
      </c>
      <c r="AN35" s="753" t="s">
        <v>1714</v>
      </c>
      <c r="AO35" s="753" t="s">
        <v>1714</v>
      </c>
      <c r="AP35" s="753" t="s">
        <v>1714</v>
      </c>
      <c r="AQ35" s="751"/>
      <c r="AR35" s="751"/>
      <c r="AS35" s="751"/>
    </row>
    <row r="36" spans="3:45" ht="13" hidden="1" outlineLevel="1" x14ac:dyDescent="0.3">
      <c r="C36" s="570"/>
      <c r="D36" s="774" t="s">
        <v>1734</v>
      </c>
      <c r="E36" s="753" t="s">
        <v>1735</v>
      </c>
      <c r="F36" s="753" t="s">
        <v>1714</v>
      </c>
      <c r="G36" s="753" t="s">
        <v>1714</v>
      </c>
      <c r="H36" s="753" t="s">
        <v>1714</v>
      </c>
      <c r="I36" s="753" t="s">
        <v>1714</v>
      </c>
      <c r="J36" s="753" t="s">
        <v>1714</v>
      </c>
      <c r="K36" s="753" t="s">
        <v>1714</v>
      </c>
      <c r="L36" s="753" t="s">
        <v>1714</v>
      </c>
      <c r="M36" s="753" t="s">
        <v>1714</v>
      </c>
      <c r="N36" s="753" t="s">
        <v>1714</v>
      </c>
      <c r="O36" s="753" t="s">
        <v>1714</v>
      </c>
      <c r="P36" s="753" t="s">
        <v>1714</v>
      </c>
      <c r="Q36" s="753" t="s">
        <v>1714</v>
      </c>
      <c r="R36" s="753" t="s">
        <v>1714</v>
      </c>
      <c r="S36" s="753" t="s">
        <v>1714</v>
      </c>
      <c r="T36" s="753" t="s">
        <v>1714</v>
      </c>
      <c r="U36" s="753" t="s">
        <v>1714</v>
      </c>
      <c r="V36" s="753" t="s">
        <v>1714</v>
      </c>
      <c r="W36" s="753" t="s">
        <v>1714</v>
      </c>
      <c r="X36" s="753" t="s">
        <v>1714</v>
      </c>
      <c r="Y36" s="753" t="s">
        <v>1714</v>
      </c>
      <c r="Z36" s="753" t="s">
        <v>1714</v>
      </c>
      <c r="AA36" s="753" t="s">
        <v>1714</v>
      </c>
      <c r="AB36" s="753" t="s">
        <v>1714</v>
      </c>
      <c r="AC36" s="753" t="s">
        <v>1714</v>
      </c>
      <c r="AD36" s="753" t="s">
        <v>1714</v>
      </c>
      <c r="AE36" s="753" t="s">
        <v>1714</v>
      </c>
      <c r="AF36" s="753" t="s">
        <v>1714</v>
      </c>
      <c r="AG36" s="753" t="s">
        <v>1714</v>
      </c>
      <c r="AH36" s="753" t="s">
        <v>1714</v>
      </c>
      <c r="AI36" s="753" t="s">
        <v>1714</v>
      </c>
      <c r="AJ36" s="753" t="s">
        <v>1714</v>
      </c>
      <c r="AK36" s="753" t="s">
        <v>1714</v>
      </c>
      <c r="AL36" s="753" t="s">
        <v>1714</v>
      </c>
      <c r="AM36" s="753" t="s">
        <v>1714</v>
      </c>
      <c r="AN36" s="753" t="s">
        <v>1714</v>
      </c>
      <c r="AO36" s="753" t="s">
        <v>1714</v>
      </c>
      <c r="AP36" s="753" t="s">
        <v>1714</v>
      </c>
      <c r="AQ36" s="751"/>
      <c r="AR36" s="751"/>
      <c r="AS36" s="751"/>
    </row>
    <row r="37" spans="3:45" ht="13" hidden="1" outlineLevel="1" x14ac:dyDescent="0.3">
      <c r="D37" s="774" t="s">
        <v>1736</v>
      </c>
      <c r="E37" s="753" t="s">
        <v>1737</v>
      </c>
      <c r="F37" s="753" t="s">
        <v>1714</v>
      </c>
      <c r="G37" s="753" t="s">
        <v>1714</v>
      </c>
      <c r="H37" s="753" t="s">
        <v>1714</v>
      </c>
      <c r="I37" s="753" t="s">
        <v>1714</v>
      </c>
      <c r="J37" s="753" t="s">
        <v>1714</v>
      </c>
      <c r="K37" s="753" t="s">
        <v>1714</v>
      </c>
      <c r="L37" s="753" t="s">
        <v>1714</v>
      </c>
      <c r="M37" s="753" t="s">
        <v>1714</v>
      </c>
      <c r="N37" s="753" t="s">
        <v>1714</v>
      </c>
      <c r="O37" s="753" t="s">
        <v>1714</v>
      </c>
      <c r="P37" s="753" t="s">
        <v>1714</v>
      </c>
      <c r="Q37" s="753" t="s">
        <v>1714</v>
      </c>
      <c r="R37" s="753" t="s">
        <v>1714</v>
      </c>
      <c r="S37" s="753" t="s">
        <v>1714</v>
      </c>
      <c r="T37" s="753" t="s">
        <v>1714</v>
      </c>
      <c r="U37" s="753" t="s">
        <v>1714</v>
      </c>
      <c r="V37" s="753" t="s">
        <v>1714</v>
      </c>
      <c r="W37" s="753" t="s">
        <v>1714</v>
      </c>
      <c r="X37" s="753" t="s">
        <v>1714</v>
      </c>
      <c r="Y37" s="753" t="s">
        <v>1714</v>
      </c>
      <c r="Z37" s="753" t="s">
        <v>1714</v>
      </c>
      <c r="AA37" s="753" t="s">
        <v>1714</v>
      </c>
      <c r="AB37" s="753" t="s">
        <v>1714</v>
      </c>
      <c r="AC37" s="753" t="s">
        <v>1714</v>
      </c>
      <c r="AD37" s="753" t="s">
        <v>1714</v>
      </c>
      <c r="AE37" s="753" t="s">
        <v>1714</v>
      </c>
      <c r="AF37" s="753" t="s">
        <v>1714</v>
      </c>
      <c r="AG37" s="753" t="s">
        <v>1714</v>
      </c>
      <c r="AH37" s="753" t="s">
        <v>1714</v>
      </c>
      <c r="AI37" s="753" t="s">
        <v>1714</v>
      </c>
      <c r="AJ37" s="753" t="s">
        <v>1714</v>
      </c>
      <c r="AK37" s="753" t="s">
        <v>1714</v>
      </c>
      <c r="AL37" s="753" t="s">
        <v>1714</v>
      </c>
      <c r="AM37" s="753" t="s">
        <v>1714</v>
      </c>
      <c r="AN37" s="753" t="s">
        <v>1714</v>
      </c>
      <c r="AO37" s="753" t="s">
        <v>1714</v>
      </c>
      <c r="AP37" s="753" t="s">
        <v>1714</v>
      </c>
      <c r="AQ37" s="751"/>
      <c r="AR37" s="751"/>
      <c r="AS37" s="751"/>
    </row>
    <row r="38" spans="3:45" ht="13" hidden="1" outlineLevel="1" x14ac:dyDescent="0.3">
      <c r="C38" s="570"/>
      <c r="D38" s="774" t="s">
        <v>1738</v>
      </c>
      <c r="E38" s="753" t="s">
        <v>1739</v>
      </c>
      <c r="F38" s="753" t="s">
        <v>1714</v>
      </c>
      <c r="G38" s="753" t="s">
        <v>1714</v>
      </c>
      <c r="H38" s="753" t="s">
        <v>1714</v>
      </c>
      <c r="I38" s="753" t="s">
        <v>1714</v>
      </c>
      <c r="J38" s="753" t="s">
        <v>1714</v>
      </c>
      <c r="K38" s="753" t="s">
        <v>1714</v>
      </c>
      <c r="L38" s="753" t="s">
        <v>1714</v>
      </c>
      <c r="M38" s="753" t="s">
        <v>1714</v>
      </c>
      <c r="N38" s="753" t="s">
        <v>1714</v>
      </c>
      <c r="O38" s="753" t="s">
        <v>1714</v>
      </c>
      <c r="P38" s="753" t="s">
        <v>1714</v>
      </c>
      <c r="Q38" s="753" t="s">
        <v>1714</v>
      </c>
      <c r="R38" s="753" t="s">
        <v>1714</v>
      </c>
      <c r="S38" s="753" t="s">
        <v>1714</v>
      </c>
      <c r="T38" s="753" t="s">
        <v>1714</v>
      </c>
      <c r="U38" s="753" t="s">
        <v>1714</v>
      </c>
      <c r="V38" s="753" t="s">
        <v>1714</v>
      </c>
      <c r="W38" s="753" t="s">
        <v>1714</v>
      </c>
      <c r="X38" s="753" t="s">
        <v>1714</v>
      </c>
      <c r="Y38" s="753" t="s">
        <v>1714</v>
      </c>
      <c r="Z38" s="753" t="s">
        <v>1714</v>
      </c>
      <c r="AA38" s="753" t="s">
        <v>1714</v>
      </c>
      <c r="AB38" s="753" t="s">
        <v>1714</v>
      </c>
      <c r="AC38" s="753" t="s">
        <v>1714</v>
      </c>
      <c r="AD38" s="753" t="s">
        <v>1714</v>
      </c>
      <c r="AE38" s="753" t="s">
        <v>1714</v>
      </c>
      <c r="AF38" s="753" t="s">
        <v>1714</v>
      </c>
      <c r="AG38" s="753" t="s">
        <v>1714</v>
      </c>
      <c r="AH38" s="753" t="s">
        <v>1714</v>
      </c>
      <c r="AI38" s="753" t="s">
        <v>1714</v>
      </c>
      <c r="AJ38" s="753" t="s">
        <v>1714</v>
      </c>
      <c r="AK38" s="753" t="s">
        <v>1714</v>
      </c>
      <c r="AL38" s="753" t="s">
        <v>1714</v>
      </c>
      <c r="AM38" s="753" t="s">
        <v>1714</v>
      </c>
      <c r="AN38" s="753" t="s">
        <v>1714</v>
      </c>
      <c r="AO38" s="753" t="s">
        <v>1714</v>
      </c>
      <c r="AP38" s="753" t="s">
        <v>1714</v>
      </c>
      <c r="AQ38" s="751"/>
      <c r="AR38" s="751"/>
      <c r="AS38" s="751"/>
    </row>
    <row r="39" spans="3:45" ht="13" hidden="1" outlineLevel="1" x14ac:dyDescent="0.3">
      <c r="C39" s="570"/>
      <c r="D39" s="774" t="s">
        <v>1740</v>
      </c>
      <c r="E39" s="753" t="s">
        <v>1741</v>
      </c>
      <c r="F39" s="753" t="s">
        <v>1714</v>
      </c>
      <c r="G39" s="753" t="s">
        <v>1714</v>
      </c>
      <c r="H39" s="753" t="s">
        <v>1714</v>
      </c>
      <c r="I39" s="753" t="s">
        <v>1714</v>
      </c>
      <c r="J39" s="753" t="s">
        <v>1714</v>
      </c>
      <c r="K39" s="753" t="s">
        <v>1714</v>
      </c>
      <c r="L39" s="753" t="s">
        <v>1714</v>
      </c>
      <c r="M39" s="753" t="s">
        <v>1714</v>
      </c>
      <c r="N39" s="753" t="s">
        <v>1714</v>
      </c>
      <c r="O39" s="753" t="s">
        <v>1714</v>
      </c>
      <c r="P39" s="753" t="s">
        <v>1714</v>
      </c>
      <c r="Q39" s="753" t="s">
        <v>1714</v>
      </c>
      <c r="R39" s="753" t="s">
        <v>1714</v>
      </c>
      <c r="S39" s="753" t="s">
        <v>1714</v>
      </c>
      <c r="T39" s="753" t="s">
        <v>1714</v>
      </c>
      <c r="U39" s="753" t="s">
        <v>1714</v>
      </c>
      <c r="V39" s="753" t="s">
        <v>1714</v>
      </c>
      <c r="W39" s="753" t="s">
        <v>1714</v>
      </c>
      <c r="X39" s="753" t="s">
        <v>1714</v>
      </c>
      <c r="Y39" s="753" t="s">
        <v>1714</v>
      </c>
      <c r="Z39" s="753" t="s">
        <v>1714</v>
      </c>
      <c r="AA39" s="753" t="s">
        <v>1714</v>
      </c>
      <c r="AB39" s="753" t="s">
        <v>1714</v>
      </c>
      <c r="AC39" s="753" t="s">
        <v>1714</v>
      </c>
      <c r="AD39" s="753" t="s">
        <v>1714</v>
      </c>
      <c r="AE39" s="753" t="s">
        <v>1714</v>
      </c>
      <c r="AF39" s="753" t="s">
        <v>1714</v>
      </c>
      <c r="AG39" s="753" t="s">
        <v>1714</v>
      </c>
      <c r="AH39" s="753" t="s">
        <v>1714</v>
      </c>
      <c r="AI39" s="753" t="s">
        <v>1714</v>
      </c>
      <c r="AJ39" s="753" t="s">
        <v>1714</v>
      </c>
      <c r="AK39" s="753" t="s">
        <v>1714</v>
      </c>
      <c r="AL39" s="753" t="s">
        <v>1714</v>
      </c>
      <c r="AM39" s="753" t="s">
        <v>1714</v>
      </c>
      <c r="AN39" s="753" t="s">
        <v>1714</v>
      </c>
      <c r="AO39" s="753" t="s">
        <v>1714</v>
      </c>
      <c r="AP39" s="753" t="s">
        <v>1714</v>
      </c>
      <c r="AQ39" s="751"/>
      <c r="AR39" s="751"/>
      <c r="AS39" s="751"/>
    </row>
    <row r="40" spans="3:45" ht="13" hidden="1" outlineLevel="1" x14ac:dyDescent="0.3">
      <c r="C40" s="570"/>
      <c r="D40" s="774" t="s">
        <v>1742</v>
      </c>
      <c r="E40" s="753" t="s">
        <v>1743</v>
      </c>
      <c r="F40" s="753" t="s">
        <v>1714</v>
      </c>
      <c r="G40" s="753" t="s">
        <v>1714</v>
      </c>
      <c r="H40" s="753" t="s">
        <v>1714</v>
      </c>
      <c r="I40" s="753" t="s">
        <v>1714</v>
      </c>
      <c r="J40" s="753" t="s">
        <v>1714</v>
      </c>
      <c r="K40" s="753" t="s">
        <v>1714</v>
      </c>
      <c r="L40" s="753" t="s">
        <v>1714</v>
      </c>
      <c r="M40" s="753" t="s">
        <v>1714</v>
      </c>
      <c r="N40" s="753" t="s">
        <v>1714</v>
      </c>
      <c r="O40" s="753" t="s">
        <v>1714</v>
      </c>
      <c r="P40" s="753" t="s">
        <v>1714</v>
      </c>
      <c r="Q40" s="753" t="s">
        <v>1714</v>
      </c>
      <c r="R40" s="753" t="s">
        <v>1714</v>
      </c>
      <c r="S40" s="753" t="s">
        <v>1714</v>
      </c>
      <c r="T40" s="753" t="s">
        <v>1714</v>
      </c>
      <c r="U40" s="753" t="s">
        <v>1714</v>
      </c>
      <c r="V40" s="753" t="s">
        <v>1714</v>
      </c>
      <c r="W40" s="753" t="s">
        <v>1714</v>
      </c>
      <c r="X40" s="753" t="s">
        <v>1714</v>
      </c>
      <c r="Y40" s="753" t="s">
        <v>1714</v>
      </c>
      <c r="Z40" s="753" t="s">
        <v>1714</v>
      </c>
      <c r="AA40" s="753" t="s">
        <v>1714</v>
      </c>
      <c r="AB40" s="753" t="s">
        <v>1714</v>
      </c>
      <c r="AC40" s="753" t="s">
        <v>1714</v>
      </c>
      <c r="AD40" s="753" t="s">
        <v>1714</v>
      </c>
      <c r="AE40" s="753" t="s">
        <v>1714</v>
      </c>
      <c r="AF40" s="753" t="s">
        <v>1714</v>
      </c>
      <c r="AG40" s="753" t="s">
        <v>1714</v>
      </c>
      <c r="AH40" s="753" t="s">
        <v>1714</v>
      </c>
      <c r="AI40" s="753" t="s">
        <v>1714</v>
      </c>
      <c r="AJ40" s="753" t="s">
        <v>1714</v>
      </c>
      <c r="AK40" s="753" t="s">
        <v>1714</v>
      </c>
      <c r="AL40" s="753" t="s">
        <v>1714</v>
      </c>
      <c r="AM40" s="753" t="s">
        <v>1714</v>
      </c>
      <c r="AN40" s="753" t="s">
        <v>1714</v>
      </c>
      <c r="AO40" s="753" t="s">
        <v>1714</v>
      </c>
      <c r="AP40" s="753" t="s">
        <v>1714</v>
      </c>
      <c r="AQ40" s="751"/>
      <c r="AR40" s="751"/>
      <c r="AS40" s="751"/>
    </row>
    <row r="41" spans="3:45" ht="13" hidden="1" outlineLevel="1" x14ac:dyDescent="0.3">
      <c r="C41" s="570"/>
      <c r="D41" s="774" t="s">
        <v>1744</v>
      </c>
      <c r="E41" s="753" t="s">
        <v>1745</v>
      </c>
      <c r="F41" s="753" t="s">
        <v>1714</v>
      </c>
      <c r="G41" s="753" t="s">
        <v>1714</v>
      </c>
      <c r="H41" s="753" t="s">
        <v>1714</v>
      </c>
      <c r="I41" s="753" t="s">
        <v>1714</v>
      </c>
      <c r="J41" s="753" t="s">
        <v>1714</v>
      </c>
      <c r="K41" s="753" t="s">
        <v>1714</v>
      </c>
      <c r="L41" s="753" t="s">
        <v>1714</v>
      </c>
      <c r="M41" s="753" t="s">
        <v>1714</v>
      </c>
      <c r="N41" s="753" t="s">
        <v>1714</v>
      </c>
      <c r="O41" s="753" t="s">
        <v>1714</v>
      </c>
      <c r="P41" s="753" t="s">
        <v>1714</v>
      </c>
      <c r="Q41" s="753" t="s">
        <v>1714</v>
      </c>
      <c r="R41" s="753" t="s">
        <v>1714</v>
      </c>
      <c r="S41" s="753" t="s">
        <v>1714</v>
      </c>
      <c r="T41" s="753" t="s">
        <v>1714</v>
      </c>
      <c r="U41" s="753" t="s">
        <v>1714</v>
      </c>
      <c r="V41" s="753" t="s">
        <v>1714</v>
      </c>
      <c r="W41" s="753" t="s">
        <v>1714</v>
      </c>
      <c r="X41" s="753" t="s">
        <v>1714</v>
      </c>
      <c r="Y41" s="753" t="s">
        <v>1714</v>
      </c>
      <c r="Z41" s="753" t="s">
        <v>1714</v>
      </c>
      <c r="AA41" s="753" t="s">
        <v>1714</v>
      </c>
      <c r="AB41" s="753" t="s">
        <v>1714</v>
      </c>
      <c r="AC41" s="753" t="s">
        <v>1714</v>
      </c>
      <c r="AD41" s="753" t="s">
        <v>1714</v>
      </c>
      <c r="AE41" s="753" t="s">
        <v>1714</v>
      </c>
      <c r="AF41" s="753" t="s">
        <v>1714</v>
      </c>
      <c r="AG41" s="753" t="s">
        <v>1714</v>
      </c>
      <c r="AH41" s="753" t="s">
        <v>1714</v>
      </c>
      <c r="AI41" s="753" t="s">
        <v>1714</v>
      </c>
      <c r="AJ41" s="753" t="s">
        <v>1714</v>
      </c>
      <c r="AK41" s="753" t="s">
        <v>1714</v>
      </c>
      <c r="AL41" s="753" t="s">
        <v>1714</v>
      </c>
      <c r="AM41" s="753" t="s">
        <v>1714</v>
      </c>
      <c r="AN41" s="753" t="s">
        <v>1714</v>
      </c>
      <c r="AO41" s="753" t="s">
        <v>1714</v>
      </c>
      <c r="AP41" s="753" t="s">
        <v>1714</v>
      </c>
      <c r="AQ41" s="751"/>
      <c r="AR41" s="751"/>
      <c r="AS41" s="751"/>
    </row>
    <row r="42" spans="3:45" ht="13" hidden="1" outlineLevel="1" x14ac:dyDescent="0.3">
      <c r="C42" s="570"/>
      <c r="D42" s="774" t="s">
        <v>1746</v>
      </c>
      <c r="E42" s="753" t="s">
        <v>1747</v>
      </c>
      <c r="F42" s="753" t="s">
        <v>1714</v>
      </c>
      <c r="G42" s="753" t="s">
        <v>1714</v>
      </c>
      <c r="H42" s="753" t="s">
        <v>1714</v>
      </c>
      <c r="I42" s="753" t="s">
        <v>1714</v>
      </c>
      <c r="J42" s="753" t="s">
        <v>1714</v>
      </c>
      <c r="K42" s="753" t="s">
        <v>1714</v>
      </c>
      <c r="L42" s="753" t="s">
        <v>1714</v>
      </c>
      <c r="M42" s="753" t="s">
        <v>1714</v>
      </c>
      <c r="N42" s="753" t="s">
        <v>1714</v>
      </c>
      <c r="O42" s="753" t="s">
        <v>1714</v>
      </c>
      <c r="P42" s="753" t="s">
        <v>1714</v>
      </c>
      <c r="Q42" s="753" t="s">
        <v>1714</v>
      </c>
      <c r="R42" s="753" t="s">
        <v>1714</v>
      </c>
      <c r="S42" s="753" t="s">
        <v>1714</v>
      </c>
      <c r="T42" s="753" t="s">
        <v>1714</v>
      </c>
      <c r="U42" s="753" t="s">
        <v>1714</v>
      </c>
      <c r="V42" s="753" t="s">
        <v>1714</v>
      </c>
      <c r="W42" s="753" t="s">
        <v>1714</v>
      </c>
      <c r="X42" s="753" t="s">
        <v>1714</v>
      </c>
      <c r="Y42" s="753" t="s">
        <v>1714</v>
      </c>
      <c r="Z42" s="753" t="s">
        <v>1714</v>
      </c>
      <c r="AA42" s="753" t="s">
        <v>1714</v>
      </c>
      <c r="AB42" s="753" t="s">
        <v>1714</v>
      </c>
      <c r="AC42" s="753" t="s">
        <v>1714</v>
      </c>
      <c r="AD42" s="753" t="s">
        <v>1714</v>
      </c>
      <c r="AE42" s="753" t="s">
        <v>1714</v>
      </c>
      <c r="AF42" s="753" t="s">
        <v>1714</v>
      </c>
      <c r="AG42" s="753" t="s">
        <v>1714</v>
      </c>
      <c r="AH42" s="753" t="s">
        <v>1714</v>
      </c>
      <c r="AI42" s="753" t="s">
        <v>1714</v>
      </c>
      <c r="AJ42" s="753" t="s">
        <v>1714</v>
      </c>
      <c r="AK42" s="753" t="s">
        <v>1714</v>
      </c>
      <c r="AL42" s="753" t="s">
        <v>1714</v>
      </c>
      <c r="AM42" s="753" t="s">
        <v>1714</v>
      </c>
      <c r="AN42" s="753" t="s">
        <v>1714</v>
      </c>
      <c r="AO42" s="753" t="s">
        <v>1714</v>
      </c>
      <c r="AP42" s="753" t="s">
        <v>1714</v>
      </c>
      <c r="AQ42" s="751"/>
      <c r="AR42" s="751"/>
      <c r="AS42" s="751"/>
    </row>
    <row r="43" spans="3:45" ht="13" hidden="1" outlineLevel="1" x14ac:dyDescent="0.3">
      <c r="C43" s="570"/>
      <c r="D43" s="774" t="s">
        <v>1748</v>
      </c>
      <c r="E43" s="753" t="s">
        <v>1749</v>
      </c>
      <c r="F43" s="753" t="s">
        <v>1714</v>
      </c>
      <c r="G43" s="753" t="s">
        <v>1714</v>
      </c>
      <c r="H43" s="753" t="s">
        <v>1714</v>
      </c>
      <c r="I43" s="753" t="s">
        <v>1714</v>
      </c>
      <c r="J43" s="753" t="s">
        <v>1714</v>
      </c>
      <c r="K43" s="753" t="s">
        <v>1714</v>
      </c>
      <c r="L43" s="753" t="s">
        <v>1714</v>
      </c>
      <c r="M43" s="753" t="s">
        <v>1714</v>
      </c>
      <c r="N43" s="753" t="s">
        <v>1714</v>
      </c>
      <c r="O43" s="753" t="s">
        <v>1714</v>
      </c>
      <c r="P43" s="753" t="s">
        <v>1714</v>
      </c>
      <c r="Q43" s="753" t="s">
        <v>1714</v>
      </c>
      <c r="R43" s="753" t="s">
        <v>1714</v>
      </c>
      <c r="S43" s="753" t="s">
        <v>1714</v>
      </c>
      <c r="T43" s="753" t="s">
        <v>1714</v>
      </c>
      <c r="U43" s="753" t="s">
        <v>1714</v>
      </c>
      <c r="V43" s="753" t="s">
        <v>1714</v>
      </c>
      <c r="W43" s="753" t="s">
        <v>1714</v>
      </c>
      <c r="X43" s="753" t="s">
        <v>1714</v>
      </c>
      <c r="Y43" s="753" t="s">
        <v>1714</v>
      </c>
      <c r="Z43" s="753" t="s">
        <v>1714</v>
      </c>
      <c r="AA43" s="753" t="s">
        <v>1714</v>
      </c>
      <c r="AB43" s="753" t="s">
        <v>1714</v>
      </c>
      <c r="AC43" s="753" t="s">
        <v>1714</v>
      </c>
      <c r="AD43" s="753" t="s">
        <v>1714</v>
      </c>
      <c r="AE43" s="753" t="s">
        <v>1714</v>
      </c>
      <c r="AF43" s="753" t="s">
        <v>1714</v>
      </c>
      <c r="AG43" s="753" t="s">
        <v>1714</v>
      </c>
      <c r="AH43" s="753" t="s">
        <v>1714</v>
      </c>
      <c r="AI43" s="753" t="s">
        <v>1714</v>
      </c>
      <c r="AJ43" s="753" t="s">
        <v>1714</v>
      </c>
      <c r="AK43" s="753" t="s">
        <v>1714</v>
      </c>
      <c r="AL43" s="753" t="s">
        <v>1714</v>
      </c>
      <c r="AM43" s="753" t="s">
        <v>1714</v>
      </c>
      <c r="AN43" s="753" t="s">
        <v>1714</v>
      </c>
      <c r="AO43" s="753" t="s">
        <v>1714</v>
      </c>
      <c r="AP43" s="753" t="s">
        <v>1714</v>
      </c>
      <c r="AQ43" s="751"/>
      <c r="AR43" s="751"/>
      <c r="AS43" s="751"/>
    </row>
    <row r="44" spans="3:45" ht="13" hidden="1" outlineLevel="1" x14ac:dyDescent="0.3">
      <c r="D44" s="774" t="s">
        <v>1750</v>
      </c>
      <c r="E44" s="753" t="s">
        <v>1751</v>
      </c>
      <c r="F44" s="753" t="s">
        <v>1714</v>
      </c>
      <c r="G44" s="753" t="s">
        <v>1714</v>
      </c>
      <c r="H44" s="753" t="s">
        <v>1714</v>
      </c>
      <c r="I44" s="753" t="s">
        <v>1714</v>
      </c>
      <c r="J44" s="753" t="s">
        <v>1714</v>
      </c>
      <c r="K44" s="753" t="s">
        <v>1714</v>
      </c>
      <c r="L44" s="753" t="s">
        <v>1714</v>
      </c>
      <c r="M44" s="753" t="s">
        <v>1714</v>
      </c>
      <c r="N44" s="753" t="s">
        <v>1714</v>
      </c>
      <c r="O44" s="753" t="s">
        <v>1714</v>
      </c>
      <c r="P44" s="753" t="s">
        <v>1714</v>
      </c>
      <c r="Q44" s="753" t="s">
        <v>1714</v>
      </c>
      <c r="R44" s="753" t="s">
        <v>1714</v>
      </c>
      <c r="S44" s="753" t="s">
        <v>1714</v>
      </c>
      <c r="T44" s="753" t="s">
        <v>1714</v>
      </c>
      <c r="U44" s="753" t="s">
        <v>1714</v>
      </c>
      <c r="V44" s="753" t="s">
        <v>1714</v>
      </c>
      <c r="W44" s="753" t="s">
        <v>1714</v>
      </c>
      <c r="X44" s="753" t="s">
        <v>1714</v>
      </c>
      <c r="Y44" s="753" t="s">
        <v>1714</v>
      </c>
      <c r="Z44" s="753" t="s">
        <v>1714</v>
      </c>
      <c r="AA44" s="753" t="s">
        <v>1714</v>
      </c>
      <c r="AB44" s="753" t="s">
        <v>1714</v>
      </c>
      <c r="AC44" s="753" t="s">
        <v>1714</v>
      </c>
      <c r="AD44" s="753" t="s">
        <v>1714</v>
      </c>
      <c r="AE44" s="753" t="s">
        <v>1714</v>
      </c>
      <c r="AF44" s="753" t="s">
        <v>1714</v>
      </c>
      <c r="AG44" s="753" t="s">
        <v>1714</v>
      </c>
      <c r="AH44" s="753" t="s">
        <v>1714</v>
      </c>
      <c r="AI44" s="753" t="s">
        <v>1714</v>
      </c>
      <c r="AJ44" s="753" t="s">
        <v>1714</v>
      </c>
      <c r="AK44" s="753" t="s">
        <v>1714</v>
      </c>
      <c r="AL44" s="753" t="s">
        <v>1714</v>
      </c>
      <c r="AM44" s="753" t="s">
        <v>1714</v>
      </c>
      <c r="AN44" s="753" t="s">
        <v>1714</v>
      </c>
      <c r="AO44" s="753" t="s">
        <v>1714</v>
      </c>
      <c r="AP44" s="753" t="s">
        <v>1714</v>
      </c>
      <c r="AQ44" s="751"/>
      <c r="AR44" s="751"/>
      <c r="AS44" s="751"/>
    </row>
    <row r="45" spans="3:45" ht="13" hidden="1" outlineLevel="1" x14ac:dyDescent="0.3">
      <c r="C45" s="570"/>
      <c r="D45" s="774" t="s">
        <v>1752</v>
      </c>
      <c r="E45" s="753" t="s">
        <v>1753</v>
      </c>
      <c r="F45" s="753" t="s">
        <v>1714</v>
      </c>
      <c r="G45" s="753" t="s">
        <v>1714</v>
      </c>
      <c r="H45" s="753" t="s">
        <v>1714</v>
      </c>
      <c r="I45" s="753" t="s">
        <v>1714</v>
      </c>
      <c r="J45" s="753" t="s">
        <v>1714</v>
      </c>
      <c r="K45" s="753" t="s">
        <v>1714</v>
      </c>
      <c r="L45" s="753" t="s">
        <v>1714</v>
      </c>
      <c r="M45" s="753" t="s">
        <v>1714</v>
      </c>
      <c r="N45" s="753" t="s">
        <v>1714</v>
      </c>
      <c r="O45" s="753" t="s">
        <v>1714</v>
      </c>
      <c r="P45" s="753" t="s">
        <v>1714</v>
      </c>
      <c r="Q45" s="753" t="s">
        <v>1714</v>
      </c>
      <c r="R45" s="753" t="s">
        <v>1714</v>
      </c>
      <c r="S45" s="753" t="s">
        <v>1714</v>
      </c>
      <c r="T45" s="753" t="s">
        <v>1714</v>
      </c>
      <c r="U45" s="753" t="s">
        <v>1714</v>
      </c>
      <c r="V45" s="753" t="s">
        <v>1714</v>
      </c>
      <c r="W45" s="753" t="s">
        <v>1714</v>
      </c>
      <c r="X45" s="753" t="s">
        <v>1714</v>
      </c>
      <c r="Y45" s="753" t="s">
        <v>1714</v>
      </c>
      <c r="Z45" s="753" t="s">
        <v>1714</v>
      </c>
      <c r="AA45" s="753" t="s">
        <v>1714</v>
      </c>
      <c r="AB45" s="753" t="s">
        <v>1714</v>
      </c>
      <c r="AC45" s="753" t="s">
        <v>1714</v>
      </c>
      <c r="AD45" s="753" t="s">
        <v>1714</v>
      </c>
      <c r="AE45" s="753" t="s">
        <v>1714</v>
      </c>
      <c r="AF45" s="753" t="s">
        <v>1714</v>
      </c>
      <c r="AG45" s="753" t="s">
        <v>1714</v>
      </c>
      <c r="AH45" s="753" t="s">
        <v>1714</v>
      </c>
      <c r="AI45" s="753" t="s">
        <v>1714</v>
      </c>
      <c r="AJ45" s="753" t="s">
        <v>1714</v>
      </c>
      <c r="AK45" s="753" t="s">
        <v>1714</v>
      </c>
      <c r="AL45" s="753" t="s">
        <v>1714</v>
      </c>
      <c r="AM45" s="753" t="s">
        <v>1714</v>
      </c>
      <c r="AN45" s="753" t="s">
        <v>1714</v>
      </c>
      <c r="AO45" s="753" t="s">
        <v>1714</v>
      </c>
      <c r="AP45" s="753" t="s">
        <v>1714</v>
      </c>
      <c r="AQ45" s="751"/>
      <c r="AR45" s="751"/>
      <c r="AS45" s="751"/>
    </row>
    <row r="46" spans="3:45" ht="13" hidden="1" outlineLevel="1" x14ac:dyDescent="0.3">
      <c r="C46" s="570"/>
      <c r="D46" s="774" t="s">
        <v>1754</v>
      </c>
      <c r="E46" s="753" t="s">
        <v>1755</v>
      </c>
      <c r="F46" s="753" t="s">
        <v>1714</v>
      </c>
      <c r="G46" s="753" t="s">
        <v>1714</v>
      </c>
      <c r="H46" s="753" t="s">
        <v>1714</v>
      </c>
      <c r="I46" s="753" t="s">
        <v>1714</v>
      </c>
      <c r="J46" s="753" t="s">
        <v>1714</v>
      </c>
      <c r="K46" s="753" t="s">
        <v>1714</v>
      </c>
      <c r="L46" s="753" t="s">
        <v>1714</v>
      </c>
      <c r="M46" s="753" t="s">
        <v>1714</v>
      </c>
      <c r="N46" s="753" t="s">
        <v>1714</v>
      </c>
      <c r="O46" s="753" t="s">
        <v>1714</v>
      </c>
      <c r="P46" s="753" t="s">
        <v>1714</v>
      </c>
      <c r="Q46" s="753" t="s">
        <v>1714</v>
      </c>
      <c r="R46" s="753" t="s">
        <v>1714</v>
      </c>
      <c r="S46" s="753" t="s">
        <v>1714</v>
      </c>
      <c r="T46" s="753" t="s">
        <v>1714</v>
      </c>
      <c r="U46" s="753" t="s">
        <v>1714</v>
      </c>
      <c r="V46" s="753" t="s">
        <v>1714</v>
      </c>
      <c r="W46" s="753" t="s">
        <v>1714</v>
      </c>
      <c r="X46" s="753" t="s">
        <v>1714</v>
      </c>
      <c r="Y46" s="753" t="s">
        <v>1714</v>
      </c>
      <c r="Z46" s="753" t="s">
        <v>1714</v>
      </c>
      <c r="AA46" s="753" t="s">
        <v>1714</v>
      </c>
      <c r="AB46" s="753" t="s">
        <v>1714</v>
      </c>
      <c r="AC46" s="753" t="s">
        <v>1714</v>
      </c>
      <c r="AD46" s="753" t="s">
        <v>1714</v>
      </c>
      <c r="AE46" s="753" t="s">
        <v>1714</v>
      </c>
      <c r="AF46" s="753" t="s">
        <v>1714</v>
      </c>
      <c r="AG46" s="753" t="s">
        <v>1714</v>
      </c>
      <c r="AH46" s="753" t="s">
        <v>1714</v>
      </c>
      <c r="AI46" s="753" t="s">
        <v>1714</v>
      </c>
      <c r="AJ46" s="753" t="s">
        <v>1714</v>
      </c>
      <c r="AK46" s="753" t="s">
        <v>1714</v>
      </c>
      <c r="AL46" s="753" t="s">
        <v>1714</v>
      </c>
      <c r="AM46" s="753" t="s">
        <v>1714</v>
      </c>
      <c r="AN46" s="753" t="s">
        <v>1714</v>
      </c>
      <c r="AO46" s="753" t="s">
        <v>1714</v>
      </c>
      <c r="AP46" s="753" t="s">
        <v>1714</v>
      </c>
      <c r="AQ46" s="751"/>
      <c r="AR46" s="751"/>
      <c r="AS46" s="751"/>
    </row>
    <row r="47" spans="3:45" ht="13" hidden="1" outlineLevel="1" x14ac:dyDescent="0.3">
      <c r="C47" s="570"/>
      <c r="D47" s="774" t="s">
        <v>1756</v>
      </c>
      <c r="E47" s="753" t="s">
        <v>1757</v>
      </c>
      <c r="F47" s="753" t="s">
        <v>1714</v>
      </c>
      <c r="G47" s="753" t="s">
        <v>1714</v>
      </c>
      <c r="H47" s="753" t="s">
        <v>1714</v>
      </c>
      <c r="I47" s="753" t="s">
        <v>1714</v>
      </c>
      <c r="J47" s="753" t="s">
        <v>1714</v>
      </c>
      <c r="K47" s="753" t="s">
        <v>1714</v>
      </c>
      <c r="L47" s="753" t="s">
        <v>1714</v>
      </c>
      <c r="M47" s="753" t="s">
        <v>1714</v>
      </c>
      <c r="N47" s="753" t="s">
        <v>1714</v>
      </c>
      <c r="O47" s="753" t="s">
        <v>1714</v>
      </c>
      <c r="P47" s="753" t="s">
        <v>1714</v>
      </c>
      <c r="Q47" s="753" t="s">
        <v>1714</v>
      </c>
      <c r="R47" s="753" t="s">
        <v>1714</v>
      </c>
      <c r="S47" s="753" t="s">
        <v>1714</v>
      </c>
      <c r="T47" s="753" t="s">
        <v>1714</v>
      </c>
      <c r="U47" s="753" t="s">
        <v>1714</v>
      </c>
      <c r="V47" s="753" t="s">
        <v>1714</v>
      </c>
      <c r="W47" s="753" t="s">
        <v>1714</v>
      </c>
      <c r="X47" s="753" t="s">
        <v>1714</v>
      </c>
      <c r="Y47" s="753" t="s">
        <v>1714</v>
      </c>
      <c r="Z47" s="753" t="s">
        <v>1714</v>
      </c>
      <c r="AA47" s="753" t="s">
        <v>1714</v>
      </c>
      <c r="AB47" s="753" t="s">
        <v>1714</v>
      </c>
      <c r="AC47" s="753" t="s">
        <v>1714</v>
      </c>
      <c r="AD47" s="753" t="s">
        <v>1714</v>
      </c>
      <c r="AE47" s="753" t="s">
        <v>1714</v>
      </c>
      <c r="AF47" s="753" t="s">
        <v>1714</v>
      </c>
      <c r="AG47" s="753" t="s">
        <v>1714</v>
      </c>
      <c r="AH47" s="753" t="s">
        <v>1714</v>
      </c>
      <c r="AI47" s="753" t="s">
        <v>1714</v>
      </c>
      <c r="AJ47" s="753" t="s">
        <v>1714</v>
      </c>
      <c r="AK47" s="753" t="s">
        <v>1714</v>
      </c>
      <c r="AL47" s="753" t="s">
        <v>1714</v>
      </c>
      <c r="AM47" s="753" t="s">
        <v>1714</v>
      </c>
      <c r="AN47" s="753" t="s">
        <v>1714</v>
      </c>
      <c r="AO47" s="753" t="s">
        <v>1714</v>
      </c>
      <c r="AP47" s="753" t="s">
        <v>1714</v>
      </c>
      <c r="AQ47" s="751"/>
      <c r="AR47" s="751"/>
      <c r="AS47" s="751"/>
    </row>
    <row r="48" spans="3:45" ht="13" hidden="1" outlineLevel="1" x14ac:dyDescent="0.3">
      <c r="D48" s="774" t="s">
        <v>1758</v>
      </c>
      <c r="E48" s="753" t="s">
        <v>1759</v>
      </c>
      <c r="F48" s="753" t="s">
        <v>1714</v>
      </c>
      <c r="G48" s="753" t="s">
        <v>1714</v>
      </c>
      <c r="H48" s="753" t="s">
        <v>1714</v>
      </c>
      <c r="I48" s="753" t="s">
        <v>1714</v>
      </c>
      <c r="J48" s="753" t="s">
        <v>1714</v>
      </c>
      <c r="K48" s="753" t="s">
        <v>1714</v>
      </c>
      <c r="L48" s="753" t="s">
        <v>1714</v>
      </c>
      <c r="M48" s="753" t="s">
        <v>1714</v>
      </c>
      <c r="N48" s="753" t="s">
        <v>1714</v>
      </c>
      <c r="O48" s="753" t="s">
        <v>1714</v>
      </c>
      <c r="P48" s="753" t="s">
        <v>1714</v>
      </c>
      <c r="Q48" s="753" t="s">
        <v>1714</v>
      </c>
      <c r="R48" s="753" t="s">
        <v>1714</v>
      </c>
      <c r="S48" s="753" t="s">
        <v>1714</v>
      </c>
      <c r="T48" s="753" t="s">
        <v>1714</v>
      </c>
      <c r="U48" s="753" t="s">
        <v>1714</v>
      </c>
      <c r="V48" s="753" t="s">
        <v>1714</v>
      </c>
      <c r="W48" s="753" t="s">
        <v>1714</v>
      </c>
      <c r="X48" s="753" t="s">
        <v>1714</v>
      </c>
      <c r="Y48" s="753" t="s">
        <v>1714</v>
      </c>
      <c r="Z48" s="753" t="s">
        <v>1714</v>
      </c>
      <c r="AA48" s="753" t="s">
        <v>1714</v>
      </c>
      <c r="AB48" s="753" t="s">
        <v>1714</v>
      </c>
      <c r="AC48" s="753" t="s">
        <v>1714</v>
      </c>
      <c r="AD48" s="753" t="s">
        <v>1714</v>
      </c>
      <c r="AE48" s="753" t="s">
        <v>1714</v>
      </c>
      <c r="AF48" s="753" t="s">
        <v>1714</v>
      </c>
      <c r="AG48" s="753" t="s">
        <v>1714</v>
      </c>
      <c r="AH48" s="753" t="s">
        <v>1714</v>
      </c>
      <c r="AI48" s="753" t="s">
        <v>1714</v>
      </c>
      <c r="AJ48" s="753" t="s">
        <v>1714</v>
      </c>
      <c r="AK48" s="753" t="s">
        <v>1714</v>
      </c>
      <c r="AL48" s="753" t="s">
        <v>1714</v>
      </c>
      <c r="AM48" s="753" t="s">
        <v>1714</v>
      </c>
      <c r="AN48" s="753" t="s">
        <v>1714</v>
      </c>
      <c r="AO48" s="753" t="s">
        <v>1714</v>
      </c>
      <c r="AP48" s="753" t="s">
        <v>1714</v>
      </c>
      <c r="AQ48" s="751"/>
      <c r="AR48" s="751"/>
      <c r="AS48" s="751"/>
    </row>
    <row r="49" spans="3:45" ht="13" hidden="1" outlineLevel="1" x14ac:dyDescent="0.3">
      <c r="D49" s="774" t="s">
        <v>1760</v>
      </c>
      <c r="E49" s="753" t="s">
        <v>1761</v>
      </c>
      <c r="F49" s="753" t="s">
        <v>1714</v>
      </c>
      <c r="G49" s="753" t="s">
        <v>1714</v>
      </c>
      <c r="H49" s="753" t="s">
        <v>1714</v>
      </c>
      <c r="I49" s="753" t="s">
        <v>1714</v>
      </c>
      <c r="J49" s="753" t="s">
        <v>1714</v>
      </c>
      <c r="K49" s="753" t="s">
        <v>1714</v>
      </c>
      <c r="L49" s="753" t="s">
        <v>1714</v>
      </c>
      <c r="M49" s="753" t="s">
        <v>1714</v>
      </c>
      <c r="N49" s="753" t="s">
        <v>1714</v>
      </c>
      <c r="O49" s="753" t="s">
        <v>1714</v>
      </c>
      <c r="P49" s="753" t="s">
        <v>1714</v>
      </c>
      <c r="Q49" s="753" t="s">
        <v>1714</v>
      </c>
      <c r="R49" s="753" t="s">
        <v>1714</v>
      </c>
      <c r="S49" s="753" t="s">
        <v>1714</v>
      </c>
      <c r="T49" s="753" t="s">
        <v>1714</v>
      </c>
      <c r="U49" s="753" t="s">
        <v>1714</v>
      </c>
      <c r="V49" s="753" t="s">
        <v>1714</v>
      </c>
      <c r="W49" s="753" t="s">
        <v>1714</v>
      </c>
      <c r="X49" s="753" t="s">
        <v>1714</v>
      </c>
      <c r="Y49" s="753" t="s">
        <v>1714</v>
      </c>
      <c r="Z49" s="753" t="s">
        <v>1714</v>
      </c>
      <c r="AA49" s="753" t="s">
        <v>1714</v>
      </c>
      <c r="AB49" s="753" t="s">
        <v>1714</v>
      </c>
      <c r="AC49" s="753" t="s">
        <v>1714</v>
      </c>
      <c r="AD49" s="753" t="s">
        <v>1714</v>
      </c>
      <c r="AE49" s="753" t="s">
        <v>1714</v>
      </c>
      <c r="AF49" s="753" t="s">
        <v>1714</v>
      </c>
      <c r="AG49" s="753" t="s">
        <v>1714</v>
      </c>
      <c r="AH49" s="753" t="s">
        <v>1714</v>
      </c>
      <c r="AI49" s="753" t="s">
        <v>1714</v>
      </c>
      <c r="AJ49" s="753" t="s">
        <v>1714</v>
      </c>
      <c r="AK49" s="753" t="s">
        <v>1714</v>
      </c>
      <c r="AL49" s="753" t="s">
        <v>1714</v>
      </c>
      <c r="AM49" s="753" t="s">
        <v>1714</v>
      </c>
      <c r="AN49" s="753" t="s">
        <v>1714</v>
      </c>
      <c r="AO49" s="753" t="s">
        <v>1714</v>
      </c>
      <c r="AP49" s="753" t="s">
        <v>1714</v>
      </c>
      <c r="AQ49" s="751"/>
      <c r="AR49" s="751"/>
      <c r="AS49" s="751"/>
    </row>
    <row r="50" spans="3:45" ht="13" hidden="1" outlineLevel="1" x14ac:dyDescent="0.3">
      <c r="D50" s="774" t="s">
        <v>1762</v>
      </c>
      <c r="E50" s="753" t="s">
        <v>1763</v>
      </c>
      <c r="F50" s="753" t="s">
        <v>1714</v>
      </c>
      <c r="G50" s="753" t="s">
        <v>1714</v>
      </c>
      <c r="H50" s="753" t="s">
        <v>1714</v>
      </c>
      <c r="I50" s="753" t="s">
        <v>1714</v>
      </c>
      <c r="J50" s="753" t="s">
        <v>1714</v>
      </c>
      <c r="K50" s="753" t="s">
        <v>1714</v>
      </c>
      <c r="L50" s="753" t="s">
        <v>1714</v>
      </c>
      <c r="M50" s="753" t="s">
        <v>1714</v>
      </c>
      <c r="N50" s="753" t="s">
        <v>1714</v>
      </c>
      <c r="O50" s="753" t="s">
        <v>1714</v>
      </c>
      <c r="P50" s="753" t="s">
        <v>1714</v>
      </c>
      <c r="Q50" s="753" t="s">
        <v>1714</v>
      </c>
      <c r="R50" s="753" t="s">
        <v>1714</v>
      </c>
      <c r="S50" s="753" t="s">
        <v>1714</v>
      </c>
      <c r="T50" s="753" t="s">
        <v>1714</v>
      </c>
      <c r="U50" s="753" t="s">
        <v>1714</v>
      </c>
      <c r="V50" s="753" t="s">
        <v>1714</v>
      </c>
      <c r="W50" s="753" t="s">
        <v>1714</v>
      </c>
      <c r="X50" s="753" t="s">
        <v>1714</v>
      </c>
      <c r="Y50" s="753" t="s">
        <v>1714</v>
      </c>
      <c r="Z50" s="753" t="s">
        <v>1714</v>
      </c>
      <c r="AA50" s="753" t="s">
        <v>1714</v>
      </c>
      <c r="AB50" s="753" t="s">
        <v>1714</v>
      </c>
      <c r="AC50" s="753" t="s">
        <v>1714</v>
      </c>
      <c r="AD50" s="753" t="s">
        <v>1714</v>
      </c>
      <c r="AE50" s="753" t="s">
        <v>1714</v>
      </c>
      <c r="AF50" s="753" t="s">
        <v>1714</v>
      </c>
      <c r="AG50" s="753" t="s">
        <v>1714</v>
      </c>
      <c r="AH50" s="753" t="s">
        <v>1714</v>
      </c>
      <c r="AI50" s="753" t="s">
        <v>1714</v>
      </c>
      <c r="AJ50" s="753" t="s">
        <v>1714</v>
      </c>
      <c r="AK50" s="753" t="s">
        <v>1714</v>
      </c>
      <c r="AL50" s="753" t="s">
        <v>1714</v>
      </c>
      <c r="AM50" s="753" t="s">
        <v>1714</v>
      </c>
      <c r="AN50" s="753" t="s">
        <v>1714</v>
      </c>
      <c r="AO50" s="753" t="s">
        <v>1714</v>
      </c>
      <c r="AP50" s="753" t="s">
        <v>1714</v>
      </c>
      <c r="AQ50" s="751"/>
      <c r="AR50" s="751"/>
      <c r="AS50" s="751"/>
    </row>
    <row r="51" spans="3:45" ht="13" hidden="1" outlineLevel="1" x14ac:dyDescent="0.3">
      <c r="D51" s="774" t="s">
        <v>1764</v>
      </c>
      <c r="E51" s="753" t="s">
        <v>1765</v>
      </c>
      <c r="F51" s="753" t="s">
        <v>1714</v>
      </c>
      <c r="G51" s="753" t="s">
        <v>1714</v>
      </c>
      <c r="H51" s="753" t="s">
        <v>1714</v>
      </c>
      <c r="I51" s="753" t="s">
        <v>1714</v>
      </c>
      <c r="J51" s="753" t="s">
        <v>1714</v>
      </c>
      <c r="K51" s="753" t="s">
        <v>1714</v>
      </c>
      <c r="L51" s="753" t="s">
        <v>1714</v>
      </c>
      <c r="M51" s="753" t="s">
        <v>1714</v>
      </c>
      <c r="N51" s="753" t="s">
        <v>1714</v>
      </c>
      <c r="O51" s="753" t="s">
        <v>1714</v>
      </c>
      <c r="P51" s="753" t="s">
        <v>1714</v>
      </c>
      <c r="Q51" s="753" t="s">
        <v>1714</v>
      </c>
      <c r="R51" s="753" t="s">
        <v>1714</v>
      </c>
      <c r="S51" s="753" t="s">
        <v>1714</v>
      </c>
      <c r="T51" s="753" t="s">
        <v>1714</v>
      </c>
      <c r="U51" s="753" t="s">
        <v>1714</v>
      </c>
      <c r="V51" s="753" t="s">
        <v>1714</v>
      </c>
      <c r="W51" s="753" t="s">
        <v>1714</v>
      </c>
      <c r="X51" s="753" t="s">
        <v>1714</v>
      </c>
      <c r="Y51" s="753" t="s">
        <v>1714</v>
      </c>
      <c r="Z51" s="753" t="s">
        <v>1714</v>
      </c>
      <c r="AA51" s="753" t="s">
        <v>1714</v>
      </c>
      <c r="AB51" s="753" t="s">
        <v>1714</v>
      </c>
      <c r="AC51" s="753" t="s">
        <v>1714</v>
      </c>
      <c r="AD51" s="753" t="s">
        <v>1714</v>
      </c>
      <c r="AE51" s="753" t="s">
        <v>1714</v>
      </c>
      <c r="AF51" s="753" t="s">
        <v>1714</v>
      </c>
      <c r="AG51" s="753" t="s">
        <v>1714</v>
      </c>
      <c r="AH51" s="753" t="s">
        <v>1714</v>
      </c>
      <c r="AI51" s="753" t="s">
        <v>1714</v>
      </c>
      <c r="AJ51" s="753" t="s">
        <v>1714</v>
      </c>
      <c r="AK51" s="753" t="s">
        <v>1714</v>
      </c>
      <c r="AL51" s="753" t="s">
        <v>1714</v>
      </c>
      <c r="AM51" s="753" t="s">
        <v>1714</v>
      </c>
      <c r="AN51" s="753" t="s">
        <v>1714</v>
      </c>
      <c r="AO51" s="753" t="s">
        <v>1714</v>
      </c>
      <c r="AP51" s="753" t="s">
        <v>1714</v>
      </c>
      <c r="AQ51" s="751"/>
      <c r="AR51" s="751"/>
      <c r="AS51" s="751"/>
    </row>
    <row r="52" spans="3:45" ht="13" hidden="1" outlineLevel="1" x14ac:dyDescent="0.3">
      <c r="D52" s="774" t="s">
        <v>1766</v>
      </c>
      <c r="E52" s="753" t="s">
        <v>1767</v>
      </c>
      <c r="F52" s="753" t="s">
        <v>1714</v>
      </c>
      <c r="G52" s="753" t="s">
        <v>1714</v>
      </c>
      <c r="H52" s="753" t="s">
        <v>1714</v>
      </c>
      <c r="I52" s="753" t="s">
        <v>1714</v>
      </c>
      <c r="J52" s="753" t="s">
        <v>1714</v>
      </c>
      <c r="K52" s="753" t="s">
        <v>1714</v>
      </c>
      <c r="L52" s="753" t="s">
        <v>1714</v>
      </c>
      <c r="M52" s="753" t="s">
        <v>1714</v>
      </c>
      <c r="N52" s="753" t="s">
        <v>1714</v>
      </c>
      <c r="O52" s="753" t="s">
        <v>1714</v>
      </c>
      <c r="P52" s="753" t="s">
        <v>1714</v>
      </c>
      <c r="Q52" s="753" t="s">
        <v>1714</v>
      </c>
      <c r="R52" s="753" t="s">
        <v>1714</v>
      </c>
      <c r="S52" s="753" t="s">
        <v>1714</v>
      </c>
      <c r="T52" s="753" t="s">
        <v>1714</v>
      </c>
      <c r="U52" s="753" t="s">
        <v>1714</v>
      </c>
      <c r="V52" s="753" t="s">
        <v>1714</v>
      </c>
      <c r="W52" s="753" t="s">
        <v>1714</v>
      </c>
      <c r="X52" s="753" t="s">
        <v>1714</v>
      </c>
      <c r="Y52" s="753" t="s">
        <v>1714</v>
      </c>
      <c r="Z52" s="753" t="s">
        <v>1714</v>
      </c>
      <c r="AA52" s="753" t="s">
        <v>1714</v>
      </c>
      <c r="AB52" s="753" t="s">
        <v>1714</v>
      </c>
      <c r="AC52" s="753" t="s">
        <v>1714</v>
      </c>
      <c r="AD52" s="753" t="s">
        <v>1714</v>
      </c>
      <c r="AE52" s="753" t="s">
        <v>1714</v>
      </c>
      <c r="AF52" s="753" t="s">
        <v>1714</v>
      </c>
      <c r="AG52" s="753" t="s">
        <v>1714</v>
      </c>
      <c r="AH52" s="753" t="s">
        <v>1714</v>
      </c>
      <c r="AI52" s="753" t="s">
        <v>1714</v>
      </c>
      <c r="AJ52" s="753" t="s">
        <v>1714</v>
      </c>
      <c r="AK52" s="753" t="s">
        <v>1714</v>
      </c>
      <c r="AL52" s="753" t="s">
        <v>1714</v>
      </c>
      <c r="AM52" s="753" t="s">
        <v>1714</v>
      </c>
      <c r="AN52" s="753" t="s">
        <v>1714</v>
      </c>
      <c r="AO52" s="753" t="s">
        <v>1714</v>
      </c>
      <c r="AP52" s="753" t="s">
        <v>1714</v>
      </c>
      <c r="AQ52" s="751"/>
      <c r="AR52" s="751"/>
      <c r="AS52" s="751"/>
    </row>
    <row r="53" spans="3:45" ht="13" hidden="1" outlineLevel="1" x14ac:dyDescent="0.3">
      <c r="D53" s="774" t="s">
        <v>1768</v>
      </c>
      <c r="E53" s="753" t="s">
        <v>1769</v>
      </c>
      <c r="F53" s="753" t="s">
        <v>1714</v>
      </c>
      <c r="G53" s="753" t="s">
        <v>1714</v>
      </c>
      <c r="H53" s="753" t="s">
        <v>1714</v>
      </c>
      <c r="I53" s="753" t="s">
        <v>1714</v>
      </c>
      <c r="J53" s="753" t="s">
        <v>1714</v>
      </c>
      <c r="K53" s="753" t="s">
        <v>1714</v>
      </c>
      <c r="L53" s="753" t="s">
        <v>1714</v>
      </c>
      <c r="M53" s="753" t="s">
        <v>1714</v>
      </c>
      <c r="N53" s="753" t="s">
        <v>1714</v>
      </c>
      <c r="O53" s="753" t="s">
        <v>1714</v>
      </c>
      <c r="P53" s="753" t="s">
        <v>1714</v>
      </c>
      <c r="Q53" s="753" t="s">
        <v>1714</v>
      </c>
      <c r="R53" s="753" t="s">
        <v>1714</v>
      </c>
      <c r="S53" s="753" t="s">
        <v>1714</v>
      </c>
      <c r="T53" s="753" t="s">
        <v>1714</v>
      </c>
      <c r="U53" s="753" t="s">
        <v>1714</v>
      </c>
      <c r="V53" s="753" t="s">
        <v>1714</v>
      </c>
      <c r="W53" s="753" t="s">
        <v>1714</v>
      </c>
      <c r="X53" s="753" t="s">
        <v>1714</v>
      </c>
      <c r="Y53" s="753" t="s">
        <v>1714</v>
      </c>
      <c r="Z53" s="753" t="s">
        <v>1714</v>
      </c>
      <c r="AA53" s="753" t="s">
        <v>1714</v>
      </c>
      <c r="AB53" s="753" t="s">
        <v>1714</v>
      </c>
      <c r="AC53" s="753" t="s">
        <v>1714</v>
      </c>
      <c r="AD53" s="753" t="s">
        <v>1714</v>
      </c>
      <c r="AE53" s="753" t="s">
        <v>1714</v>
      </c>
      <c r="AF53" s="753" t="s">
        <v>1714</v>
      </c>
      <c r="AG53" s="753" t="s">
        <v>1714</v>
      </c>
      <c r="AH53" s="753" t="s">
        <v>1714</v>
      </c>
      <c r="AI53" s="753" t="s">
        <v>1714</v>
      </c>
      <c r="AJ53" s="753" t="s">
        <v>1714</v>
      </c>
      <c r="AK53" s="753" t="s">
        <v>1714</v>
      </c>
      <c r="AL53" s="753" t="s">
        <v>1714</v>
      </c>
      <c r="AM53" s="753" t="s">
        <v>1714</v>
      </c>
      <c r="AN53" s="753" t="s">
        <v>1714</v>
      </c>
      <c r="AO53" s="753" t="s">
        <v>1714</v>
      </c>
      <c r="AP53" s="753" t="s">
        <v>1714</v>
      </c>
      <c r="AQ53" s="751"/>
      <c r="AR53" s="751"/>
      <c r="AS53" s="751"/>
    </row>
    <row r="54" spans="3:45" ht="13" hidden="1" outlineLevel="1" x14ac:dyDescent="0.3">
      <c r="D54" s="774" t="s">
        <v>1770</v>
      </c>
      <c r="E54" s="753" t="s">
        <v>1771</v>
      </c>
      <c r="F54" s="753" t="s">
        <v>1714</v>
      </c>
      <c r="G54" s="753" t="s">
        <v>1714</v>
      </c>
      <c r="H54" s="753" t="s">
        <v>1714</v>
      </c>
      <c r="I54" s="753" t="s">
        <v>1714</v>
      </c>
      <c r="J54" s="753" t="s">
        <v>1714</v>
      </c>
      <c r="K54" s="753" t="s">
        <v>1714</v>
      </c>
      <c r="L54" s="753" t="s">
        <v>1714</v>
      </c>
      <c r="M54" s="753" t="s">
        <v>1714</v>
      </c>
      <c r="N54" s="753" t="s">
        <v>1714</v>
      </c>
      <c r="O54" s="753" t="s">
        <v>1714</v>
      </c>
      <c r="P54" s="753" t="s">
        <v>1714</v>
      </c>
      <c r="Q54" s="753" t="s">
        <v>1714</v>
      </c>
      <c r="R54" s="753" t="s">
        <v>1714</v>
      </c>
      <c r="S54" s="753" t="s">
        <v>1714</v>
      </c>
      <c r="T54" s="753" t="s">
        <v>1714</v>
      </c>
      <c r="U54" s="753" t="s">
        <v>1714</v>
      </c>
      <c r="V54" s="753" t="s">
        <v>1714</v>
      </c>
      <c r="W54" s="753" t="s">
        <v>1714</v>
      </c>
      <c r="X54" s="753" t="s">
        <v>1714</v>
      </c>
      <c r="Y54" s="753" t="s">
        <v>1714</v>
      </c>
      <c r="Z54" s="753" t="s">
        <v>1714</v>
      </c>
      <c r="AA54" s="753" t="s">
        <v>1714</v>
      </c>
      <c r="AB54" s="753" t="s">
        <v>1714</v>
      </c>
      <c r="AC54" s="753" t="s">
        <v>1714</v>
      </c>
      <c r="AD54" s="753" t="s">
        <v>1714</v>
      </c>
      <c r="AE54" s="753" t="s">
        <v>1714</v>
      </c>
      <c r="AF54" s="753" t="s">
        <v>1714</v>
      </c>
      <c r="AG54" s="753" t="s">
        <v>1714</v>
      </c>
      <c r="AH54" s="753" t="s">
        <v>1714</v>
      </c>
      <c r="AI54" s="753" t="s">
        <v>1714</v>
      </c>
      <c r="AJ54" s="753" t="s">
        <v>1714</v>
      </c>
      <c r="AK54" s="753" t="s">
        <v>1714</v>
      </c>
      <c r="AL54" s="753" t="s">
        <v>1714</v>
      </c>
      <c r="AM54" s="753" t="s">
        <v>1714</v>
      </c>
      <c r="AN54" s="753" t="s">
        <v>1714</v>
      </c>
      <c r="AO54" s="753" t="s">
        <v>1714</v>
      </c>
      <c r="AP54" s="753" t="s">
        <v>1714</v>
      </c>
      <c r="AQ54" s="751"/>
      <c r="AR54" s="751"/>
      <c r="AS54" s="751"/>
    </row>
    <row r="55" spans="3:45" ht="13" hidden="1" outlineLevel="1" x14ac:dyDescent="0.3">
      <c r="D55" s="774" t="s">
        <v>1772</v>
      </c>
      <c r="E55" s="753" t="s">
        <v>1773</v>
      </c>
      <c r="F55" s="753" t="s">
        <v>1714</v>
      </c>
      <c r="G55" s="753" t="s">
        <v>1714</v>
      </c>
      <c r="H55" s="753" t="s">
        <v>1714</v>
      </c>
      <c r="I55" s="753" t="s">
        <v>1714</v>
      </c>
      <c r="J55" s="753" t="s">
        <v>1714</v>
      </c>
      <c r="K55" s="753" t="s">
        <v>1714</v>
      </c>
      <c r="L55" s="753" t="s">
        <v>1714</v>
      </c>
      <c r="M55" s="753" t="s">
        <v>1714</v>
      </c>
      <c r="N55" s="753" t="s">
        <v>1714</v>
      </c>
      <c r="O55" s="753" t="s">
        <v>1714</v>
      </c>
      <c r="P55" s="753" t="s">
        <v>1714</v>
      </c>
      <c r="Q55" s="753" t="s">
        <v>1714</v>
      </c>
      <c r="R55" s="753" t="s">
        <v>1714</v>
      </c>
      <c r="S55" s="753" t="s">
        <v>1714</v>
      </c>
      <c r="T55" s="753" t="s">
        <v>1714</v>
      </c>
      <c r="U55" s="753" t="s">
        <v>1714</v>
      </c>
      <c r="V55" s="753" t="s">
        <v>1714</v>
      </c>
      <c r="W55" s="753" t="s">
        <v>1714</v>
      </c>
      <c r="X55" s="753" t="s">
        <v>1714</v>
      </c>
      <c r="Y55" s="753" t="s">
        <v>1714</v>
      </c>
      <c r="Z55" s="753" t="s">
        <v>1714</v>
      </c>
      <c r="AA55" s="753" t="s">
        <v>1714</v>
      </c>
      <c r="AB55" s="753" t="s">
        <v>1714</v>
      </c>
      <c r="AC55" s="753" t="s">
        <v>1714</v>
      </c>
      <c r="AD55" s="753" t="s">
        <v>1714</v>
      </c>
      <c r="AE55" s="753" t="s">
        <v>1714</v>
      </c>
      <c r="AF55" s="753" t="s">
        <v>1714</v>
      </c>
      <c r="AG55" s="753" t="s">
        <v>1714</v>
      </c>
      <c r="AH55" s="753" t="s">
        <v>1714</v>
      </c>
      <c r="AI55" s="753" t="s">
        <v>1714</v>
      </c>
      <c r="AJ55" s="753" t="s">
        <v>1714</v>
      </c>
      <c r="AK55" s="753" t="s">
        <v>1714</v>
      </c>
      <c r="AL55" s="753" t="s">
        <v>1714</v>
      </c>
      <c r="AM55" s="753" t="s">
        <v>1714</v>
      </c>
      <c r="AN55" s="753" t="s">
        <v>1714</v>
      </c>
      <c r="AO55" s="753" t="s">
        <v>1714</v>
      </c>
      <c r="AP55" s="753" t="s">
        <v>1714</v>
      </c>
      <c r="AQ55" s="751"/>
      <c r="AR55" s="751"/>
      <c r="AS55" s="751"/>
    </row>
    <row r="56" spans="3:45" ht="13" hidden="1" outlineLevel="1" x14ac:dyDescent="0.3">
      <c r="D56" s="774" t="s">
        <v>1774</v>
      </c>
      <c r="E56" s="753" t="s">
        <v>1775</v>
      </c>
      <c r="F56" s="753" t="s">
        <v>1714</v>
      </c>
      <c r="G56" s="753" t="s">
        <v>1714</v>
      </c>
      <c r="H56" s="753" t="s">
        <v>1714</v>
      </c>
      <c r="I56" s="753" t="s">
        <v>1714</v>
      </c>
      <c r="J56" s="753" t="s">
        <v>1714</v>
      </c>
      <c r="K56" s="753" t="s">
        <v>1714</v>
      </c>
      <c r="L56" s="753" t="s">
        <v>1714</v>
      </c>
      <c r="M56" s="753" t="s">
        <v>1714</v>
      </c>
      <c r="N56" s="753" t="s">
        <v>1714</v>
      </c>
      <c r="O56" s="753" t="s">
        <v>1714</v>
      </c>
      <c r="P56" s="753" t="s">
        <v>1714</v>
      </c>
      <c r="Q56" s="753" t="s">
        <v>1714</v>
      </c>
      <c r="R56" s="753" t="s">
        <v>1714</v>
      </c>
      <c r="S56" s="753" t="s">
        <v>1714</v>
      </c>
      <c r="T56" s="753" t="s">
        <v>1714</v>
      </c>
      <c r="U56" s="753" t="s">
        <v>1714</v>
      </c>
      <c r="V56" s="753" t="s">
        <v>1714</v>
      </c>
      <c r="W56" s="753" t="s">
        <v>1714</v>
      </c>
      <c r="X56" s="753" t="s">
        <v>1714</v>
      </c>
      <c r="Y56" s="753" t="s">
        <v>1714</v>
      </c>
      <c r="Z56" s="753" t="s">
        <v>1714</v>
      </c>
      <c r="AA56" s="753" t="s">
        <v>1714</v>
      </c>
      <c r="AB56" s="753" t="s">
        <v>1714</v>
      </c>
      <c r="AC56" s="753" t="s">
        <v>1714</v>
      </c>
      <c r="AD56" s="753" t="s">
        <v>1714</v>
      </c>
      <c r="AE56" s="753" t="s">
        <v>1714</v>
      </c>
      <c r="AF56" s="753" t="s">
        <v>1714</v>
      </c>
      <c r="AG56" s="753" t="s">
        <v>1714</v>
      </c>
      <c r="AH56" s="753" t="s">
        <v>1714</v>
      </c>
      <c r="AI56" s="753" t="s">
        <v>1714</v>
      </c>
      <c r="AJ56" s="753" t="s">
        <v>1714</v>
      </c>
      <c r="AK56" s="753" t="s">
        <v>1714</v>
      </c>
      <c r="AL56" s="753" t="s">
        <v>1714</v>
      </c>
      <c r="AM56" s="753" t="s">
        <v>1714</v>
      </c>
      <c r="AN56" s="753" t="s">
        <v>1714</v>
      </c>
      <c r="AO56" s="753" t="s">
        <v>1714</v>
      </c>
      <c r="AP56" s="753" t="s">
        <v>1714</v>
      </c>
      <c r="AQ56" s="751"/>
      <c r="AR56" s="751"/>
      <c r="AS56" s="751"/>
    </row>
    <row r="57" spans="3:45" ht="13" hidden="1" outlineLevel="1" x14ac:dyDescent="0.3">
      <c r="D57" s="774" t="s">
        <v>1776</v>
      </c>
      <c r="E57" s="753" t="s">
        <v>1777</v>
      </c>
      <c r="F57" s="753" t="s">
        <v>1714</v>
      </c>
      <c r="G57" s="753" t="s">
        <v>1714</v>
      </c>
      <c r="H57" s="753" t="s">
        <v>1714</v>
      </c>
      <c r="I57" s="753" t="s">
        <v>1714</v>
      </c>
      <c r="J57" s="753" t="s">
        <v>1714</v>
      </c>
      <c r="K57" s="753" t="s">
        <v>1714</v>
      </c>
      <c r="L57" s="753" t="s">
        <v>1714</v>
      </c>
      <c r="M57" s="753" t="s">
        <v>1714</v>
      </c>
      <c r="N57" s="753" t="s">
        <v>1714</v>
      </c>
      <c r="O57" s="753" t="s">
        <v>1714</v>
      </c>
      <c r="P57" s="753" t="s">
        <v>1714</v>
      </c>
      <c r="Q57" s="753" t="s">
        <v>1714</v>
      </c>
      <c r="R57" s="753" t="s">
        <v>1714</v>
      </c>
      <c r="S57" s="753" t="s">
        <v>1714</v>
      </c>
      <c r="T57" s="753" t="s">
        <v>1714</v>
      </c>
      <c r="U57" s="753" t="s">
        <v>1714</v>
      </c>
      <c r="V57" s="753" t="s">
        <v>1714</v>
      </c>
      <c r="W57" s="753" t="s">
        <v>1714</v>
      </c>
      <c r="X57" s="753" t="s">
        <v>1714</v>
      </c>
      <c r="Y57" s="753" t="s">
        <v>1714</v>
      </c>
      <c r="Z57" s="753" t="s">
        <v>1714</v>
      </c>
      <c r="AA57" s="753" t="s">
        <v>1714</v>
      </c>
      <c r="AB57" s="753" t="s">
        <v>1714</v>
      </c>
      <c r="AC57" s="753" t="s">
        <v>1714</v>
      </c>
      <c r="AD57" s="753" t="s">
        <v>1714</v>
      </c>
      <c r="AE57" s="753" t="s">
        <v>1714</v>
      </c>
      <c r="AF57" s="753" t="s">
        <v>1714</v>
      </c>
      <c r="AG57" s="753" t="s">
        <v>1714</v>
      </c>
      <c r="AH57" s="753" t="s">
        <v>1714</v>
      </c>
      <c r="AI57" s="753" t="s">
        <v>1714</v>
      </c>
      <c r="AJ57" s="753" t="s">
        <v>1714</v>
      </c>
      <c r="AK57" s="753" t="s">
        <v>1714</v>
      </c>
      <c r="AL57" s="753" t="s">
        <v>1714</v>
      </c>
      <c r="AM57" s="753" t="s">
        <v>1714</v>
      </c>
      <c r="AN57" s="753" t="s">
        <v>1714</v>
      </c>
      <c r="AO57" s="753" t="s">
        <v>1714</v>
      </c>
      <c r="AP57" s="753" t="s">
        <v>1714</v>
      </c>
      <c r="AQ57" s="751"/>
      <c r="AR57" s="751"/>
      <c r="AS57" s="751"/>
    </row>
    <row r="58" spans="3:45" ht="13" hidden="1" outlineLevel="1" x14ac:dyDescent="0.3">
      <c r="D58" s="774" t="s">
        <v>1838</v>
      </c>
      <c r="E58" s="753" t="s">
        <v>1839</v>
      </c>
      <c r="F58" s="753" t="s">
        <v>1714</v>
      </c>
      <c r="G58" s="753" t="s">
        <v>1714</v>
      </c>
      <c r="H58" s="753" t="s">
        <v>1714</v>
      </c>
      <c r="I58" s="753" t="s">
        <v>1714</v>
      </c>
      <c r="J58" s="753" t="s">
        <v>1714</v>
      </c>
      <c r="K58" s="753" t="s">
        <v>1714</v>
      </c>
      <c r="L58" s="753" t="s">
        <v>1714</v>
      </c>
      <c r="M58" s="753" t="s">
        <v>1714</v>
      </c>
      <c r="N58" s="753" t="s">
        <v>1714</v>
      </c>
      <c r="O58" s="753" t="s">
        <v>1714</v>
      </c>
      <c r="P58" s="753" t="s">
        <v>1714</v>
      </c>
      <c r="Q58" s="753" t="s">
        <v>1714</v>
      </c>
      <c r="R58" s="753" t="s">
        <v>1714</v>
      </c>
      <c r="S58" s="753" t="s">
        <v>1714</v>
      </c>
      <c r="T58" s="753" t="s">
        <v>1714</v>
      </c>
      <c r="U58" s="753" t="s">
        <v>1714</v>
      </c>
      <c r="V58" s="753" t="s">
        <v>1714</v>
      </c>
      <c r="W58" s="753" t="s">
        <v>1714</v>
      </c>
      <c r="X58" s="753" t="s">
        <v>1714</v>
      </c>
      <c r="Y58" s="753" t="s">
        <v>1714</v>
      </c>
      <c r="Z58" s="753" t="s">
        <v>1714</v>
      </c>
      <c r="AA58" s="753" t="s">
        <v>1714</v>
      </c>
      <c r="AB58" s="753" t="s">
        <v>1714</v>
      </c>
      <c r="AC58" s="753" t="s">
        <v>1714</v>
      </c>
      <c r="AD58" s="753" t="s">
        <v>1714</v>
      </c>
      <c r="AE58" s="753" t="s">
        <v>1714</v>
      </c>
      <c r="AF58" s="753" t="s">
        <v>1714</v>
      </c>
      <c r="AG58" s="753" t="s">
        <v>1714</v>
      </c>
      <c r="AH58" s="753" t="s">
        <v>1714</v>
      </c>
      <c r="AI58" s="753" t="s">
        <v>1714</v>
      </c>
      <c r="AJ58" s="753" t="s">
        <v>1714</v>
      </c>
      <c r="AK58" s="753" t="s">
        <v>1714</v>
      </c>
      <c r="AL58" s="753" t="s">
        <v>1714</v>
      </c>
      <c r="AM58" s="753" t="s">
        <v>1714</v>
      </c>
      <c r="AN58" s="753" t="s">
        <v>1714</v>
      </c>
      <c r="AO58" s="753" t="s">
        <v>1714</v>
      </c>
      <c r="AP58" s="753" t="s">
        <v>1714</v>
      </c>
      <c r="AQ58" s="751"/>
      <c r="AR58" s="751"/>
      <c r="AS58" s="751"/>
    </row>
    <row r="59" spans="3:45" ht="13" hidden="1" outlineLevel="1" x14ac:dyDescent="0.3">
      <c r="D59" s="774"/>
      <c r="AQ59" s="751"/>
      <c r="AR59" s="751"/>
      <c r="AS59" s="751"/>
    </row>
    <row r="60" spans="3:45" ht="13" collapsed="1" x14ac:dyDescent="0.3">
      <c r="D60" s="774"/>
      <c r="AQ60" s="751"/>
      <c r="AR60" s="751"/>
      <c r="AS60" s="751"/>
    </row>
    <row r="61" spans="3:45" ht="13" x14ac:dyDescent="0.3">
      <c r="C61" s="772" t="s">
        <v>1909</v>
      </c>
      <c r="D61" s="774"/>
      <c r="E61" s="753"/>
      <c r="F61" s="752" t="s">
        <v>656</v>
      </c>
      <c r="G61" s="752" t="s">
        <v>657</v>
      </c>
      <c r="H61" s="752" t="s">
        <v>658</v>
      </c>
      <c r="I61" s="752" t="s">
        <v>576</v>
      </c>
      <c r="J61" s="752" t="s">
        <v>577</v>
      </c>
      <c r="K61" s="752" t="s">
        <v>578</v>
      </c>
      <c r="L61" s="752" t="s">
        <v>586</v>
      </c>
      <c r="M61" s="752" t="s">
        <v>659</v>
      </c>
      <c r="N61" s="752" t="s">
        <v>660</v>
      </c>
      <c r="O61" s="752" t="s">
        <v>661</v>
      </c>
      <c r="P61" s="752" t="s">
        <v>662</v>
      </c>
      <c r="Q61" s="752" t="s">
        <v>663</v>
      </c>
      <c r="R61" s="752" t="s">
        <v>664</v>
      </c>
      <c r="S61" s="752" t="s">
        <v>665</v>
      </c>
      <c r="T61" s="752" t="s">
        <v>666</v>
      </c>
      <c r="U61" s="752" t="s">
        <v>22</v>
      </c>
      <c r="V61" s="752" t="s">
        <v>23</v>
      </c>
      <c r="W61" s="752" t="s">
        <v>143</v>
      </c>
      <c r="X61" s="752" t="s">
        <v>144</v>
      </c>
      <c r="Y61" s="752" t="s">
        <v>145</v>
      </c>
      <c r="Z61" s="752" t="s">
        <v>146</v>
      </c>
      <c r="AA61" s="752" t="s">
        <v>147</v>
      </c>
      <c r="AB61" s="752" t="s">
        <v>148</v>
      </c>
      <c r="AC61" s="752" t="s">
        <v>149</v>
      </c>
      <c r="AD61" s="752" t="s">
        <v>150</v>
      </c>
      <c r="AE61" s="752" t="s">
        <v>151</v>
      </c>
      <c r="AF61" s="752" t="s">
        <v>152</v>
      </c>
      <c r="AG61" s="752" t="s">
        <v>153</v>
      </c>
      <c r="AH61" s="752" t="s">
        <v>154</v>
      </c>
      <c r="AI61" s="752" t="s">
        <v>155</v>
      </c>
      <c r="AJ61" s="752" t="s">
        <v>156</v>
      </c>
      <c r="AK61" s="752" t="s">
        <v>157</v>
      </c>
      <c r="AL61" s="752" t="s">
        <v>158</v>
      </c>
      <c r="AM61" s="752" t="s">
        <v>159</v>
      </c>
      <c r="AN61" s="752" t="s">
        <v>160</v>
      </c>
      <c r="AO61" s="752" t="s">
        <v>161</v>
      </c>
      <c r="AP61" s="752" t="s">
        <v>162</v>
      </c>
      <c r="AQ61" s="751"/>
      <c r="AR61" s="751"/>
      <c r="AS61" s="751"/>
    </row>
    <row r="62" spans="3:45" ht="13" hidden="1" outlineLevel="1" x14ac:dyDescent="0.3">
      <c r="C62" s="109"/>
      <c r="D62" s="774" t="s">
        <v>1840</v>
      </c>
      <c r="E62" s="753" t="s">
        <v>1778</v>
      </c>
      <c r="F62" s="753" t="s">
        <v>1714</v>
      </c>
      <c r="G62" s="753" t="s">
        <v>1714</v>
      </c>
      <c r="H62" s="753" t="s">
        <v>1714</v>
      </c>
      <c r="I62" s="753" t="s">
        <v>1714</v>
      </c>
      <c r="J62" s="753" t="s">
        <v>1714</v>
      </c>
      <c r="K62" s="753" t="s">
        <v>1714</v>
      </c>
      <c r="L62" s="753" t="s">
        <v>1714</v>
      </c>
      <c r="M62" s="753" t="s">
        <v>1714</v>
      </c>
      <c r="N62" s="753" t="s">
        <v>1714</v>
      </c>
      <c r="O62" s="753" t="s">
        <v>1714</v>
      </c>
      <c r="P62" s="753" t="s">
        <v>1714</v>
      </c>
      <c r="Q62" s="753" t="s">
        <v>1714</v>
      </c>
      <c r="R62" s="753" t="s">
        <v>1714</v>
      </c>
      <c r="S62" s="753" t="s">
        <v>1714</v>
      </c>
      <c r="T62" s="753" t="s">
        <v>1714</v>
      </c>
      <c r="U62" s="753" t="s">
        <v>1714</v>
      </c>
      <c r="V62" s="753" t="s">
        <v>1714</v>
      </c>
      <c r="W62" s="753" t="s">
        <v>1714</v>
      </c>
      <c r="X62" s="753" t="s">
        <v>1714</v>
      </c>
      <c r="Y62" s="753" t="s">
        <v>1714</v>
      </c>
      <c r="Z62" s="753" t="s">
        <v>1714</v>
      </c>
      <c r="AA62" s="753" t="s">
        <v>1714</v>
      </c>
      <c r="AB62" s="753" t="s">
        <v>1714</v>
      </c>
      <c r="AC62" s="753" t="s">
        <v>1714</v>
      </c>
      <c r="AD62" s="753" t="s">
        <v>1714</v>
      </c>
      <c r="AE62" s="753" t="s">
        <v>1714</v>
      </c>
      <c r="AF62" s="753" t="s">
        <v>1714</v>
      </c>
      <c r="AG62" s="753" t="s">
        <v>1714</v>
      </c>
      <c r="AH62" s="753" t="s">
        <v>1714</v>
      </c>
      <c r="AI62" s="753" t="s">
        <v>1714</v>
      </c>
      <c r="AJ62" s="753" t="s">
        <v>1714</v>
      </c>
      <c r="AK62" s="753" t="s">
        <v>1714</v>
      </c>
      <c r="AL62" s="753" t="s">
        <v>1714</v>
      </c>
      <c r="AM62" s="753" t="s">
        <v>1714</v>
      </c>
      <c r="AN62" s="753" t="s">
        <v>1714</v>
      </c>
      <c r="AO62" s="753" t="s">
        <v>1714</v>
      </c>
      <c r="AP62" s="753" t="s">
        <v>1714</v>
      </c>
      <c r="AQ62" s="751"/>
      <c r="AR62" s="751"/>
      <c r="AS62" s="751"/>
    </row>
    <row r="63" spans="3:45" ht="13" hidden="1" outlineLevel="1" x14ac:dyDescent="0.3">
      <c r="C63" s="109"/>
      <c r="D63" s="774" t="s">
        <v>1841</v>
      </c>
      <c r="E63" s="753" t="s">
        <v>1779</v>
      </c>
      <c r="F63" s="753" t="s">
        <v>1714</v>
      </c>
      <c r="G63" s="753" t="s">
        <v>1714</v>
      </c>
      <c r="H63" s="753" t="s">
        <v>1714</v>
      </c>
      <c r="I63" s="753" t="s">
        <v>1714</v>
      </c>
      <c r="J63" s="753" t="s">
        <v>1714</v>
      </c>
      <c r="K63" s="753" t="s">
        <v>1714</v>
      </c>
      <c r="L63" s="753" t="s">
        <v>1714</v>
      </c>
      <c r="M63" s="753" t="s">
        <v>1714</v>
      </c>
      <c r="N63" s="753" t="s">
        <v>1714</v>
      </c>
      <c r="O63" s="753" t="s">
        <v>1714</v>
      </c>
      <c r="P63" s="753" t="s">
        <v>1714</v>
      </c>
      <c r="Q63" s="753" t="s">
        <v>1714</v>
      </c>
      <c r="R63" s="753" t="s">
        <v>1714</v>
      </c>
      <c r="S63" s="753" t="s">
        <v>1714</v>
      </c>
      <c r="T63" s="753" t="s">
        <v>1714</v>
      </c>
      <c r="U63" s="753" t="s">
        <v>1714</v>
      </c>
      <c r="V63" s="753" t="s">
        <v>1714</v>
      </c>
      <c r="W63" s="753" t="s">
        <v>1714</v>
      </c>
      <c r="X63" s="753" t="s">
        <v>1714</v>
      </c>
      <c r="Y63" s="753" t="s">
        <v>1714</v>
      </c>
      <c r="Z63" s="753" t="s">
        <v>1714</v>
      </c>
      <c r="AA63" s="753" t="s">
        <v>1714</v>
      </c>
      <c r="AB63" s="753" t="s">
        <v>1714</v>
      </c>
      <c r="AC63" s="753" t="s">
        <v>1714</v>
      </c>
      <c r="AD63" s="753" t="s">
        <v>1714</v>
      </c>
      <c r="AE63" s="753" t="s">
        <v>1714</v>
      </c>
      <c r="AF63" s="753" t="s">
        <v>1714</v>
      </c>
      <c r="AG63" s="753" t="s">
        <v>1714</v>
      </c>
      <c r="AH63" s="753" t="s">
        <v>1714</v>
      </c>
      <c r="AI63" s="753" t="s">
        <v>1714</v>
      </c>
      <c r="AJ63" s="753" t="s">
        <v>1714</v>
      </c>
      <c r="AK63" s="753" t="s">
        <v>1714</v>
      </c>
      <c r="AL63" s="753" t="s">
        <v>1714</v>
      </c>
      <c r="AM63" s="753" t="s">
        <v>1714</v>
      </c>
      <c r="AN63" s="753" t="s">
        <v>1714</v>
      </c>
      <c r="AO63" s="753" t="s">
        <v>1714</v>
      </c>
      <c r="AP63" s="753" t="s">
        <v>1714</v>
      </c>
      <c r="AQ63" s="751"/>
      <c r="AR63" s="751"/>
      <c r="AS63" s="751"/>
    </row>
    <row r="64" spans="3:45" ht="13" hidden="1" outlineLevel="1" x14ac:dyDescent="0.3">
      <c r="C64" s="109"/>
      <c r="D64" s="774" t="s">
        <v>1842</v>
      </c>
      <c r="E64" s="753" t="s">
        <v>1780</v>
      </c>
      <c r="F64" s="753" t="s">
        <v>1714</v>
      </c>
      <c r="G64" s="753" t="s">
        <v>1714</v>
      </c>
      <c r="H64" s="753" t="s">
        <v>1714</v>
      </c>
      <c r="I64" s="753" t="s">
        <v>1714</v>
      </c>
      <c r="J64" s="753" t="s">
        <v>1714</v>
      </c>
      <c r="K64" s="753" t="s">
        <v>1714</v>
      </c>
      <c r="L64" s="753" t="s">
        <v>1714</v>
      </c>
      <c r="M64" s="753" t="s">
        <v>1714</v>
      </c>
      <c r="N64" s="753" t="s">
        <v>1714</v>
      </c>
      <c r="O64" s="753" t="s">
        <v>1714</v>
      </c>
      <c r="P64" s="753" t="s">
        <v>1714</v>
      </c>
      <c r="Q64" s="753" t="s">
        <v>1714</v>
      </c>
      <c r="R64" s="753" t="s">
        <v>1714</v>
      </c>
      <c r="S64" s="753" t="s">
        <v>1714</v>
      </c>
      <c r="T64" s="753" t="s">
        <v>1714</v>
      </c>
      <c r="U64" s="753" t="s">
        <v>1714</v>
      </c>
      <c r="V64" s="753" t="s">
        <v>1714</v>
      </c>
      <c r="W64" s="753" t="s">
        <v>1714</v>
      </c>
      <c r="X64" s="753" t="s">
        <v>1714</v>
      </c>
      <c r="Y64" s="753" t="s">
        <v>1714</v>
      </c>
      <c r="Z64" s="753" t="s">
        <v>1714</v>
      </c>
      <c r="AA64" s="753" t="s">
        <v>1714</v>
      </c>
      <c r="AB64" s="753" t="s">
        <v>1714</v>
      </c>
      <c r="AC64" s="753" t="s">
        <v>1714</v>
      </c>
      <c r="AD64" s="753" t="s">
        <v>1714</v>
      </c>
      <c r="AE64" s="753" t="s">
        <v>1714</v>
      </c>
      <c r="AF64" s="753" t="s">
        <v>1714</v>
      </c>
      <c r="AG64" s="753" t="s">
        <v>1714</v>
      </c>
      <c r="AH64" s="753" t="s">
        <v>1714</v>
      </c>
      <c r="AI64" s="753" t="s">
        <v>1714</v>
      </c>
      <c r="AJ64" s="753" t="s">
        <v>1714</v>
      </c>
      <c r="AK64" s="753" t="s">
        <v>1714</v>
      </c>
      <c r="AL64" s="753" t="s">
        <v>1714</v>
      </c>
      <c r="AM64" s="753" t="s">
        <v>1714</v>
      </c>
      <c r="AN64" s="753" t="s">
        <v>1714</v>
      </c>
      <c r="AO64" s="753" t="s">
        <v>1714</v>
      </c>
      <c r="AP64" s="753" t="s">
        <v>1714</v>
      </c>
      <c r="AQ64" s="751"/>
      <c r="AR64" s="751"/>
      <c r="AS64" s="751"/>
    </row>
    <row r="65" spans="3:45" ht="13" hidden="1" outlineLevel="1" x14ac:dyDescent="0.3">
      <c r="C65" s="109"/>
      <c r="D65" s="774" t="s">
        <v>1843</v>
      </c>
      <c r="E65" s="753" t="s">
        <v>1781</v>
      </c>
      <c r="F65" s="753" t="s">
        <v>1714</v>
      </c>
      <c r="G65" s="753" t="s">
        <v>1714</v>
      </c>
      <c r="H65" s="753" t="s">
        <v>1714</v>
      </c>
      <c r="I65" s="753" t="s">
        <v>1714</v>
      </c>
      <c r="J65" s="753" t="s">
        <v>1714</v>
      </c>
      <c r="K65" s="753" t="s">
        <v>1714</v>
      </c>
      <c r="L65" s="753" t="s">
        <v>1714</v>
      </c>
      <c r="M65" s="753" t="s">
        <v>1714</v>
      </c>
      <c r="N65" s="753" t="s">
        <v>1714</v>
      </c>
      <c r="O65" s="753" t="s">
        <v>1714</v>
      </c>
      <c r="P65" s="753" t="s">
        <v>1714</v>
      </c>
      <c r="Q65" s="753" t="s">
        <v>1714</v>
      </c>
      <c r="R65" s="753" t="s">
        <v>1714</v>
      </c>
      <c r="S65" s="753" t="s">
        <v>1714</v>
      </c>
      <c r="T65" s="753" t="s">
        <v>1714</v>
      </c>
      <c r="U65" s="753" t="s">
        <v>1714</v>
      </c>
      <c r="V65" s="753" t="s">
        <v>1714</v>
      </c>
      <c r="W65" s="753" t="s">
        <v>1714</v>
      </c>
      <c r="X65" s="753" t="s">
        <v>1714</v>
      </c>
      <c r="Y65" s="753" t="s">
        <v>1714</v>
      </c>
      <c r="Z65" s="753" t="s">
        <v>1714</v>
      </c>
      <c r="AA65" s="753" t="s">
        <v>1714</v>
      </c>
      <c r="AB65" s="753" t="s">
        <v>1714</v>
      </c>
      <c r="AC65" s="753" t="s">
        <v>1714</v>
      </c>
      <c r="AD65" s="753" t="s">
        <v>1714</v>
      </c>
      <c r="AE65" s="753" t="s">
        <v>1714</v>
      </c>
      <c r="AF65" s="753" t="s">
        <v>1714</v>
      </c>
      <c r="AG65" s="753" t="s">
        <v>1714</v>
      </c>
      <c r="AH65" s="753" t="s">
        <v>1714</v>
      </c>
      <c r="AI65" s="753" t="s">
        <v>1714</v>
      </c>
      <c r="AJ65" s="753" t="s">
        <v>1714</v>
      </c>
      <c r="AK65" s="753" t="s">
        <v>1714</v>
      </c>
      <c r="AL65" s="753" t="s">
        <v>1714</v>
      </c>
      <c r="AM65" s="753" t="s">
        <v>1714</v>
      </c>
      <c r="AN65" s="753" t="s">
        <v>1714</v>
      </c>
      <c r="AO65" s="753" t="s">
        <v>1714</v>
      </c>
      <c r="AP65" s="753" t="s">
        <v>1714</v>
      </c>
      <c r="AQ65" s="751"/>
      <c r="AR65" s="751"/>
      <c r="AS65" s="751"/>
    </row>
    <row r="66" spans="3:45" ht="13" hidden="1" outlineLevel="1" x14ac:dyDescent="0.3">
      <c r="C66" s="109"/>
      <c r="D66" s="774" t="s">
        <v>1844</v>
      </c>
      <c r="E66" s="753" t="s">
        <v>1782</v>
      </c>
      <c r="F66" s="753" t="s">
        <v>1714</v>
      </c>
      <c r="G66" s="753" t="s">
        <v>1714</v>
      </c>
      <c r="H66" s="753" t="s">
        <v>1714</v>
      </c>
      <c r="I66" s="753" t="s">
        <v>1714</v>
      </c>
      <c r="J66" s="753" t="s">
        <v>1714</v>
      </c>
      <c r="K66" s="753" t="s">
        <v>1714</v>
      </c>
      <c r="L66" s="753" t="s">
        <v>1714</v>
      </c>
      <c r="M66" s="753" t="s">
        <v>1714</v>
      </c>
      <c r="N66" s="753" t="s">
        <v>1714</v>
      </c>
      <c r="O66" s="753" t="s">
        <v>1714</v>
      </c>
      <c r="P66" s="753" t="s">
        <v>1714</v>
      </c>
      <c r="Q66" s="753" t="s">
        <v>1714</v>
      </c>
      <c r="R66" s="753" t="s">
        <v>1714</v>
      </c>
      <c r="S66" s="753" t="s">
        <v>1714</v>
      </c>
      <c r="T66" s="753" t="s">
        <v>1714</v>
      </c>
      <c r="U66" s="753" t="s">
        <v>1714</v>
      </c>
      <c r="V66" s="753" t="s">
        <v>1714</v>
      </c>
      <c r="W66" s="753" t="s">
        <v>1714</v>
      </c>
      <c r="X66" s="753" t="s">
        <v>1714</v>
      </c>
      <c r="Y66" s="753" t="s">
        <v>1714</v>
      </c>
      <c r="Z66" s="753" t="s">
        <v>1714</v>
      </c>
      <c r="AA66" s="753" t="s">
        <v>1714</v>
      </c>
      <c r="AB66" s="753" t="s">
        <v>1714</v>
      </c>
      <c r="AC66" s="753" t="s">
        <v>1714</v>
      </c>
      <c r="AD66" s="753" t="s">
        <v>1714</v>
      </c>
      <c r="AE66" s="753" t="s">
        <v>1714</v>
      </c>
      <c r="AF66" s="753" t="s">
        <v>1714</v>
      </c>
      <c r="AG66" s="753" t="s">
        <v>1714</v>
      </c>
      <c r="AH66" s="753" t="s">
        <v>1714</v>
      </c>
      <c r="AI66" s="753" t="s">
        <v>1714</v>
      </c>
      <c r="AJ66" s="753" t="s">
        <v>1714</v>
      </c>
      <c r="AK66" s="753" t="s">
        <v>1714</v>
      </c>
      <c r="AL66" s="753" t="s">
        <v>1714</v>
      </c>
      <c r="AM66" s="753" t="s">
        <v>1714</v>
      </c>
      <c r="AN66" s="753" t="s">
        <v>1714</v>
      </c>
      <c r="AO66" s="753" t="s">
        <v>1714</v>
      </c>
      <c r="AP66" s="753" t="s">
        <v>1714</v>
      </c>
      <c r="AQ66" s="751"/>
      <c r="AR66" s="751"/>
      <c r="AS66" s="751"/>
    </row>
    <row r="67" spans="3:45" ht="13" hidden="1" outlineLevel="1" x14ac:dyDescent="0.3">
      <c r="C67" s="109"/>
      <c r="D67" s="774" t="s">
        <v>1845</v>
      </c>
      <c r="E67" s="753" t="s">
        <v>1783</v>
      </c>
      <c r="F67" s="753" t="s">
        <v>1714</v>
      </c>
      <c r="G67" s="753" t="s">
        <v>1714</v>
      </c>
      <c r="H67" s="753" t="s">
        <v>1714</v>
      </c>
      <c r="I67" s="753" t="s">
        <v>1714</v>
      </c>
      <c r="J67" s="753" t="s">
        <v>1714</v>
      </c>
      <c r="K67" s="753" t="s">
        <v>1714</v>
      </c>
      <c r="L67" s="753" t="s">
        <v>1714</v>
      </c>
      <c r="M67" s="753" t="s">
        <v>1714</v>
      </c>
      <c r="N67" s="753" t="s">
        <v>1714</v>
      </c>
      <c r="O67" s="753" t="s">
        <v>1714</v>
      </c>
      <c r="P67" s="753" t="s">
        <v>1714</v>
      </c>
      <c r="Q67" s="753" t="s">
        <v>1714</v>
      </c>
      <c r="R67" s="753" t="s">
        <v>1714</v>
      </c>
      <c r="S67" s="753" t="s">
        <v>1714</v>
      </c>
      <c r="T67" s="753" t="s">
        <v>1714</v>
      </c>
      <c r="U67" s="753" t="s">
        <v>1714</v>
      </c>
      <c r="V67" s="753" t="s">
        <v>1714</v>
      </c>
      <c r="W67" s="753" t="s">
        <v>1714</v>
      </c>
      <c r="X67" s="753" t="s">
        <v>1714</v>
      </c>
      <c r="Y67" s="753" t="s">
        <v>1714</v>
      </c>
      <c r="Z67" s="753" t="s">
        <v>1714</v>
      </c>
      <c r="AA67" s="753" t="s">
        <v>1714</v>
      </c>
      <c r="AB67" s="753" t="s">
        <v>1714</v>
      </c>
      <c r="AC67" s="753" t="s">
        <v>1714</v>
      </c>
      <c r="AD67" s="753" t="s">
        <v>1714</v>
      </c>
      <c r="AE67" s="753" t="s">
        <v>1714</v>
      </c>
      <c r="AF67" s="753" t="s">
        <v>1714</v>
      </c>
      <c r="AG67" s="753" t="s">
        <v>1714</v>
      </c>
      <c r="AH67" s="753" t="s">
        <v>1714</v>
      </c>
      <c r="AI67" s="753" t="s">
        <v>1714</v>
      </c>
      <c r="AJ67" s="753" t="s">
        <v>1714</v>
      </c>
      <c r="AK67" s="753" t="s">
        <v>1714</v>
      </c>
      <c r="AL67" s="753" t="s">
        <v>1714</v>
      </c>
      <c r="AM67" s="753" t="s">
        <v>1714</v>
      </c>
      <c r="AN67" s="753" t="s">
        <v>1714</v>
      </c>
      <c r="AO67" s="753" t="s">
        <v>1714</v>
      </c>
      <c r="AP67" s="753" t="s">
        <v>1714</v>
      </c>
      <c r="AQ67" s="751"/>
      <c r="AR67" s="751"/>
      <c r="AS67" s="751"/>
    </row>
    <row r="68" spans="3:45" ht="13" hidden="1" outlineLevel="1" x14ac:dyDescent="0.3">
      <c r="C68" s="109"/>
      <c r="D68" s="774" t="s">
        <v>1846</v>
      </c>
      <c r="E68" s="753" t="s">
        <v>1784</v>
      </c>
      <c r="F68" s="753" t="s">
        <v>1714</v>
      </c>
      <c r="G68" s="753" t="s">
        <v>1714</v>
      </c>
      <c r="H68" s="753" t="s">
        <v>1714</v>
      </c>
      <c r="I68" s="753" t="s">
        <v>1714</v>
      </c>
      <c r="J68" s="753" t="s">
        <v>1714</v>
      </c>
      <c r="K68" s="753" t="s">
        <v>1714</v>
      </c>
      <c r="L68" s="753" t="s">
        <v>1714</v>
      </c>
      <c r="M68" s="753" t="s">
        <v>1714</v>
      </c>
      <c r="N68" s="753" t="s">
        <v>1714</v>
      </c>
      <c r="O68" s="753" t="s">
        <v>1714</v>
      </c>
      <c r="P68" s="753" t="s">
        <v>1714</v>
      </c>
      <c r="Q68" s="753" t="s">
        <v>1714</v>
      </c>
      <c r="R68" s="753" t="s">
        <v>1714</v>
      </c>
      <c r="S68" s="753" t="s">
        <v>1714</v>
      </c>
      <c r="T68" s="753" t="s">
        <v>1714</v>
      </c>
      <c r="U68" s="753" t="s">
        <v>1714</v>
      </c>
      <c r="V68" s="753" t="s">
        <v>1714</v>
      </c>
      <c r="W68" s="753" t="s">
        <v>1714</v>
      </c>
      <c r="X68" s="753" t="s">
        <v>1714</v>
      </c>
      <c r="Y68" s="753" t="s">
        <v>1714</v>
      </c>
      <c r="Z68" s="753" t="s">
        <v>1714</v>
      </c>
      <c r="AA68" s="753" t="s">
        <v>1714</v>
      </c>
      <c r="AB68" s="753" t="s">
        <v>1714</v>
      </c>
      <c r="AC68" s="753" t="s">
        <v>1714</v>
      </c>
      <c r="AD68" s="753" t="s">
        <v>1714</v>
      </c>
      <c r="AE68" s="753" t="s">
        <v>1714</v>
      </c>
      <c r="AF68" s="753" t="s">
        <v>1714</v>
      </c>
      <c r="AG68" s="753" t="s">
        <v>1714</v>
      </c>
      <c r="AH68" s="753" t="s">
        <v>1714</v>
      </c>
      <c r="AI68" s="753" t="s">
        <v>1714</v>
      </c>
      <c r="AJ68" s="753" t="s">
        <v>1714</v>
      </c>
      <c r="AK68" s="753" t="s">
        <v>1714</v>
      </c>
      <c r="AL68" s="753" t="s">
        <v>1714</v>
      </c>
      <c r="AM68" s="753" t="s">
        <v>1714</v>
      </c>
      <c r="AN68" s="753" t="s">
        <v>1714</v>
      </c>
      <c r="AO68" s="753" t="s">
        <v>1714</v>
      </c>
      <c r="AP68" s="753" t="s">
        <v>1714</v>
      </c>
      <c r="AQ68" s="751"/>
      <c r="AR68" s="751"/>
      <c r="AS68" s="751"/>
    </row>
    <row r="69" spans="3:45" ht="13" hidden="1" outlineLevel="1" x14ac:dyDescent="0.3">
      <c r="C69" s="109"/>
      <c r="D69" s="774" t="s">
        <v>1847</v>
      </c>
      <c r="E69" s="753" t="s">
        <v>1785</v>
      </c>
      <c r="F69" s="753" t="s">
        <v>1714</v>
      </c>
      <c r="G69" s="753" t="s">
        <v>1714</v>
      </c>
      <c r="H69" s="753" t="s">
        <v>1714</v>
      </c>
      <c r="I69" s="753" t="s">
        <v>1714</v>
      </c>
      <c r="J69" s="753" t="s">
        <v>1714</v>
      </c>
      <c r="K69" s="753" t="s">
        <v>1714</v>
      </c>
      <c r="L69" s="753" t="s">
        <v>1714</v>
      </c>
      <c r="M69" s="753" t="s">
        <v>1714</v>
      </c>
      <c r="N69" s="753" t="s">
        <v>1714</v>
      </c>
      <c r="O69" s="753" t="s">
        <v>1714</v>
      </c>
      <c r="P69" s="753" t="s">
        <v>1714</v>
      </c>
      <c r="Q69" s="753" t="s">
        <v>1714</v>
      </c>
      <c r="R69" s="753" t="s">
        <v>1714</v>
      </c>
      <c r="S69" s="753" t="s">
        <v>1714</v>
      </c>
      <c r="T69" s="753" t="s">
        <v>1714</v>
      </c>
      <c r="U69" s="753" t="s">
        <v>1714</v>
      </c>
      <c r="V69" s="753" t="s">
        <v>1714</v>
      </c>
      <c r="W69" s="753" t="s">
        <v>1714</v>
      </c>
      <c r="X69" s="753" t="s">
        <v>1714</v>
      </c>
      <c r="Y69" s="753" t="s">
        <v>1714</v>
      </c>
      <c r="Z69" s="753" t="s">
        <v>1714</v>
      </c>
      <c r="AA69" s="753" t="s">
        <v>1714</v>
      </c>
      <c r="AB69" s="753" t="s">
        <v>1714</v>
      </c>
      <c r="AC69" s="753" t="s">
        <v>1714</v>
      </c>
      <c r="AD69" s="753" t="s">
        <v>1714</v>
      </c>
      <c r="AE69" s="753" t="s">
        <v>1714</v>
      </c>
      <c r="AF69" s="753" t="s">
        <v>1714</v>
      </c>
      <c r="AG69" s="753" t="s">
        <v>1714</v>
      </c>
      <c r="AH69" s="753" t="s">
        <v>1714</v>
      </c>
      <c r="AI69" s="753" t="s">
        <v>1714</v>
      </c>
      <c r="AJ69" s="753" t="s">
        <v>1714</v>
      </c>
      <c r="AK69" s="753" t="s">
        <v>1714</v>
      </c>
      <c r="AL69" s="753" t="s">
        <v>1714</v>
      </c>
      <c r="AM69" s="753" t="s">
        <v>1714</v>
      </c>
      <c r="AN69" s="753" t="s">
        <v>1714</v>
      </c>
      <c r="AO69" s="753" t="s">
        <v>1714</v>
      </c>
      <c r="AP69" s="753" t="s">
        <v>1714</v>
      </c>
      <c r="AQ69" s="751"/>
      <c r="AR69" s="751"/>
      <c r="AS69" s="751"/>
    </row>
    <row r="70" spans="3:45" ht="13" hidden="1" outlineLevel="1" x14ac:dyDescent="0.3">
      <c r="C70" s="109"/>
      <c r="D70" s="774" t="s">
        <v>1848</v>
      </c>
      <c r="E70" s="753" t="s">
        <v>1786</v>
      </c>
      <c r="F70" s="753" t="s">
        <v>1714</v>
      </c>
      <c r="G70" s="753" t="s">
        <v>1714</v>
      </c>
      <c r="H70" s="753" t="s">
        <v>1714</v>
      </c>
      <c r="I70" s="753" t="s">
        <v>1714</v>
      </c>
      <c r="J70" s="753" t="s">
        <v>1714</v>
      </c>
      <c r="K70" s="753" t="s">
        <v>1714</v>
      </c>
      <c r="L70" s="753" t="s">
        <v>1714</v>
      </c>
      <c r="M70" s="753" t="s">
        <v>1714</v>
      </c>
      <c r="N70" s="753" t="s">
        <v>1714</v>
      </c>
      <c r="O70" s="753" t="s">
        <v>1714</v>
      </c>
      <c r="P70" s="753" t="s">
        <v>1714</v>
      </c>
      <c r="Q70" s="753" t="s">
        <v>1714</v>
      </c>
      <c r="R70" s="753" t="s">
        <v>1714</v>
      </c>
      <c r="S70" s="753" t="s">
        <v>1714</v>
      </c>
      <c r="T70" s="753" t="s">
        <v>1714</v>
      </c>
      <c r="U70" s="753" t="s">
        <v>1714</v>
      </c>
      <c r="V70" s="753" t="s">
        <v>1714</v>
      </c>
      <c r="W70" s="753" t="s">
        <v>1714</v>
      </c>
      <c r="X70" s="753" t="s">
        <v>1714</v>
      </c>
      <c r="Y70" s="753" t="s">
        <v>1714</v>
      </c>
      <c r="Z70" s="753" t="s">
        <v>1714</v>
      </c>
      <c r="AA70" s="753" t="s">
        <v>1714</v>
      </c>
      <c r="AB70" s="753" t="s">
        <v>1714</v>
      </c>
      <c r="AC70" s="753" t="s">
        <v>1714</v>
      </c>
      <c r="AD70" s="753" t="s">
        <v>1714</v>
      </c>
      <c r="AE70" s="753" t="s">
        <v>1714</v>
      </c>
      <c r="AF70" s="753" t="s">
        <v>1714</v>
      </c>
      <c r="AG70" s="753" t="s">
        <v>1714</v>
      </c>
      <c r="AH70" s="753" t="s">
        <v>1714</v>
      </c>
      <c r="AI70" s="753" t="s">
        <v>1714</v>
      </c>
      <c r="AJ70" s="753" t="s">
        <v>1714</v>
      </c>
      <c r="AK70" s="753" t="s">
        <v>1714</v>
      </c>
      <c r="AL70" s="753" t="s">
        <v>1714</v>
      </c>
      <c r="AM70" s="753" t="s">
        <v>1714</v>
      </c>
      <c r="AN70" s="753" t="s">
        <v>1714</v>
      </c>
      <c r="AO70" s="753" t="s">
        <v>1714</v>
      </c>
      <c r="AP70" s="753" t="s">
        <v>1714</v>
      </c>
      <c r="AQ70" s="751"/>
      <c r="AR70" s="751"/>
      <c r="AS70" s="751"/>
    </row>
    <row r="71" spans="3:45" ht="13" hidden="1" outlineLevel="1" x14ac:dyDescent="0.3">
      <c r="C71" s="109"/>
      <c r="D71" s="774" t="s">
        <v>1849</v>
      </c>
      <c r="E71" s="753" t="s">
        <v>1787</v>
      </c>
      <c r="F71" s="753" t="s">
        <v>1714</v>
      </c>
      <c r="G71" s="753" t="s">
        <v>1714</v>
      </c>
      <c r="H71" s="753" t="s">
        <v>1714</v>
      </c>
      <c r="I71" s="753" t="s">
        <v>1714</v>
      </c>
      <c r="J71" s="753" t="s">
        <v>1714</v>
      </c>
      <c r="K71" s="753" t="s">
        <v>1714</v>
      </c>
      <c r="L71" s="753" t="s">
        <v>1714</v>
      </c>
      <c r="M71" s="753" t="s">
        <v>1714</v>
      </c>
      <c r="N71" s="753" t="s">
        <v>1714</v>
      </c>
      <c r="O71" s="753" t="s">
        <v>1714</v>
      </c>
      <c r="P71" s="753" t="s">
        <v>1714</v>
      </c>
      <c r="Q71" s="753" t="s">
        <v>1714</v>
      </c>
      <c r="R71" s="753" t="s">
        <v>1714</v>
      </c>
      <c r="S71" s="753" t="s">
        <v>1714</v>
      </c>
      <c r="T71" s="753" t="s">
        <v>1714</v>
      </c>
      <c r="U71" s="753" t="s">
        <v>1714</v>
      </c>
      <c r="V71" s="753" t="s">
        <v>1714</v>
      </c>
      <c r="W71" s="753" t="s">
        <v>1714</v>
      </c>
      <c r="X71" s="753" t="s">
        <v>1714</v>
      </c>
      <c r="Y71" s="753" t="s">
        <v>1714</v>
      </c>
      <c r="Z71" s="753" t="s">
        <v>1714</v>
      </c>
      <c r="AA71" s="753" t="s">
        <v>1714</v>
      </c>
      <c r="AB71" s="753" t="s">
        <v>1714</v>
      </c>
      <c r="AC71" s="753" t="s">
        <v>1714</v>
      </c>
      <c r="AD71" s="753" t="s">
        <v>1714</v>
      </c>
      <c r="AE71" s="753" t="s">
        <v>1714</v>
      </c>
      <c r="AF71" s="753" t="s">
        <v>1714</v>
      </c>
      <c r="AG71" s="753" t="s">
        <v>1714</v>
      </c>
      <c r="AH71" s="753" t="s">
        <v>1714</v>
      </c>
      <c r="AI71" s="753" t="s">
        <v>1714</v>
      </c>
      <c r="AJ71" s="753" t="s">
        <v>1714</v>
      </c>
      <c r="AK71" s="753" t="s">
        <v>1714</v>
      </c>
      <c r="AL71" s="753" t="s">
        <v>1714</v>
      </c>
      <c r="AM71" s="753" t="s">
        <v>1714</v>
      </c>
      <c r="AN71" s="753" t="s">
        <v>1714</v>
      </c>
      <c r="AO71" s="753" t="s">
        <v>1714</v>
      </c>
      <c r="AP71" s="753" t="s">
        <v>1714</v>
      </c>
      <c r="AQ71" s="751"/>
      <c r="AR71" s="751"/>
      <c r="AS71" s="751"/>
    </row>
    <row r="72" spans="3:45" ht="13" hidden="1" outlineLevel="1" x14ac:dyDescent="0.3">
      <c r="D72" s="774" t="s">
        <v>1850</v>
      </c>
      <c r="E72" s="753" t="s">
        <v>1788</v>
      </c>
      <c r="F72" s="753" t="s">
        <v>1714</v>
      </c>
      <c r="G72" s="753" t="s">
        <v>1714</v>
      </c>
      <c r="H72" s="753" t="s">
        <v>1714</v>
      </c>
      <c r="I72" s="753" t="s">
        <v>1714</v>
      </c>
      <c r="J72" s="753" t="s">
        <v>1714</v>
      </c>
      <c r="K72" s="753" t="s">
        <v>1714</v>
      </c>
      <c r="L72" s="753" t="s">
        <v>1714</v>
      </c>
      <c r="M72" s="753" t="s">
        <v>1714</v>
      </c>
      <c r="N72" s="753" t="s">
        <v>1714</v>
      </c>
      <c r="O72" s="753" t="s">
        <v>1714</v>
      </c>
      <c r="P72" s="753" t="s">
        <v>1714</v>
      </c>
      <c r="Q72" s="753" t="s">
        <v>1714</v>
      </c>
      <c r="R72" s="753" t="s">
        <v>1714</v>
      </c>
      <c r="S72" s="753" t="s">
        <v>1714</v>
      </c>
      <c r="T72" s="753" t="s">
        <v>1714</v>
      </c>
      <c r="U72" s="753" t="s">
        <v>1714</v>
      </c>
      <c r="V72" s="753" t="s">
        <v>1714</v>
      </c>
      <c r="W72" s="753" t="s">
        <v>1714</v>
      </c>
      <c r="X72" s="753" t="s">
        <v>1714</v>
      </c>
      <c r="Y72" s="753" t="s">
        <v>1714</v>
      </c>
      <c r="Z72" s="753" t="s">
        <v>1714</v>
      </c>
      <c r="AA72" s="753" t="s">
        <v>1714</v>
      </c>
      <c r="AB72" s="753" t="s">
        <v>1714</v>
      </c>
      <c r="AC72" s="753" t="s">
        <v>1714</v>
      </c>
      <c r="AD72" s="753" t="s">
        <v>1714</v>
      </c>
      <c r="AE72" s="753" t="s">
        <v>1714</v>
      </c>
      <c r="AF72" s="753" t="s">
        <v>1714</v>
      </c>
      <c r="AG72" s="753" t="s">
        <v>1714</v>
      </c>
      <c r="AH72" s="753" t="s">
        <v>1714</v>
      </c>
      <c r="AI72" s="753" t="s">
        <v>1714</v>
      </c>
      <c r="AJ72" s="753" t="s">
        <v>1714</v>
      </c>
      <c r="AK72" s="753" t="s">
        <v>1714</v>
      </c>
      <c r="AL72" s="753" t="s">
        <v>1714</v>
      </c>
      <c r="AM72" s="753" t="s">
        <v>1714</v>
      </c>
      <c r="AN72" s="753" t="s">
        <v>1714</v>
      </c>
      <c r="AO72" s="753" t="s">
        <v>1714</v>
      </c>
      <c r="AP72" s="753" t="s">
        <v>1714</v>
      </c>
      <c r="AQ72" s="751"/>
      <c r="AR72" s="751"/>
      <c r="AS72" s="751"/>
    </row>
    <row r="73" spans="3:45" ht="13" hidden="1" outlineLevel="1" x14ac:dyDescent="0.3">
      <c r="C73" s="573"/>
      <c r="D73" s="774" t="s">
        <v>1851</v>
      </c>
      <c r="E73" s="753" t="s">
        <v>1789</v>
      </c>
      <c r="F73" s="753" t="s">
        <v>1714</v>
      </c>
      <c r="G73" s="753" t="s">
        <v>1714</v>
      </c>
      <c r="H73" s="753" t="s">
        <v>1714</v>
      </c>
      <c r="I73" s="753" t="s">
        <v>1714</v>
      </c>
      <c r="J73" s="753" t="s">
        <v>1714</v>
      </c>
      <c r="K73" s="753" t="s">
        <v>1714</v>
      </c>
      <c r="L73" s="753" t="s">
        <v>1714</v>
      </c>
      <c r="M73" s="753" t="s">
        <v>1714</v>
      </c>
      <c r="N73" s="753" t="s">
        <v>1714</v>
      </c>
      <c r="O73" s="753" t="s">
        <v>1714</v>
      </c>
      <c r="P73" s="753" t="s">
        <v>1714</v>
      </c>
      <c r="Q73" s="753" t="s">
        <v>1714</v>
      </c>
      <c r="R73" s="753" t="s">
        <v>1714</v>
      </c>
      <c r="S73" s="753" t="s">
        <v>1714</v>
      </c>
      <c r="T73" s="753" t="s">
        <v>1714</v>
      </c>
      <c r="U73" s="753" t="s">
        <v>1714</v>
      </c>
      <c r="V73" s="753" t="s">
        <v>1714</v>
      </c>
      <c r="W73" s="753" t="s">
        <v>1714</v>
      </c>
      <c r="X73" s="753" t="s">
        <v>1714</v>
      </c>
      <c r="Y73" s="753" t="s">
        <v>1714</v>
      </c>
      <c r="Z73" s="753" t="s">
        <v>1714</v>
      </c>
      <c r="AA73" s="753" t="s">
        <v>1714</v>
      </c>
      <c r="AB73" s="753" t="s">
        <v>1714</v>
      </c>
      <c r="AC73" s="753" t="s">
        <v>1714</v>
      </c>
      <c r="AD73" s="753" t="s">
        <v>1714</v>
      </c>
      <c r="AE73" s="753" t="s">
        <v>1714</v>
      </c>
      <c r="AF73" s="753" t="s">
        <v>1714</v>
      </c>
      <c r="AG73" s="753" t="s">
        <v>1714</v>
      </c>
      <c r="AH73" s="753" t="s">
        <v>1714</v>
      </c>
      <c r="AI73" s="753" t="s">
        <v>1714</v>
      </c>
      <c r="AJ73" s="753" t="s">
        <v>1714</v>
      </c>
      <c r="AK73" s="753" t="s">
        <v>1714</v>
      </c>
      <c r="AL73" s="753" t="s">
        <v>1714</v>
      </c>
      <c r="AM73" s="753" t="s">
        <v>1714</v>
      </c>
      <c r="AN73" s="753" t="s">
        <v>1714</v>
      </c>
      <c r="AO73" s="753" t="s">
        <v>1714</v>
      </c>
      <c r="AP73" s="753" t="s">
        <v>1714</v>
      </c>
      <c r="AQ73" s="751"/>
      <c r="AR73" s="751"/>
      <c r="AS73" s="751"/>
    </row>
    <row r="74" spans="3:45" ht="13" hidden="1" outlineLevel="1" x14ac:dyDescent="0.3">
      <c r="C74" s="575"/>
      <c r="D74" s="774" t="s">
        <v>1852</v>
      </c>
      <c r="E74" s="753" t="s">
        <v>1790</v>
      </c>
      <c r="F74" s="753" t="s">
        <v>1714</v>
      </c>
      <c r="G74" s="753" t="s">
        <v>1714</v>
      </c>
      <c r="H74" s="753" t="s">
        <v>1714</v>
      </c>
      <c r="I74" s="753" t="s">
        <v>1714</v>
      </c>
      <c r="J74" s="753" t="s">
        <v>1714</v>
      </c>
      <c r="K74" s="753" t="s">
        <v>1714</v>
      </c>
      <c r="L74" s="753" t="s">
        <v>1714</v>
      </c>
      <c r="M74" s="753" t="s">
        <v>1714</v>
      </c>
      <c r="N74" s="753" t="s">
        <v>1714</v>
      </c>
      <c r="O74" s="753" t="s">
        <v>1714</v>
      </c>
      <c r="P74" s="753" t="s">
        <v>1714</v>
      </c>
      <c r="Q74" s="753" t="s">
        <v>1714</v>
      </c>
      <c r="R74" s="753" t="s">
        <v>1714</v>
      </c>
      <c r="S74" s="753" t="s">
        <v>1714</v>
      </c>
      <c r="T74" s="753" t="s">
        <v>1714</v>
      </c>
      <c r="U74" s="753" t="s">
        <v>1714</v>
      </c>
      <c r="V74" s="753" t="s">
        <v>1714</v>
      </c>
      <c r="W74" s="753" t="s">
        <v>1714</v>
      </c>
      <c r="X74" s="753" t="s">
        <v>1714</v>
      </c>
      <c r="Y74" s="753" t="s">
        <v>1714</v>
      </c>
      <c r="Z74" s="753" t="s">
        <v>1714</v>
      </c>
      <c r="AA74" s="753" t="s">
        <v>1714</v>
      </c>
      <c r="AB74" s="753" t="s">
        <v>1714</v>
      </c>
      <c r="AC74" s="753" t="s">
        <v>1714</v>
      </c>
      <c r="AD74" s="753" t="s">
        <v>1714</v>
      </c>
      <c r="AE74" s="753" t="s">
        <v>1714</v>
      </c>
      <c r="AF74" s="753" t="s">
        <v>1714</v>
      </c>
      <c r="AG74" s="753" t="s">
        <v>1714</v>
      </c>
      <c r="AH74" s="753" t="s">
        <v>1714</v>
      </c>
      <c r="AI74" s="753" t="s">
        <v>1714</v>
      </c>
      <c r="AJ74" s="753" t="s">
        <v>1714</v>
      </c>
      <c r="AK74" s="753" t="s">
        <v>1714</v>
      </c>
      <c r="AL74" s="753" t="s">
        <v>1714</v>
      </c>
      <c r="AM74" s="753" t="s">
        <v>1714</v>
      </c>
      <c r="AN74" s="753" t="s">
        <v>1714</v>
      </c>
      <c r="AO74" s="753" t="s">
        <v>1714</v>
      </c>
      <c r="AP74" s="753" t="s">
        <v>1714</v>
      </c>
      <c r="AQ74" s="751"/>
      <c r="AR74" s="751"/>
      <c r="AS74" s="751"/>
    </row>
    <row r="75" spans="3:45" ht="13" hidden="1" outlineLevel="1" x14ac:dyDescent="0.3">
      <c r="C75" s="573"/>
      <c r="D75" s="774" t="s">
        <v>1853</v>
      </c>
      <c r="E75" s="753" t="s">
        <v>1791</v>
      </c>
      <c r="F75" s="753" t="s">
        <v>1714</v>
      </c>
      <c r="G75" s="753" t="s">
        <v>1714</v>
      </c>
      <c r="H75" s="753" t="s">
        <v>1714</v>
      </c>
      <c r="I75" s="753" t="s">
        <v>1714</v>
      </c>
      <c r="J75" s="753" t="s">
        <v>1714</v>
      </c>
      <c r="K75" s="753" t="s">
        <v>1714</v>
      </c>
      <c r="L75" s="753" t="s">
        <v>1714</v>
      </c>
      <c r="M75" s="753" t="s">
        <v>1714</v>
      </c>
      <c r="N75" s="753" t="s">
        <v>1714</v>
      </c>
      <c r="O75" s="753" t="s">
        <v>1714</v>
      </c>
      <c r="P75" s="753" t="s">
        <v>1714</v>
      </c>
      <c r="Q75" s="753" t="s">
        <v>1714</v>
      </c>
      <c r="R75" s="753" t="s">
        <v>1714</v>
      </c>
      <c r="S75" s="753" t="s">
        <v>1714</v>
      </c>
      <c r="T75" s="753" t="s">
        <v>1714</v>
      </c>
      <c r="U75" s="753" t="s">
        <v>1714</v>
      </c>
      <c r="V75" s="753" t="s">
        <v>1714</v>
      </c>
      <c r="W75" s="753" t="s">
        <v>1714</v>
      </c>
      <c r="X75" s="753" t="s">
        <v>1714</v>
      </c>
      <c r="Y75" s="753" t="s">
        <v>1714</v>
      </c>
      <c r="Z75" s="753" t="s">
        <v>1714</v>
      </c>
      <c r="AA75" s="753" t="s">
        <v>1714</v>
      </c>
      <c r="AB75" s="753" t="s">
        <v>1714</v>
      </c>
      <c r="AC75" s="753" t="s">
        <v>1714</v>
      </c>
      <c r="AD75" s="753" t="s">
        <v>1714</v>
      </c>
      <c r="AE75" s="753" t="s">
        <v>1714</v>
      </c>
      <c r="AF75" s="753" t="s">
        <v>1714</v>
      </c>
      <c r="AG75" s="753" t="s">
        <v>1714</v>
      </c>
      <c r="AH75" s="753" t="s">
        <v>1714</v>
      </c>
      <c r="AI75" s="753" t="s">
        <v>1714</v>
      </c>
      <c r="AJ75" s="753" t="s">
        <v>1714</v>
      </c>
      <c r="AK75" s="753" t="s">
        <v>1714</v>
      </c>
      <c r="AL75" s="753" t="s">
        <v>1714</v>
      </c>
      <c r="AM75" s="753" t="s">
        <v>1714</v>
      </c>
      <c r="AN75" s="753" t="s">
        <v>1714</v>
      </c>
      <c r="AO75" s="753" t="s">
        <v>1714</v>
      </c>
      <c r="AP75" s="753" t="s">
        <v>1714</v>
      </c>
      <c r="AQ75" s="751"/>
      <c r="AR75" s="751"/>
      <c r="AS75" s="751"/>
    </row>
    <row r="76" spans="3:45" ht="13" hidden="1" outlineLevel="1" x14ac:dyDescent="0.3">
      <c r="C76" s="573"/>
      <c r="D76" s="774" t="s">
        <v>1854</v>
      </c>
      <c r="E76" s="753" t="s">
        <v>1792</v>
      </c>
      <c r="F76" s="753" t="s">
        <v>1714</v>
      </c>
      <c r="G76" s="753" t="s">
        <v>1714</v>
      </c>
      <c r="H76" s="753" t="s">
        <v>1714</v>
      </c>
      <c r="I76" s="753" t="s">
        <v>1714</v>
      </c>
      <c r="J76" s="753" t="s">
        <v>1714</v>
      </c>
      <c r="K76" s="753" t="s">
        <v>1714</v>
      </c>
      <c r="L76" s="753" t="s">
        <v>1714</v>
      </c>
      <c r="M76" s="753" t="s">
        <v>1714</v>
      </c>
      <c r="N76" s="753" t="s">
        <v>1714</v>
      </c>
      <c r="O76" s="753" t="s">
        <v>1714</v>
      </c>
      <c r="P76" s="753" t="s">
        <v>1714</v>
      </c>
      <c r="Q76" s="753" t="s">
        <v>1714</v>
      </c>
      <c r="R76" s="753" t="s">
        <v>1714</v>
      </c>
      <c r="S76" s="753" t="s">
        <v>1714</v>
      </c>
      <c r="T76" s="753" t="s">
        <v>1714</v>
      </c>
      <c r="U76" s="753" t="s">
        <v>1714</v>
      </c>
      <c r="V76" s="753" t="s">
        <v>1714</v>
      </c>
      <c r="W76" s="753" t="s">
        <v>1714</v>
      </c>
      <c r="X76" s="753" t="s">
        <v>1714</v>
      </c>
      <c r="Y76" s="753" t="s">
        <v>1714</v>
      </c>
      <c r="Z76" s="753" t="s">
        <v>1714</v>
      </c>
      <c r="AA76" s="753" t="s">
        <v>1714</v>
      </c>
      <c r="AB76" s="753" t="s">
        <v>1714</v>
      </c>
      <c r="AC76" s="753" t="s">
        <v>1714</v>
      </c>
      <c r="AD76" s="753" t="s">
        <v>1714</v>
      </c>
      <c r="AE76" s="753" t="s">
        <v>1714</v>
      </c>
      <c r="AF76" s="753" t="s">
        <v>1714</v>
      </c>
      <c r="AG76" s="753" t="s">
        <v>1714</v>
      </c>
      <c r="AH76" s="753" t="s">
        <v>1714</v>
      </c>
      <c r="AI76" s="753" t="s">
        <v>1714</v>
      </c>
      <c r="AJ76" s="753" t="s">
        <v>1714</v>
      </c>
      <c r="AK76" s="753" t="s">
        <v>1714</v>
      </c>
      <c r="AL76" s="753" t="s">
        <v>1714</v>
      </c>
      <c r="AM76" s="753" t="s">
        <v>1714</v>
      </c>
      <c r="AN76" s="753" t="s">
        <v>1714</v>
      </c>
      <c r="AO76" s="753" t="s">
        <v>1714</v>
      </c>
      <c r="AP76" s="753" t="s">
        <v>1714</v>
      </c>
      <c r="AQ76" s="751"/>
      <c r="AR76" s="751"/>
      <c r="AS76" s="751"/>
    </row>
    <row r="77" spans="3:45" ht="13" hidden="1" outlineLevel="1" x14ac:dyDescent="0.3">
      <c r="C77" s="573"/>
      <c r="D77" s="774" t="s">
        <v>970</v>
      </c>
      <c r="E77" s="753" t="s">
        <v>1855</v>
      </c>
      <c r="F77" s="753" t="s">
        <v>1714</v>
      </c>
      <c r="G77" s="753" t="s">
        <v>1714</v>
      </c>
      <c r="H77" s="753" t="s">
        <v>1714</v>
      </c>
      <c r="I77" s="753" t="s">
        <v>1714</v>
      </c>
      <c r="J77" s="753" t="s">
        <v>1714</v>
      </c>
      <c r="K77" s="753" t="s">
        <v>1714</v>
      </c>
      <c r="L77" s="753" t="s">
        <v>1714</v>
      </c>
      <c r="M77" s="753" t="s">
        <v>1714</v>
      </c>
      <c r="N77" s="753" t="s">
        <v>1714</v>
      </c>
      <c r="O77" s="753" t="s">
        <v>1714</v>
      </c>
      <c r="P77" s="753" t="s">
        <v>1714</v>
      </c>
      <c r="Q77" s="753" t="s">
        <v>1714</v>
      </c>
      <c r="R77" s="753" t="s">
        <v>1714</v>
      </c>
      <c r="S77" s="753" t="s">
        <v>1714</v>
      </c>
      <c r="T77" s="753" t="s">
        <v>1714</v>
      </c>
      <c r="U77" s="753" t="s">
        <v>1714</v>
      </c>
      <c r="V77" s="753" t="s">
        <v>1714</v>
      </c>
      <c r="W77" s="753" t="s">
        <v>1714</v>
      </c>
      <c r="X77" s="753" t="s">
        <v>1714</v>
      </c>
      <c r="Y77" s="753" t="s">
        <v>1714</v>
      </c>
      <c r="Z77" s="753" t="s">
        <v>1714</v>
      </c>
      <c r="AA77" s="753" t="s">
        <v>1714</v>
      </c>
      <c r="AB77" s="753" t="s">
        <v>1714</v>
      </c>
      <c r="AC77" s="753" t="s">
        <v>1714</v>
      </c>
      <c r="AD77" s="753" t="s">
        <v>1714</v>
      </c>
      <c r="AE77" s="753" t="s">
        <v>1714</v>
      </c>
      <c r="AF77" s="753" t="s">
        <v>1714</v>
      </c>
      <c r="AG77" s="753" t="s">
        <v>1714</v>
      </c>
      <c r="AH77" s="753" t="s">
        <v>1714</v>
      </c>
      <c r="AI77" s="753" t="s">
        <v>1714</v>
      </c>
      <c r="AJ77" s="753" t="s">
        <v>1714</v>
      </c>
      <c r="AK77" s="753" t="s">
        <v>1714</v>
      </c>
      <c r="AL77" s="753" t="s">
        <v>1714</v>
      </c>
      <c r="AM77" s="753" t="s">
        <v>1714</v>
      </c>
      <c r="AN77" s="753" t="s">
        <v>1714</v>
      </c>
      <c r="AO77" s="753" t="s">
        <v>1714</v>
      </c>
      <c r="AP77" s="753" t="s">
        <v>1714</v>
      </c>
      <c r="AQ77" s="751"/>
      <c r="AR77" s="751"/>
      <c r="AS77" s="751"/>
    </row>
    <row r="78" spans="3:45" ht="13" hidden="1" outlineLevel="1" x14ac:dyDescent="0.3">
      <c r="C78" s="573"/>
      <c r="D78" s="774" t="s">
        <v>1856</v>
      </c>
      <c r="E78" s="753" t="s">
        <v>1857</v>
      </c>
      <c r="F78" s="753" t="s">
        <v>1714</v>
      </c>
      <c r="G78" s="753" t="s">
        <v>1714</v>
      </c>
      <c r="H78" s="753" t="s">
        <v>1714</v>
      </c>
      <c r="I78" s="753" t="s">
        <v>1714</v>
      </c>
      <c r="J78" s="753" t="s">
        <v>1714</v>
      </c>
      <c r="K78" s="753" t="s">
        <v>1714</v>
      </c>
      <c r="L78" s="753" t="s">
        <v>1714</v>
      </c>
      <c r="M78" s="753" t="s">
        <v>1714</v>
      </c>
      <c r="N78" s="753" t="s">
        <v>1714</v>
      </c>
      <c r="O78" s="753" t="s">
        <v>1714</v>
      </c>
      <c r="P78" s="753" t="s">
        <v>1714</v>
      </c>
      <c r="Q78" s="753" t="s">
        <v>1714</v>
      </c>
      <c r="R78" s="753" t="s">
        <v>1714</v>
      </c>
      <c r="S78" s="753" t="s">
        <v>1714</v>
      </c>
      <c r="T78" s="753" t="s">
        <v>1714</v>
      </c>
      <c r="U78" s="753" t="s">
        <v>1714</v>
      </c>
      <c r="V78" s="753" t="s">
        <v>1714</v>
      </c>
      <c r="W78" s="753" t="s">
        <v>1714</v>
      </c>
      <c r="X78" s="753" t="s">
        <v>1714</v>
      </c>
      <c r="Y78" s="753" t="s">
        <v>1714</v>
      </c>
      <c r="Z78" s="753" t="s">
        <v>1714</v>
      </c>
      <c r="AA78" s="753" t="s">
        <v>1714</v>
      </c>
      <c r="AB78" s="753" t="s">
        <v>1714</v>
      </c>
      <c r="AC78" s="753" t="s">
        <v>1714</v>
      </c>
      <c r="AD78" s="753" t="s">
        <v>1714</v>
      </c>
      <c r="AE78" s="753" t="s">
        <v>1714</v>
      </c>
      <c r="AF78" s="753" t="s">
        <v>1714</v>
      </c>
      <c r="AG78" s="753" t="s">
        <v>1714</v>
      </c>
      <c r="AH78" s="753" t="s">
        <v>1714</v>
      </c>
      <c r="AI78" s="753" t="s">
        <v>1714</v>
      </c>
      <c r="AJ78" s="753" t="s">
        <v>1714</v>
      </c>
      <c r="AK78" s="753" t="s">
        <v>1714</v>
      </c>
      <c r="AL78" s="753" t="s">
        <v>1714</v>
      </c>
      <c r="AM78" s="753" t="s">
        <v>1714</v>
      </c>
      <c r="AN78" s="753" t="s">
        <v>1714</v>
      </c>
      <c r="AO78" s="753" t="s">
        <v>1714</v>
      </c>
      <c r="AP78" s="753" t="s">
        <v>1714</v>
      </c>
      <c r="AQ78" s="751"/>
      <c r="AR78" s="751"/>
      <c r="AS78" s="751"/>
    </row>
    <row r="79" spans="3:45" ht="13" hidden="1" outlineLevel="1" x14ac:dyDescent="0.3">
      <c r="C79" s="775"/>
      <c r="D79" s="774" t="s">
        <v>1858</v>
      </c>
      <c r="E79" s="753" t="s">
        <v>1859</v>
      </c>
      <c r="F79" s="753" t="s">
        <v>1714</v>
      </c>
      <c r="G79" s="753" t="s">
        <v>1714</v>
      </c>
      <c r="H79" s="753" t="s">
        <v>1714</v>
      </c>
      <c r="I79" s="753" t="s">
        <v>1714</v>
      </c>
      <c r="J79" s="753" t="s">
        <v>1714</v>
      </c>
      <c r="K79" s="753" t="s">
        <v>1714</v>
      </c>
      <c r="L79" s="753" t="s">
        <v>1714</v>
      </c>
      <c r="M79" s="753" t="s">
        <v>1714</v>
      </c>
      <c r="N79" s="753" t="s">
        <v>1714</v>
      </c>
      <c r="O79" s="753" t="s">
        <v>1714</v>
      </c>
      <c r="P79" s="753" t="s">
        <v>1714</v>
      </c>
      <c r="Q79" s="753" t="s">
        <v>1714</v>
      </c>
      <c r="R79" s="753" t="s">
        <v>1714</v>
      </c>
      <c r="S79" s="753" t="s">
        <v>1714</v>
      </c>
      <c r="T79" s="753" t="s">
        <v>1714</v>
      </c>
      <c r="U79" s="753" t="s">
        <v>1714</v>
      </c>
      <c r="V79" s="753" t="s">
        <v>1714</v>
      </c>
      <c r="W79" s="753" t="s">
        <v>1714</v>
      </c>
      <c r="X79" s="753" t="s">
        <v>1714</v>
      </c>
      <c r="Y79" s="753" t="s">
        <v>1714</v>
      </c>
      <c r="Z79" s="753" t="s">
        <v>1714</v>
      </c>
      <c r="AA79" s="753" t="s">
        <v>1714</v>
      </c>
      <c r="AB79" s="753" t="s">
        <v>1714</v>
      </c>
      <c r="AC79" s="753" t="s">
        <v>1714</v>
      </c>
      <c r="AD79" s="753" t="s">
        <v>1714</v>
      </c>
      <c r="AE79" s="753" t="s">
        <v>1714</v>
      </c>
      <c r="AF79" s="753" t="s">
        <v>1714</v>
      </c>
      <c r="AG79" s="753" t="s">
        <v>1714</v>
      </c>
      <c r="AH79" s="753" t="s">
        <v>1714</v>
      </c>
      <c r="AI79" s="753" t="s">
        <v>1714</v>
      </c>
      <c r="AJ79" s="753" t="s">
        <v>1714</v>
      </c>
      <c r="AK79" s="753" t="s">
        <v>1714</v>
      </c>
      <c r="AL79" s="753" t="s">
        <v>1714</v>
      </c>
      <c r="AM79" s="753" t="s">
        <v>1714</v>
      </c>
      <c r="AN79" s="753" t="s">
        <v>1714</v>
      </c>
      <c r="AO79" s="753" t="s">
        <v>1714</v>
      </c>
      <c r="AP79" s="753" t="s">
        <v>1714</v>
      </c>
      <c r="AQ79" s="751"/>
      <c r="AR79" s="751"/>
      <c r="AS79" s="751"/>
    </row>
    <row r="80" spans="3:45" ht="13" collapsed="1" x14ac:dyDescent="0.3">
      <c r="C80" s="775"/>
      <c r="AQ80" s="751"/>
      <c r="AR80" s="751"/>
      <c r="AS80" s="751"/>
    </row>
    <row r="81" spans="3:42" ht="13" x14ac:dyDescent="0.3">
      <c r="C81" s="772" t="s">
        <v>1910</v>
      </c>
      <c r="D81" s="773" t="s">
        <v>1860</v>
      </c>
    </row>
    <row r="82" spans="3:42" ht="13" x14ac:dyDescent="0.3">
      <c r="C82" s="775"/>
      <c r="E82" s="753"/>
      <c r="F82" s="752" t="s">
        <v>656</v>
      </c>
      <c r="G82" s="752" t="s">
        <v>657</v>
      </c>
      <c r="H82" s="752" t="s">
        <v>658</v>
      </c>
      <c r="I82" s="752" t="s">
        <v>576</v>
      </c>
      <c r="J82" s="752" t="s">
        <v>577</v>
      </c>
      <c r="K82" s="752" t="s">
        <v>578</v>
      </c>
      <c r="L82" s="752" t="s">
        <v>586</v>
      </c>
      <c r="M82" s="752" t="s">
        <v>659</v>
      </c>
      <c r="N82" s="752" t="s">
        <v>660</v>
      </c>
      <c r="O82" s="752" t="s">
        <v>661</v>
      </c>
      <c r="P82" s="752" t="s">
        <v>662</v>
      </c>
      <c r="Q82" s="752" t="s">
        <v>663</v>
      </c>
      <c r="R82" s="752" t="s">
        <v>664</v>
      </c>
      <c r="S82" s="752" t="s">
        <v>665</v>
      </c>
      <c r="T82" s="752" t="s">
        <v>666</v>
      </c>
      <c r="U82" s="752" t="s">
        <v>22</v>
      </c>
      <c r="V82" s="752" t="s">
        <v>23</v>
      </c>
      <c r="W82" s="752" t="s">
        <v>143</v>
      </c>
      <c r="X82" s="752" t="s">
        <v>144</v>
      </c>
      <c r="Y82" s="752" t="s">
        <v>145</v>
      </c>
      <c r="Z82" s="752" t="s">
        <v>146</v>
      </c>
      <c r="AA82" s="752" t="s">
        <v>147</v>
      </c>
      <c r="AB82" s="752" t="s">
        <v>148</v>
      </c>
      <c r="AC82" s="752" t="s">
        <v>149</v>
      </c>
      <c r="AD82" s="752" t="s">
        <v>150</v>
      </c>
      <c r="AE82" s="752" t="s">
        <v>151</v>
      </c>
      <c r="AF82" s="752" t="s">
        <v>152</v>
      </c>
      <c r="AG82" s="752" t="s">
        <v>153</v>
      </c>
      <c r="AH82" s="752" t="s">
        <v>154</v>
      </c>
      <c r="AI82" s="752" t="s">
        <v>155</v>
      </c>
      <c r="AJ82" s="752" t="s">
        <v>156</v>
      </c>
      <c r="AK82" s="752" t="s">
        <v>157</v>
      </c>
      <c r="AL82" s="752" t="s">
        <v>158</v>
      </c>
      <c r="AM82" s="752" t="s">
        <v>159</v>
      </c>
      <c r="AN82" s="752" t="s">
        <v>160</v>
      </c>
      <c r="AO82" s="752" t="s">
        <v>161</v>
      </c>
      <c r="AP82" s="752" t="s">
        <v>162</v>
      </c>
    </row>
    <row r="83" spans="3:42" ht="13" hidden="1" outlineLevel="1" x14ac:dyDescent="0.3">
      <c r="D83" s="774" t="s">
        <v>1728</v>
      </c>
      <c r="E83" s="753" t="s">
        <v>1861</v>
      </c>
      <c r="F83" s="753" t="s">
        <v>1714</v>
      </c>
      <c r="G83" s="753" t="s">
        <v>1714</v>
      </c>
      <c r="H83" s="753" t="s">
        <v>1714</v>
      </c>
      <c r="I83" s="753" t="s">
        <v>1714</v>
      </c>
      <c r="J83" s="753" t="s">
        <v>1714</v>
      </c>
      <c r="K83" s="753" t="s">
        <v>1714</v>
      </c>
      <c r="L83" s="753" t="s">
        <v>1714</v>
      </c>
      <c r="M83" s="753" t="s">
        <v>1714</v>
      </c>
      <c r="N83" s="753" t="s">
        <v>1714</v>
      </c>
      <c r="O83" s="753" t="s">
        <v>1714</v>
      </c>
      <c r="P83" s="753" t="s">
        <v>1714</v>
      </c>
      <c r="Q83" s="753" t="s">
        <v>1714</v>
      </c>
      <c r="R83" s="753" t="s">
        <v>1714</v>
      </c>
      <c r="S83" s="753" t="s">
        <v>1714</v>
      </c>
      <c r="T83" s="753" t="s">
        <v>1714</v>
      </c>
      <c r="U83" s="753" t="s">
        <v>1714</v>
      </c>
      <c r="V83" s="753" t="s">
        <v>1714</v>
      </c>
      <c r="W83" s="753" t="s">
        <v>1714</v>
      </c>
      <c r="X83" s="753" t="s">
        <v>1714</v>
      </c>
      <c r="Y83" s="753" t="s">
        <v>1714</v>
      </c>
      <c r="Z83" s="753" t="s">
        <v>1714</v>
      </c>
      <c r="AA83" s="753" t="s">
        <v>1714</v>
      </c>
      <c r="AB83" s="753" t="s">
        <v>1714</v>
      </c>
      <c r="AC83" s="753" t="s">
        <v>1714</v>
      </c>
      <c r="AD83" s="753" t="s">
        <v>1714</v>
      </c>
      <c r="AE83" s="753" t="s">
        <v>1714</v>
      </c>
      <c r="AF83" s="753" t="s">
        <v>1714</v>
      </c>
      <c r="AG83" s="753" t="s">
        <v>1714</v>
      </c>
      <c r="AH83" s="753" t="s">
        <v>1714</v>
      </c>
      <c r="AI83" s="753" t="s">
        <v>1714</v>
      </c>
      <c r="AJ83" s="753" t="s">
        <v>1714</v>
      </c>
      <c r="AK83" s="753" t="s">
        <v>1714</v>
      </c>
      <c r="AL83" s="753" t="s">
        <v>1714</v>
      </c>
      <c r="AM83" s="753" t="s">
        <v>1714</v>
      </c>
      <c r="AN83" s="753" t="s">
        <v>1714</v>
      </c>
      <c r="AO83" s="753" t="s">
        <v>1714</v>
      </c>
      <c r="AP83" s="753" t="s">
        <v>1714</v>
      </c>
    </row>
    <row r="84" spans="3:42" ht="13" hidden="1" outlineLevel="1" x14ac:dyDescent="0.3">
      <c r="D84" s="774" t="s">
        <v>1730</v>
      </c>
      <c r="E84" s="753" t="s">
        <v>1862</v>
      </c>
      <c r="F84" s="753" t="s">
        <v>1714</v>
      </c>
      <c r="G84" s="753" t="s">
        <v>1714</v>
      </c>
      <c r="H84" s="753" t="s">
        <v>1714</v>
      </c>
      <c r="I84" s="753" t="s">
        <v>1714</v>
      </c>
      <c r="J84" s="753" t="s">
        <v>1714</v>
      </c>
      <c r="K84" s="753" t="s">
        <v>1714</v>
      </c>
      <c r="L84" s="753" t="s">
        <v>1714</v>
      </c>
      <c r="M84" s="753" t="s">
        <v>1714</v>
      </c>
      <c r="N84" s="753" t="s">
        <v>1714</v>
      </c>
      <c r="O84" s="753" t="s">
        <v>1714</v>
      </c>
      <c r="P84" s="753" t="s">
        <v>1714</v>
      </c>
      <c r="Q84" s="753" t="s">
        <v>1714</v>
      </c>
      <c r="R84" s="753" t="s">
        <v>1714</v>
      </c>
      <c r="S84" s="753" t="s">
        <v>1714</v>
      </c>
      <c r="T84" s="753" t="s">
        <v>1714</v>
      </c>
      <c r="U84" s="753" t="s">
        <v>1714</v>
      </c>
      <c r="V84" s="753" t="s">
        <v>1714</v>
      </c>
      <c r="W84" s="753" t="s">
        <v>1714</v>
      </c>
      <c r="X84" s="753" t="s">
        <v>1714</v>
      </c>
      <c r="Y84" s="753" t="s">
        <v>1714</v>
      </c>
      <c r="Z84" s="753" t="s">
        <v>1714</v>
      </c>
      <c r="AA84" s="753" t="s">
        <v>1714</v>
      </c>
      <c r="AB84" s="753" t="s">
        <v>1714</v>
      </c>
      <c r="AC84" s="753" t="s">
        <v>1714</v>
      </c>
      <c r="AD84" s="753" t="s">
        <v>1714</v>
      </c>
      <c r="AE84" s="753" t="s">
        <v>1714</v>
      </c>
      <c r="AF84" s="753" t="s">
        <v>1714</v>
      </c>
      <c r="AG84" s="753" t="s">
        <v>1714</v>
      </c>
      <c r="AH84" s="753" t="s">
        <v>1714</v>
      </c>
      <c r="AI84" s="753" t="s">
        <v>1714</v>
      </c>
      <c r="AJ84" s="753" t="s">
        <v>1714</v>
      </c>
      <c r="AK84" s="753" t="s">
        <v>1714</v>
      </c>
      <c r="AL84" s="753" t="s">
        <v>1714</v>
      </c>
      <c r="AM84" s="753" t="s">
        <v>1714</v>
      </c>
      <c r="AN84" s="753" t="s">
        <v>1714</v>
      </c>
      <c r="AO84" s="753" t="s">
        <v>1714</v>
      </c>
      <c r="AP84" s="753" t="s">
        <v>1714</v>
      </c>
    </row>
    <row r="85" spans="3:42" ht="13" hidden="1" outlineLevel="1" x14ac:dyDescent="0.3">
      <c r="D85" s="774" t="s">
        <v>1732</v>
      </c>
      <c r="E85" s="753" t="s">
        <v>1863</v>
      </c>
      <c r="F85" s="753" t="s">
        <v>1714</v>
      </c>
      <c r="G85" s="753" t="s">
        <v>1714</v>
      </c>
      <c r="H85" s="753" t="s">
        <v>1714</v>
      </c>
      <c r="I85" s="753" t="s">
        <v>1714</v>
      </c>
      <c r="J85" s="753" t="s">
        <v>1714</v>
      </c>
      <c r="K85" s="753" t="s">
        <v>1714</v>
      </c>
      <c r="L85" s="753" t="s">
        <v>1714</v>
      </c>
      <c r="M85" s="753" t="s">
        <v>1714</v>
      </c>
      <c r="N85" s="753" t="s">
        <v>1714</v>
      </c>
      <c r="O85" s="753" t="s">
        <v>1714</v>
      </c>
      <c r="P85" s="753" t="s">
        <v>1714</v>
      </c>
      <c r="Q85" s="753" t="s">
        <v>1714</v>
      </c>
      <c r="R85" s="753" t="s">
        <v>1714</v>
      </c>
      <c r="S85" s="753" t="s">
        <v>1714</v>
      </c>
      <c r="T85" s="753" t="s">
        <v>1714</v>
      </c>
      <c r="U85" s="753" t="s">
        <v>1714</v>
      </c>
      <c r="V85" s="753" t="s">
        <v>1714</v>
      </c>
      <c r="W85" s="753" t="s">
        <v>1714</v>
      </c>
      <c r="X85" s="753" t="s">
        <v>1714</v>
      </c>
      <c r="Y85" s="753" t="s">
        <v>1714</v>
      </c>
      <c r="Z85" s="753" t="s">
        <v>1714</v>
      </c>
      <c r="AA85" s="753" t="s">
        <v>1714</v>
      </c>
      <c r="AB85" s="753" t="s">
        <v>1714</v>
      </c>
      <c r="AC85" s="753" t="s">
        <v>1714</v>
      </c>
      <c r="AD85" s="753" t="s">
        <v>1714</v>
      </c>
      <c r="AE85" s="753" t="s">
        <v>1714</v>
      </c>
      <c r="AF85" s="753" t="s">
        <v>1714</v>
      </c>
      <c r="AG85" s="753" t="s">
        <v>1714</v>
      </c>
      <c r="AH85" s="753" t="s">
        <v>1714</v>
      </c>
      <c r="AI85" s="753" t="s">
        <v>1714</v>
      </c>
      <c r="AJ85" s="753" t="s">
        <v>1714</v>
      </c>
      <c r="AK85" s="753" t="s">
        <v>1714</v>
      </c>
      <c r="AL85" s="753" t="s">
        <v>1714</v>
      </c>
      <c r="AM85" s="753" t="s">
        <v>1714</v>
      </c>
      <c r="AN85" s="753" t="s">
        <v>1714</v>
      </c>
      <c r="AO85" s="753" t="s">
        <v>1714</v>
      </c>
      <c r="AP85" s="753" t="s">
        <v>1714</v>
      </c>
    </row>
    <row r="86" spans="3:42" ht="13" hidden="1" outlineLevel="1" x14ac:dyDescent="0.3">
      <c r="D86" s="774" t="s">
        <v>1734</v>
      </c>
      <c r="E86" s="753" t="s">
        <v>1864</v>
      </c>
      <c r="F86" s="753" t="s">
        <v>1714</v>
      </c>
      <c r="G86" s="753" t="s">
        <v>1714</v>
      </c>
      <c r="H86" s="753" t="s">
        <v>1714</v>
      </c>
      <c r="I86" s="753" t="s">
        <v>1714</v>
      </c>
      <c r="J86" s="753" t="s">
        <v>1714</v>
      </c>
      <c r="K86" s="753" t="s">
        <v>1714</v>
      </c>
      <c r="L86" s="753" t="s">
        <v>1714</v>
      </c>
      <c r="M86" s="753" t="s">
        <v>1714</v>
      </c>
      <c r="N86" s="753" t="s">
        <v>1714</v>
      </c>
      <c r="O86" s="753" t="s">
        <v>1714</v>
      </c>
      <c r="P86" s="753" t="s">
        <v>1714</v>
      </c>
      <c r="Q86" s="753" t="s">
        <v>1714</v>
      </c>
      <c r="R86" s="753" t="s">
        <v>1714</v>
      </c>
      <c r="S86" s="753" t="s">
        <v>1714</v>
      </c>
      <c r="T86" s="753" t="s">
        <v>1714</v>
      </c>
      <c r="U86" s="753" t="s">
        <v>1714</v>
      </c>
      <c r="V86" s="753" t="s">
        <v>1714</v>
      </c>
      <c r="W86" s="753" t="s">
        <v>1714</v>
      </c>
      <c r="X86" s="753" t="s">
        <v>1714</v>
      </c>
      <c r="Y86" s="753" t="s">
        <v>1714</v>
      </c>
      <c r="Z86" s="753" t="s">
        <v>1714</v>
      </c>
      <c r="AA86" s="753" t="s">
        <v>1714</v>
      </c>
      <c r="AB86" s="753" t="s">
        <v>1714</v>
      </c>
      <c r="AC86" s="753" t="s">
        <v>1714</v>
      </c>
      <c r="AD86" s="753" t="s">
        <v>1714</v>
      </c>
      <c r="AE86" s="753" t="s">
        <v>1714</v>
      </c>
      <c r="AF86" s="753" t="s">
        <v>1714</v>
      </c>
      <c r="AG86" s="753" t="s">
        <v>1714</v>
      </c>
      <c r="AH86" s="753" t="s">
        <v>1714</v>
      </c>
      <c r="AI86" s="753" t="s">
        <v>1714</v>
      </c>
      <c r="AJ86" s="753" t="s">
        <v>1714</v>
      </c>
      <c r="AK86" s="753" t="s">
        <v>1714</v>
      </c>
      <c r="AL86" s="753" t="s">
        <v>1714</v>
      </c>
      <c r="AM86" s="753" t="s">
        <v>1714</v>
      </c>
      <c r="AN86" s="753" t="s">
        <v>1714</v>
      </c>
      <c r="AO86" s="753" t="s">
        <v>1714</v>
      </c>
      <c r="AP86" s="753" t="s">
        <v>1714</v>
      </c>
    </row>
    <row r="87" spans="3:42" ht="13" hidden="1" outlineLevel="1" x14ac:dyDescent="0.3">
      <c r="D87" s="774" t="s">
        <v>1736</v>
      </c>
      <c r="E87" s="753" t="s">
        <v>1865</v>
      </c>
      <c r="F87" s="753" t="s">
        <v>1714</v>
      </c>
      <c r="G87" s="753" t="s">
        <v>1714</v>
      </c>
      <c r="H87" s="753" t="s">
        <v>1714</v>
      </c>
      <c r="I87" s="753" t="s">
        <v>1714</v>
      </c>
      <c r="J87" s="753" t="s">
        <v>1714</v>
      </c>
      <c r="K87" s="753" t="s">
        <v>1714</v>
      </c>
      <c r="L87" s="753" t="s">
        <v>1714</v>
      </c>
      <c r="M87" s="753" t="s">
        <v>1714</v>
      </c>
      <c r="N87" s="753" t="s">
        <v>1714</v>
      </c>
      <c r="O87" s="753" t="s">
        <v>1714</v>
      </c>
      <c r="P87" s="753" t="s">
        <v>1714</v>
      </c>
      <c r="Q87" s="753" t="s">
        <v>1714</v>
      </c>
      <c r="R87" s="753" t="s">
        <v>1714</v>
      </c>
      <c r="S87" s="753" t="s">
        <v>1714</v>
      </c>
      <c r="T87" s="753" t="s">
        <v>1714</v>
      </c>
      <c r="U87" s="753" t="s">
        <v>1714</v>
      </c>
      <c r="V87" s="753" t="s">
        <v>1714</v>
      </c>
      <c r="W87" s="753" t="s">
        <v>1714</v>
      </c>
      <c r="X87" s="753" t="s">
        <v>1714</v>
      </c>
      <c r="Y87" s="753" t="s">
        <v>1714</v>
      </c>
      <c r="Z87" s="753" t="s">
        <v>1714</v>
      </c>
      <c r="AA87" s="753" t="s">
        <v>1714</v>
      </c>
      <c r="AB87" s="753" t="s">
        <v>1714</v>
      </c>
      <c r="AC87" s="753" t="s">
        <v>1714</v>
      </c>
      <c r="AD87" s="753" t="s">
        <v>1714</v>
      </c>
      <c r="AE87" s="753" t="s">
        <v>1714</v>
      </c>
      <c r="AF87" s="753" t="s">
        <v>1714</v>
      </c>
      <c r="AG87" s="753" t="s">
        <v>1714</v>
      </c>
      <c r="AH87" s="753" t="s">
        <v>1714</v>
      </c>
      <c r="AI87" s="753" t="s">
        <v>1714</v>
      </c>
      <c r="AJ87" s="753" t="s">
        <v>1714</v>
      </c>
      <c r="AK87" s="753" t="s">
        <v>1714</v>
      </c>
      <c r="AL87" s="753" t="s">
        <v>1714</v>
      </c>
      <c r="AM87" s="753" t="s">
        <v>1714</v>
      </c>
      <c r="AN87" s="753" t="s">
        <v>1714</v>
      </c>
      <c r="AO87" s="753" t="s">
        <v>1714</v>
      </c>
      <c r="AP87" s="753" t="s">
        <v>1714</v>
      </c>
    </row>
    <row r="88" spans="3:42" ht="13" hidden="1" outlineLevel="1" x14ac:dyDescent="0.3">
      <c r="D88" s="774" t="s">
        <v>1738</v>
      </c>
      <c r="E88" s="753" t="s">
        <v>1866</v>
      </c>
      <c r="F88" s="753" t="s">
        <v>1714</v>
      </c>
      <c r="G88" s="753" t="s">
        <v>1714</v>
      </c>
      <c r="H88" s="753" t="s">
        <v>1714</v>
      </c>
      <c r="I88" s="753" t="s">
        <v>1714</v>
      </c>
      <c r="J88" s="753" t="s">
        <v>1714</v>
      </c>
      <c r="K88" s="753" t="s">
        <v>1714</v>
      </c>
      <c r="L88" s="753" t="s">
        <v>1714</v>
      </c>
      <c r="M88" s="753" t="s">
        <v>1714</v>
      </c>
      <c r="N88" s="753" t="s">
        <v>1714</v>
      </c>
      <c r="O88" s="753" t="s">
        <v>1714</v>
      </c>
      <c r="P88" s="753" t="s">
        <v>1714</v>
      </c>
      <c r="Q88" s="753" t="s">
        <v>1714</v>
      </c>
      <c r="R88" s="753" t="s">
        <v>1714</v>
      </c>
      <c r="S88" s="753" t="s">
        <v>1714</v>
      </c>
      <c r="T88" s="753" t="s">
        <v>1714</v>
      </c>
      <c r="U88" s="753" t="s">
        <v>1714</v>
      </c>
      <c r="V88" s="753" t="s">
        <v>1714</v>
      </c>
      <c r="W88" s="753" t="s">
        <v>1714</v>
      </c>
      <c r="X88" s="753" t="s">
        <v>1714</v>
      </c>
      <c r="Y88" s="753" t="s">
        <v>1714</v>
      </c>
      <c r="Z88" s="753" t="s">
        <v>1714</v>
      </c>
      <c r="AA88" s="753" t="s">
        <v>1714</v>
      </c>
      <c r="AB88" s="753" t="s">
        <v>1714</v>
      </c>
      <c r="AC88" s="753" t="s">
        <v>1714</v>
      </c>
      <c r="AD88" s="753" t="s">
        <v>1714</v>
      </c>
      <c r="AE88" s="753" t="s">
        <v>1714</v>
      </c>
      <c r="AF88" s="753" t="s">
        <v>1714</v>
      </c>
      <c r="AG88" s="753" t="s">
        <v>1714</v>
      </c>
      <c r="AH88" s="753" t="s">
        <v>1714</v>
      </c>
      <c r="AI88" s="753" t="s">
        <v>1714</v>
      </c>
      <c r="AJ88" s="753" t="s">
        <v>1714</v>
      </c>
      <c r="AK88" s="753" t="s">
        <v>1714</v>
      </c>
      <c r="AL88" s="753" t="s">
        <v>1714</v>
      </c>
      <c r="AM88" s="753" t="s">
        <v>1714</v>
      </c>
      <c r="AN88" s="753" t="s">
        <v>1714</v>
      </c>
      <c r="AO88" s="753" t="s">
        <v>1714</v>
      </c>
      <c r="AP88" s="753" t="s">
        <v>1714</v>
      </c>
    </row>
    <row r="89" spans="3:42" ht="13" hidden="1" outlineLevel="1" x14ac:dyDescent="0.3">
      <c r="D89" s="774" t="s">
        <v>1740</v>
      </c>
      <c r="E89" s="753" t="s">
        <v>1867</v>
      </c>
      <c r="F89" s="753" t="s">
        <v>1714</v>
      </c>
      <c r="G89" s="753" t="s">
        <v>1714</v>
      </c>
      <c r="H89" s="753" t="s">
        <v>1714</v>
      </c>
      <c r="I89" s="753" t="s">
        <v>1714</v>
      </c>
      <c r="J89" s="753" t="s">
        <v>1714</v>
      </c>
      <c r="K89" s="753" t="s">
        <v>1714</v>
      </c>
      <c r="L89" s="753" t="s">
        <v>1714</v>
      </c>
      <c r="M89" s="753" t="s">
        <v>1714</v>
      </c>
      <c r="N89" s="753" t="s">
        <v>1714</v>
      </c>
      <c r="O89" s="753" t="s">
        <v>1714</v>
      </c>
      <c r="P89" s="753" t="s">
        <v>1714</v>
      </c>
      <c r="Q89" s="753" t="s">
        <v>1714</v>
      </c>
      <c r="R89" s="753" t="s">
        <v>1714</v>
      </c>
      <c r="S89" s="753" t="s">
        <v>1714</v>
      </c>
      <c r="T89" s="753" t="s">
        <v>1714</v>
      </c>
      <c r="U89" s="753" t="s">
        <v>1714</v>
      </c>
      <c r="V89" s="753" t="s">
        <v>1714</v>
      </c>
      <c r="W89" s="753" t="s">
        <v>1714</v>
      </c>
      <c r="X89" s="753" t="s">
        <v>1714</v>
      </c>
      <c r="Y89" s="753" t="s">
        <v>1714</v>
      </c>
      <c r="Z89" s="753" t="s">
        <v>1714</v>
      </c>
      <c r="AA89" s="753" t="s">
        <v>1714</v>
      </c>
      <c r="AB89" s="753" t="s">
        <v>1714</v>
      </c>
      <c r="AC89" s="753" t="s">
        <v>1714</v>
      </c>
      <c r="AD89" s="753" t="s">
        <v>1714</v>
      </c>
      <c r="AE89" s="753" t="s">
        <v>1714</v>
      </c>
      <c r="AF89" s="753" t="s">
        <v>1714</v>
      </c>
      <c r="AG89" s="753" t="s">
        <v>1714</v>
      </c>
      <c r="AH89" s="753" t="s">
        <v>1714</v>
      </c>
      <c r="AI89" s="753" t="s">
        <v>1714</v>
      </c>
      <c r="AJ89" s="753" t="s">
        <v>1714</v>
      </c>
      <c r="AK89" s="753" t="s">
        <v>1714</v>
      </c>
      <c r="AL89" s="753" t="s">
        <v>1714</v>
      </c>
      <c r="AM89" s="753" t="s">
        <v>1714</v>
      </c>
      <c r="AN89" s="753" t="s">
        <v>1714</v>
      </c>
      <c r="AO89" s="753" t="s">
        <v>1714</v>
      </c>
      <c r="AP89" s="753" t="s">
        <v>1714</v>
      </c>
    </row>
    <row r="90" spans="3:42" ht="13" hidden="1" outlineLevel="1" x14ac:dyDescent="0.3">
      <c r="D90" s="774" t="s">
        <v>1742</v>
      </c>
      <c r="E90" s="753" t="s">
        <v>1868</v>
      </c>
      <c r="F90" s="753" t="s">
        <v>1714</v>
      </c>
      <c r="G90" s="753" t="s">
        <v>1714</v>
      </c>
      <c r="H90" s="753" t="s">
        <v>1714</v>
      </c>
      <c r="I90" s="753" t="s">
        <v>1714</v>
      </c>
      <c r="J90" s="753" t="s">
        <v>1714</v>
      </c>
      <c r="K90" s="753" t="s">
        <v>1714</v>
      </c>
      <c r="L90" s="753" t="s">
        <v>1714</v>
      </c>
      <c r="M90" s="753" t="s">
        <v>1714</v>
      </c>
      <c r="N90" s="753" t="s">
        <v>1714</v>
      </c>
      <c r="O90" s="753" t="s">
        <v>1714</v>
      </c>
      <c r="P90" s="753" t="s">
        <v>1714</v>
      </c>
      <c r="Q90" s="753" t="s">
        <v>1714</v>
      </c>
      <c r="R90" s="753" t="s">
        <v>1714</v>
      </c>
      <c r="S90" s="753" t="s">
        <v>1714</v>
      </c>
      <c r="T90" s="753" t="s">
        <v>1714</v>
      </c>
      <c r="U90" s="753" t="s">
        <v>1714</v>
      </c>
      <c r="V90" s="753" t="s">
        <v>1714</v>
      </c>
      <c r="W90" s="753" t="s">
        <v>1714</v>
      </c>
      <c r="X90" s="753" t="s">
        <v>1714</v>
      </c>
      <c r="Y90" s="753" t="s">
        <v>1714</v>
      </c>
      <c r="Z90" s="753" t="s">
        <v>1714</v>
      </c>
      <c r="AA90" s="753" t="s">
        <v>1714</v>
      </c>
      <c r="AB90" s="753" t="s">
        <v>1714</v>
      </c>
      <c r="AC90" s="753" t="s">
        <v>1714</v>
      </c>
      <c r="AD90" s="753" t="s">
        <v>1714</v>
      </c>
      <c r="AE90" s="753" t="s">
        <v>1714</v>
      </c>
      <c r="AF90" s="753" t="s">
        <v>1714</v>
      </c>
      <c r="AG90" s="753" t="s">
        <v>1714</v>
      </c>
      <c r="AH90" s="753" t="s">
        <v>1714</v>
      </c>
      <c r="AI90" s="753" t="s">
        <v>1714</v>
      </c>
      <c r="AJ90" s="753" t="s">
        <v>1714</v>
      </c>
      <c r="AK90" s="753" t="s">
        <v>1714</v>
      </c>
      <c r="AL90" s="753" t="s">
        <v>1714</v>
      </c>
      <c r="AM90" s="753" t="s">
        <v>1714</v>
      </c>
      <c r="AN90" s="753" t="s">
        <v>1714</v>
      </c>
      <c r="AO90" s="753" t="s">
        <v>1714</v>
      </c>
      <c r="AP90" s="753" t="s">
        <v>1714</v>
      </c>
    </row>
    <row r="91" spans="3:42" ht="13" hidden="1" outlineLevel="1" x14ac:dyDescent="0.3">
      <c r="D91" s="774" t="s">
        <v>1744</v>
      </c>
      <c r="E91" s="753" t="s">
        <v>1869</v>
      </c>
      <c r="F91" s="753" t="s">
        <v>1714</v>
      </c>
      <c r="G91" s="753" t="s">
        <v>1714</v>
      </c>
      <c r="H91" s="753" t="s">
        <v>1714</v>
      </c>
      <c r="I91" s="753" t="s">
        <v>1714</v>
      </c>
      <c r="J91" s="753" t="s">
        <v>1714</v>
      </c>
      <c r="K91" s="753" t="s">
        <v>1714</v>
      </c>
      <c r="L91" s="753" t="s">
        <v>1714</v>
      </c>
      <c r="M91" s="753" t="s">
        <v>1714</v>
      </c>
      <c r="N91" s="753" t="s">
        <v>1714</v>
      </c>
      <c r="O91" s="753" t="s">
        <v>1714</v>
      </c>
      <c r="P91" s="753" t="s">
        <v>1714</v>
      </c>
      <c r="Q91" s="753" t="s">
        <v>1714</v>
      </c>
      <c r="R91" s="753" t="s">
        <v>1714</v>
      </c>
      <c r="S91" s="753" t="s">
        <v>1714</v>
      </c>
      <c r="T91" s="753" t="s">
        <v>1714</v>
      </c>
      <c r="U91" s="753" t="s">
        <v>1714</v>
      </c>
      <c r="V91" s="753" t="s">
        <v>1714</v>
      </c>
      <c r="W91" s="753" t="s">
        <v>1714</v>
      </c>
      <c r="X91" s="753" t="s">
        <v>1714</v>
      </c>
      <c r="Y91" s="753" t="s">
        <v>1714</v>
      </c>
      <c r="Z91" s="753" t="s">
        <v>1714</v>
      </c>
      <c r="AA91" s="753" t="s">
        <v>1714</v>
      </c>
      <c r="AB91" s="753" t="s">
        <v>1714</v>
      </c>
      <c r="AC91" s="753" t="s">
        <v>1714</v>
      </c>
      <c r="AD91" s="753" t="s">
        <v>1714</v>
      </c>
      <c r="AE91" s="753" t="s">
        <v>1714</v>
      </c>
      <c r="AF91" s="753" t="s">
        <v>1714</v>
      </c>
      <c r="AG91" s="753" t="s">
        <v>1714</v>
      </c>
      <c r="AH91" s="753" t="s">
        <v>1714</v>
      </c>
      <c r="AI91" s="753" t="s">
        <v>1714</v>
      </c>
      <c r="AJ91" s="753" t="s">
        <v>1714</v>
      </c>
      <c r="AK91" s="753" t="s">
        <v>1714</v>
      </c>
      <c r="AL91" s="753" t="s">
        <v>1714</v>
      </c>
      <c r="AM91" s="753" t="s">
        <v>1714</v>
      </c>
      <c r="AN91" s="753" t="s">
        <v>1714</v>
      </c>
      <c r="AO91" s="753" t="s">
        <v>1714</v>
      </c>
      <c r="AP91" s="753" t="s">
        <v>1714</v>
      </c>
    </row>
    <row r="92" spans="3:42" ht="13" hidden="1" outlineLevel="1" x14ac:dyDescent="0.3">
      <c r="D92" s="774" t="s">
        <v>1746</v>
      </c>
      <c r="E92" s="753" t="s">
        <v>1870</v>
      </c>
      <c r="F92" s="753" t="s">
        <v>1714</v>
      </c>
      <c r="G92" s="753" t="s">
        <v>1714</v>
      </c>
      <c r="H92" s="753" t="s">
        <v>1714</v>
      </c>
      <c r="I92" s="753" t="s">
        <v>1714</v>
      </c>
      <c r="J92" s="753" t="s">
        <v>1714</v>
      </c>
      <c r="K92" s="753" t="s">
        <v>1714</v>
      </c>
      <c r="L92" s="753" t="s">
        <v>1714</v>
      </c>
      <c r="M92" s="753" t="s">
        <v>1714</v>
      </c>
      <c r="N92" s="753" t="s">
        <v>1714</v>
      </c>
      <c r="O92" s="753" t="s">
        <v>1714</v>
      </c>
      <c r="P92" s="753" t="s">
        <v>1714</v>
      </c>
      <c r="Q92" s="753" t="s">
        <v>1714</v>
      </c>
      <c r="R92" s="753" t="s">
        <v>1714</v>
      </c>
      <c r="S92" s="753" t="s">
        <v>1714</v>
      </c>
      <c r="T92" s="753" t="s">
        <v>1714</v>
      </c>
      <c r="U92" s="753" t="s">
        <v>1714</v>
      </c>
      <c r="V92" s="753" t="s">
        <v>1714</v>
      </c>
      <c r="W92" s="753" t="s">
        <v>1714</v>
      </c>
      <c r="X92" s="753" t="s">
        <v>1714</v>
      </c>
      <c r="Y92" s="753" t="s">
        <v>1714</v>
      </c>
      <c r="Z92" s="753" t="s">
        <v>1714</v>
      </c>
      <c r="AA92" s="753" t="s">
        <v>1714</v>
      </c>
      <c r="AB92" s="753" t="s">
        <v>1714</v>
      </c>
      <c r="AC92" s="753" t="s">
        <v>1714</v>
      </c>
      <c r="AD92" s="753" t="s">
        <v>1714</v>
      </c>
      <c r="AE92" s="753" t="s">
        <v>1714</v>
      </c>
      <c r="AF92" s="753" t="s">
        <v>1714</v>
      </c>
      <c r="AG92" s="753" t="s">
        <v>1714</v>
      </c>
      <c r="AH92" s="753" t="s">
        <v>1714</v>
      </c>
      <c r="AI92" s="753" t="s">
        <v>1714</v>
      </c>
      <c r="AJ92" s="753" t="s">
        <v>1714</v>
      </c>
      <c r="AK92" s="753" t="s">
        <v>1714</v>
      </c>
      <c r="AL92" s="753" t="s">
        <v>1714</v>
      </c>
      <c r="AM92" s="753" t="s">
        <v>1714</v>
      </c>
      <c r="AN92" s="753" t="s">
        <v>1714</v>
      </c>
      <c r="AO92" s="753" t="s">
        <v>1714</v>
      </c>
      <c r="AP92" s="753" t="s">
        <v>1714</v>
      </c>
    </row>
    <row r="93" spans="3:42" ht="13" hidden="1" outlineLevel="1" x14ac:dyDescent="0.3">
      <c r="D93" s="774" t="s">
        <v>1748</v>
      </c>
      <c r="E93" s="753" t="s">
        <v>1871</v>
      </c>
      <c r="F93" s="753" t="s">
        <v>1714</v>
      </c>
      <c r="G93" s="753" t="s">
        <v>1714</v>
      </c>
      <c r="H93" s="753" t="s">
        <v>1714</v>
      </c>
      <c r="I93" s="753" t="s">
        <v>1714</v>
      </c>
      <c r="J93" s="753" t="s">
        <v>1714</v>
      </c>
      <c r="K93" s="753" t="s">
        <v>1714</v>
      </c>
      <c r="L93" s="753" t="s">
        <v>1714</v>
      </c>
      <c r="M93" s="753" t="s">
        <v>1714</v>
      </c>
      <c r="N93" s="753" t="s">
        <v>1714</v>
      </c>
      <c r="O93" s="753" t="s">
        <v>1714</v>
      </c>
      <c r="P93" s="753" t="s">
        <v>1714</v>
      </c>
      <c r="Q93" s="753" t="s">
        <v>1714</v>
      </c>
      <c r="R93" s="753" t="s">
        <v>1714</v>
      </c>
      <c r="S93" s="753" t="s">
        <v>1714</v>
      </c>
      <c r="T93" s="753" t="s">
        <v>1714</v>
      </c>
      <c r="U93" s="753" t="s">
        <v>1714</v>
      </c>
      <c r="V93" s="753" t="s">
        <v>1714</v>
      </c>
      <c r="W93" s="753" t="s">
        <v>1714</v>
      </c>
      <c r="X93" s="753" t="s">
        <v>1714</v>
      </c>
      <c r="Y93" s="753" t="s">
        <v>1714</v>
      </c>
      <c r="Z93" s="753" t="s">
        <v>1714</v>
      </c>
      <c r="AA93" s="753" t="s">
        <v>1714</v>
      </c>
      <c r="AB93" s="753" t="s">
        <v>1714</v>
      </c>
      <c r="AC93" s="753" t="s">
        <v>1714</v>
      </c>
      <c r="AD93" s="753" t="s">
        <v>1714</v>
      </c>
      <c r="AE93" s="753" t="s">
        <v>1714</v>
      </c>
      <c r="AF93" s="753" t="s">
        <v>1714</v>
      </c>
      <c r="AG93" s="753" t="s">
        <v>1714</v>
      </c>
      <c r="AH93" s="753" t="s">
        <v>1714</v>
      </c>
      <c r="AI93" s="753" t="s">
        <v>1714</v>
      </c>
      <c r="AJ93" s="753" t="s">
        <v>1714</v>
      </c>
      <c r="AK93" s="753" t="s">
        <v>1714</v>
      </c>
      <c r="AL93" s="753" t="s">
        <v>1714</v>
      </c>
      <c r="AM93" s="753" t="s">
        <v>1714</v>
      </c>
      <c r="AN93" s="753" t="s">
        <v>1714</v>
      </c>
      <c r="AO93" s="753" t="s">
        <v>1714</v>
      </c>
      <c r="AP93" s="753" t="s">
        <v>1714</v>
      </c>
    </row>
    <row r="94" spans="3:42" ht="13" hidden="1" outlineLevel="1" x14ac:dyDescent="0.3">
      <c r="D94" s="774" t="s">
        <v>1750</v>
      </c>
      <c r="E94" s="753" t="s">
        <v>1872</v>
      </c>
      <c r="F94" s="753" t="s">
        <v>1714</v>
      </c>
      <c r="G94" s="753" t="s">
        <v>1714</v>
      </c>
      <c r="H94" s="753" t="s">
        <v>1714</v>
      </c>
      <c r="I94" s="753" t="s">
        <v>1714</v>
      </c>
      <c r="J94" s="753" t="s">
        <v>1714</v>
      </c>
      <c r="K94" s="753" t="s">
        <v>1714</v>
      </c>
      <c r="L94" s="753" t="s">
        <v>1714</v>
      </c>
      <c r="M94" s="753" t="s">
        <v>1714</v>
      </c>
      <c r="N94" s="753" t="s">
        <v>1714</v>
      </c>
      <c r="O94" s="753" t="s">
        <v>1714</v>
      </c>
      <c r="P94" s="753" t="s">
        <v>1714</v>
      </c>
      <c r="Q94" s="753" t="s">
        <v>1714</v>
      </c>
      <c r="R94" s="753" t="s">
        <v>1714</v>
      </c>
      <c r="S94" s="753" t="s">
        <v>1714</v>
      </c>
      <c r="T94" s="753" t="s">
        <v>1714</v>
      </c>
      <c r="U94" s="753" t="s">
        <v>1714</v>
      </c>
      <c r="V94" s="753" t="s">
        <v>1714</v>
      </c>
      <c r="W94" s="753" t="s">
        <v>1714</v>
      </c>
      <c r="X94" s="753" t="s">
        <v>1714</v>
      </c>
      <c r="Y94" s="753" t="s">
        <v>1714</v>
      </c>
      <c r="Z94" s="753" t="s">
        <v>1714</v>
      </c>
      <c r="AA94" s="753" t="s">
        <v>1714</v>
      </c>
      <c r="AB94" s="753" t="s">
        <v>1714</v>
      </c>
      <c r="AC94" s="753" t="s">
        <v>1714</v>
      </c>
      <c r="AD94" s="753" t="s">
        <v>1714</v>
      </c>
      <c r="AE94" s="753" t="s">
        <v>1714</v>
      </c>
      <c r="AF94" s="753" t="s">
        <v>1714</v>
      </c>
      <c r="AG94" s="753" t="s">
        <v>1714</v>
      </c>
      <c r="AH94" s="753" t="s">
        <v>1714</v>
      </c>
      <c r="AI94" s="753" t="s">
        <v>1714</v>
      </c>
      <c r="AJ94" s="753" t="s">
        <v>1714</v>
      </c>
      <c r="AK94" s="753" t="s">
        <v>1714</v>
      </c>
      <c r="AL94" s="753" t="s">
        <v>1714</v>
      </c>
      <c r="AM94" s="753" t="s">
        <v>1714</v>
      </c>
      <c r="AN94" s="753" t="s">
        <v>1714</v>
      </c>
      <c r="AO94" s="753" t="s">
        <v>1714</v>
      </c>
      <c r="AP94" s="753" t="s">
        <v>1714</v>
      </c>
    </row>
    <row r="95" spans="3:42" ht="13" hidden="1" outlineLevel="1" x14ac:dyDescent="0.3">
      <c r="D95" s="774" t="s">
        <v>1752</v>
      </c>
      <c r="E95" s="753" t="s">
        <v>1873</v>
      </c>
      <c r="F95" s="753" t="s">
        <v>1714</v>
      </c>
      <c r="G95" s="753" t="s">
        <v>1714</v>
      </c>
      <c r="H95" s="753" t="s">
        <v>1714</v>
      </c>
      <c r="I95" s="753" t="s">
        <v>1714</v>
      </c>
      <c r="J95" s="753" t="s">
        <v>1714</v>
      </c>
      <c r="K95" s="753" t="s">
        <v>1714</v>
      </c>
      <c r="L95" s="753" t="s">
        <v>1714</v>
      </c>
      <c r="M95" s="753" t="s">
        <v>1714</v>
      </c>
      <c r="N95" s="753" t="s">
        <v>1714</v>
      </c>
      <c r="O95" s="753" t="s">
        <v>1714</v>
      </c>
      <c r="P95" s="753" t="s">
        <v>1714</v>
      </c>
      <c r="Q95" s="753" t="s">
        <v>1714</v>
      </c>
      <c r="R95" s="753" t="s">
        <v>1714</v>
      </c>
      <c r="S95" s="753" t="s">
        <v>1714</v>
      </c>
      <c r="T95" s="753" t="s">
        <v>1714</v>
      </c>
      <c r="U95" s="753" t="s">
        <v>1714</v>
      </c>
      <c r="V95" s="753" t="s">
        <v>1714</v>
      </c>
      <c r="W95" s="753" t="s">
        <v>1714</v>
      </c>
      <c r="X95" s="753" t="s">
        <v>1714</v>
      </c>
      <c r="Y95" s="753" t="s">
        <v>1714</v>
      </c>
      <c r="Z95" s="753" t="s">
        <v>1714</v>
      </c>
      <c r="AA95" s="753" t="s">
        <v>1714</v>
      </c>
      <c r="AB95" s="753" t="s">
        <v>1714</v>
      </c>
      <c r="AC95" s="753" t="s">
        <v>1714</v>
      </c>
      <c r="AD95" s="753" t="s">
        <v>1714</v>
      </c>
      <c r="AE95" s="753" t="s">
        <v>1714</v>
      </c>
      <c r="AF95" s="753" t="s">
        <v>1714</v>
      </c>
      <c r="AG95" s="753" t="s">
        <v>1714</v>
      </c>
      <c r="AH95" s="753" t="s">
        <v>1714</v>
      </c>
      <c r="AI95" s="753" t="s">
        <v>1714</v>
      </c>
      <c r="AJ95" s="753" t="s">
        <v>1714</v>
      </c>
      <c r="AK95" s="753" t="s">
        <v>1714</v>
      </c>
      <c r="AL95" s="753" t="s">
        <v>1714</v>
      </c>
      <c r="AM95" s="753" t="s">
        <v>1714</v>
      </c>
      <c r="AN95" s="753" t="s">
        <v>1714</v>
      </c>
      <c r="AO95" s="753" t="s">
        <v>1714</v>
      </c>
      <c r="AP95" s="753" t="s">
        <v>1714</v>
      </c>
    </row>
    <row r="96" spans="3:42" ht="13" hidden="1" outlineLevel="1" x14ac:dyDescent="0.3">
      <c r="D96" s="774" t="s">
        <v>1754</v>
      </c>
      <c r="E96" s="753" t="s">
        <v>1874</v>
      </c>
      <c r="F96" s="753" t="s">
        <v>1714</v>
      </c>
      <c r="G96" s="753" t="s">
        <v>1714</v>
      </c>
      <c r="H96" s="753" t="s">
        <v>1714</v>
      </c>
      <c r="I96" s="753" t="s">
        <v>1714</v>
      </c>
      <c r="J96" s="753" t="s">
        <v>1714</v>
      </c>
      <c r="K96" s="753" t="s">
        <v>1714</v>
      </c>
      <c r="L96" s="753" t="s">
        <v>1714</v>
      </c>
      <c r="M96" s="753" t="s">
        <v>1714</v>
      </c>
      <c r="N96" s="753" t="s">
        <v>1714</v>
      </c>
      <c r="O96" s="753" t="s">
        <v>1714</v>
      </c>
      <c r="P96" s="753" t="s">
        <v>1714</v>
      </c>
      <c r="Q96" s="753" t="s">
        <v>1714</v>
      </c>
      <c r="R96" s="753" t="s">
        <v>1714</v>
      </c>
      <c r="S96" s="753" t="s">
        <v>1714</v>
      </c>
      <c r="T96" s="753" t="s">
        <v>1714</v>
      </c>
      <c r="U96" s="753" t="s">
        <v>1714</v>
      </c>
      <c r="V96" s="753" t="s">
        <v>1714</v>
      </c>
      <c r="W96" s="753" t="s">
        <v>1714</v>
      </c>
      <c r="X96" s="753" t="s">
        <v>1714</v>
      </c>
      <c r="Y96" s="753" t="s">
        <v>1714</v>
      </c>
      <c r="Z96" s="753" t="s">
        <v>1714</v>
      </c>
      <c r="AA96" s="753" t="s">
        <v>1714</v>
      </c>
      <c r="AB96" s="753" t="s">
        <v>1714</v>
      </c>
      <c r="AC96" s="753" t="s">
        <v>1714</v>
      </c>
      <c r="AD96" s="753" t="s">
        <v>1714</v>
      </c>
      <c r="AE96" s="753" t="s">
        <v>1714</v>
      </c>
      <c r="AF96" s="753" t="s">
        <v>1714</v>
      </c>
      <c r="AG96" s="753" t="s">
        <v>1714</v>
      </c>
      <c r="AH96" s="753" t="s">
        <v>1714</v>
      </c>
      <c r="AI96" s="753" t="s">
        <v>1714</v>
      </c>
      <c r="AJ96" s="753" t="s">
        <v>1714</v>
      </c>
      <c r="AK96" s="753" t="s">
        <v>1714</v>
      </c>
      <c r="AL96" s="753" t="s">
        <v>1714</v>
      </c>
      <c r="AM96" s="753" t="s">
        <v>1714</v>
      </c>
      <c r="AN96" s="753" t="s">
        <v>1714</v>
      </c>
      <c r="AO96" s="753" t="s">
        <v>1714</v>
      </c>
      <c r="AP96" s="753" t="s">
        <v>1714</v>
      </c>
    </row>
    <row r="97" spans="3:45" ht="13" hidden="1" outlineLevel="1" x14ac:dyDescent="0.3">
      <c r="D97" s="774" t="s">
        <v>1756</v>
      </c>
      <c r="E97" s="753" t="s">
        <v>1875</v>
      </c>
      <c r="F97" s="753" t="s">
        <v>1714</v>
      </c>
      <c r="G97" s="753" t="s">
        <v>1714</v>
      </c>
      <c r="H97" s="753" t="s">
        <v>1714</v>
      </c>
      <c r="I97" s="753" t="s">
        <v>1714</v>
      </c>
      <c r="J97" s="753" t="s">
        <v>1714</v>
      </c>
      <c r="K97" s="753" t="s">
        <v>1714</v>
      </c>
      <c r="L97" s="753" t="s">
        <v>1714</v>
      </c>
      <c r="M97" s="753" t="s">
        <v>1714</v>
      </c>
      <c r="N97" s="753" t="s">
        <v>1714</v>
      </c>
      <c r="O97" s="753" t="s">
        <v>1714</v>
      </c>
      <c r="P97" s="753" t="s">
        <v>1714</v>
      </c>
      <c r="Q97" s="753" t="s">
        <v>1714</v>
      </c>
      <c r="R97" s="753" t="s">
        <v>1714</v>
      </c>
      <c r="S97" s="753" t="s">
        <v>1714</v>
      </c>
      <c r="T97" s="753" t="s">
        <v>1714</v>
      </c>
      <c r="U97" s="753" t="s">
        <v>1714</v>
      </c>
      <c r="V97" s="753" t="s">
        <v>1714</v>
      </c>
      <c r="W97" s="753" t="s">
        <v>1714</v>
      </c>
      <c r="X97" s="753" t="s">
        <v>1714</v>
      </c>
      <c r="Y97" s="753" t="s">
        <v>1714</v>
      </c>
      <c r="Z97" s="753" t="s">
        <v>1714</v>
      </c>
      <c r="AA97" s="753" t="s">
        <v>1714</v>
      </c>
      <c r="AB97" s="753" t="s">
        <v>1714</v>
      </c>
      <c r="AC97" s="753" t="s">
        <v>1714</v>
      </c>
      <c r="AD97" s="753" t="s">
        <v>1714</v>
      </c>
      <c r="AE97" s="753" t="s">
        <v>1714</v>
      </c>
      <c r="AF97" s="753" t="s">
        <v>1714</v>
      </c>
      <c r="AG97" s="753" t="s">
        <v>1714</v>
      </c>
      <c r="AH97" s="753" t="s">
        <v>1714</v>
      </c>
      <c r="AI97" s="753" t="s">
        <v>1714</v>
      </c>
      <c r="AJ97" s="753" t="s">
        <v>1714</v>
      </c>
      <c r="AK97" s="753" t="s">
        <v>1714</v>
      </c>
      <c r="AL97" s="753" t="s">
        <v>1714</v>
      </c>
      <c r="AM97" s="753" t="s">
        <v>1714</v>
      </c>
      <c r="AN97" s="753" t="s">
        <v>1714</v>
      </c>
      <c r="AO97" s="753" t="s">
        <v>1714</v>
      </c>
      <c r="AP97" s="753" t="s">
        <v>1714</v>
      </c>
    </row>
    <row r="98" spans="3:45" ht="13" hidden="1" outlineLevel="1" x14ac:dyDescent="0.3">
      <c r="D98" s="774" t="s">
        <v>1793</v>
      </c>
      <c r="E98" s="753" t="s">
        <v>1876</v>
      </c>
      <c r="F98" s="753" t="s">
        <v>1714</v>
      </c>
      <c r="G98" s="753" t="s">
        <v>1714</v>
      </c>
      <c r="H98" s="753" t="s">
        <v>1714</v>
      </c>
      <c r="I98" s="753" t="s">
        <v>1714</v>
      </c>
      <c r="J98" s="753" t="s">
        <v>1714</v>
      </c>
      <c r="K98" s="753" t="s">
        <v>1714</v>
      </c>
      <c r="L98" s="753" t="s">
        <v>1714</v>
      </c>
      <c r="M98" s="753" t="s">
        <v>1714</v>
      </c>
      <c r="N98" s="753" t="s">
        <v>1714</v>
      </c>
      <c r="O98" s="753" t="s">
        <v>1714</v>
      </c>
      <c r="P98" s="753" t="s">
        <v>1714</v>
      </c>
      <c r="Q98" s="753" t="s">
        <v>1714</v>
      </c>
      <c r="R98" s="753" t="s">
        <v>1714</v>
      </c>
      <c r="S98" s="753" t="s">
        <v>1714</v>
      </c>
      <c r="T98" s="753" t="s">
        <v>1714</v>
      </c>
      <c r="U98" s="753" t="s">
        <v>1714</v>
      </c>
      <c r="V98" s="753" t="s">
        <v>1714</v>
      </c>
      <c r="W98" s="753" t="s">
        <v>1714</v>
      </c>
      <c r="X98" s="753" t="s">
        <v>1714</v>
      </c>
      <c r="Y98" s="753" t="s">
        <v>1714</v>
      </c>
      <c r="Z98" s="753" t="s">
        <v>1714</v>
      </c>
      <c r="AA98" s="753" t="s">
        <v>1714</v>
      </c>
      <c r="AB98" s="753" t="s">
        <v>1714</v>
      </c>
      <c r="AC98" s="753" t="s">
        <v>1714</v>
      </c>
      <c r="AD98" s="753" t="s">
        <v>1714</v>
      </c>
      <c r="AE98" s="753" t="s">
        <v>1714</v>
      </c>
      <c r="AF98" s="753" t="s">
        <v>1714</v>
      </c>
      <c r="AG98" s="753" t="s">
        <v>1714</v>
      </c>
      <c r="AH98" s="753" t="s">
        <v>1714</v>
      </c>
      <c r="AI98" s="753" t="s">
        <v>1714</v>
      </c>
      <c r="AJ98" s="753" t="s">
        <v>1714</v>
      </c>
      <c r="AK98" s="753" t="s">
        <v>1714</v>
      </c>
      <c r="AL98" s="753" t="s">
        <v>1714</v>
      </c>
      <c r="AM98" s="753" t="s">
        <v>1714</v>
      </c>
      <c r="AN98" s="753" t="s">
        <v>1714</v>
      </c>
      <c r="AO98" s="753" t="s">
        <v>1714</v>
      </c>
      <c r="AP98" s="753" t="s">
        <v>1714</v>
      </c>
    </row>
    <row r="99" spans="3:45" ht="13" hidden="1" outlineLevel="1" x14ac:dyDescent="0.3">
      <c r="D99" s="774" t="s">
        <v>1760</v>
      </c>
      <c r="E99" s="753" t="s">
        <v>1877</v>
      </c>
      <c r="F99" s="753" t="s">
        <v>1714</v>
      </c>
      <c r="G99" s="753" t="s">
        <v>1714</v>
      </c>
      <c r="H99" s="753" t="s">
        <v>1714</v>
      </c>
      <c r="I99" s="753" t="s">
        <v>1714</v>
      </c>
      <c r="J99" s="753" t="s">
        <v>1714</v>
      </c>
      <c r="K99" s="753" t="s">
        <v>1714</v>
      </c>
      <c r="L99" s="753" t="s">
        <v>1714</v>
      </c>
      <c r="M99" s="753" t="s">
        <v>1714</v>
      </c>
      <c r="N99" s="753" t="s">
        <v>1714</v>
      </c>
      <c r="O99" s="753" t="s">
        <v>1714</v>
      </c>
      <c r="P99" s="753" t="s">
        <v>1714</v>
      </c>
      <c r="Q99" s="753" t="s">
        <v>1714</v>
      </c>
      <c r="R99" s="753" t="s">
        <v>1714</v>
      </c>
      <c r="S99" s="753" t="s">
        <v>1714</v>
      </c>
      <c r="T99" s="753" t="s">
        <v>1714</v>
      </c>
      <c r="U99" s="753" t="s">
        <v>1714</v>
      </c>
      <c r="V99" s="753" t="s">
        <v>1714</v>
      </c>
      <c r="W99" s="753" t="s">
        <v>1714</v>
      </c>
      <c r="X99" s="753" t="s">
        <v>1714</v>
      </c>
      <c r="Y99" s="753" t="s">
        <v>1714</v>
      </c>
      <c r="Z99" s="753" t="s">
        <v>1714</v>
      </c>
      <c r="AA99" s="753" t="s">
        <v>1714</v>
      </c>
      <c r="AB99" s="753" t="s">
        <v>1714</v>
      </c>
      <c r="AC99" s="753" t="s">
        <v>1714</v>
      </c>
      <c r="AD99" s="753" t="s">
        <v>1714</v>
      </c>
      <c r="AE99" s="753" t="s">
        <v>1714</v>
      </c>
      <c r="AF99" s="753" t="s">
        <v>1714</v>
      </c>
      <c r="AG99" s="753" t="s">
        <v>1714</v>
      </c>
      <c r="AH99" s="753" t="s">
        <v>1714</v>
      </c>
      <c r="AI99" s="753" t="s">
        <v>1714</v>
      </c>
      <c r="AJ99" s="753" t="s">
        <v>1714</v>
      </c>
      <c r="AK99" s="753" t="s">
        <v>1714</v>
      </c>
      <c r="AL99" s="753" t="s">
        <v>1714</v>
      </c>
      <c r="AM99" s="753" t="s">
        <v>1714</v>
      </c>
      <c r="AN99" s="753" t="s">
        <v>1714</v>
      </c>
      <c r="AO99" s="753" t="s">
        <v>1714</v>
      </c>
      <c r="AP99" s="753" t="s">
        <v>1714</v>
      </c>
    </row>
    <row r="100" spans="3:45" ht="13" hidden="1" outlineLevel="1" x14ac:dyDescent="0.3">
      <c r="D100" s="774" t="s">
        <v>1762</v>
      </c>
      <c r="E100" s="753" t="s">
        <v>1878</v>
      </c>
      <c r="F100" s="753" t="s">
        <v>1714</v>
      </c>
      <c r="G100" s="753" t="s">
        <v>1714</v>
      </c>
      <c r="H100" s="753" t="s">
        <v>1714</v>
      </c>
      <c r="I100" s="753" t="s">
        <v>1714</v>
      </c>
      <c r="J100" s="753" t="s">
        <v>1714</v>
      </c>
      <c r="K100" s="753" t="s">
        <v>1714</v>
      </c>
      <c r="L100" s="753" t="s">
        <v>1714</v>
      </c>
      <c r="M100" s="753" t="s">
        <v>1714</v>
      </c>
      <c r="N100" s="753" t="s">
        <v>1714</v>
      </c>
      <c r="O100" s="753" t="s">
        <v>1714</v>
      </c>
      <c r="P100" s="753" t="s">
        <v>1714</v>
      </c>
      <c r="Q100" s="753" t="s">
        <v>1714</v>
      </c>
      <c r="R100" s="753" t="s">
        <v>1714</v>
      </c>
      <c r="S100" s="753" t="s">
        <v>1714</v>
      </c>
      <c r="T100" s="753" t="s">
        <v>1714</v>
      </c>
      <c r="U100" s="753" t="s">
        <v>1714</v>
      </c>
      <c r="V100" s="753" t="s">
        <v>1714</v>
      </c>
      <c r="W100" s="753" t="s">
        <v>1714</v>
      </c>
      <c r="X100" s="753" t="s">
        <v>1714</v>
      </c>
      <c r="Y100" s="753" t="s">
        <v>1714</v>
      </c>
      <c r="Z100" s="753" t="s">
        <v>1714</v>
      </c>
      <c r="AA100" s="753" t="s">
        <v>1714</v>
      </c>
      <c r="AB100" s="753" t="s">
        <v>1714</v>
      </c>
      <c r="AC100" s="753" t="s">
        <v>1714</v>
      </c>
      <c r="AD100" s="753" t="s">
        <v>1714</v>
      </c>
      <c r="AE100" s="753" t="s">
        <v>1714</v>
      </c>
      <c r="AF100" s="753" t="s">
        <v>1714</v>
      </c>
      <c r="AG100" s="753" t="s">
        <v>1714</v>
      </c>
      <c r="AH100" s="753" t="s">
        <v>1714</v>
      </c>
      <c r="AI100" s="753" t="s">
        <v>1714</v>
      </c>
      <c r="AJ100" s="753" t="s">
        <v>1714</v>
      </c>
      <c r="AK100" s="753" t="s">
        <v>1714</v>
      </c>
      <c r="AL100" s="753" t="s">
        <v>1714</v>
      </c>
      <c r="AM100" s="753" t="s">
        <v>1714</v>
      </c>
      <c r="AN100" s="753" t="s">
        <v>1714</v>
      </c>
      <c r="AO100" s="753" t="s">
        <v>1714</v>
      </c>
      <c r="AP100" s="753" t="s">
        <v>1714</v>
      </c>
    </row>
    <row r="101" spans="3:45" ht="13" hidden="1" outlineLevel="1" x14ac:dyDescent="0.3">
      <c r="D101" s="774" t="s">
        <v>1764</v>
      </c>
      <c r="E101" s="753" t="s">
        <v>1879</v>
      </c>
      <c r="F101" s="753" t="s">
        <v>1714</v>
      </c>
      <c r="G101" s="753" t="s">
        <v>1714</v>
      </c>
      <c r="H101" s="753" t="s">
        <v>1714</v>
      </c>
      <c r="I101" s="753" t="s">
        <v>1714</v>
      </c>
      <c r="J101" s="753" t="s">
        <v>1714</v>
      </c>
      <c r="K101" s="753" t="s">
        <v>1714</v>
      </c>
      <c r="L101" s="753" t="s">
        <v>1714</v>
      </c>
      <c r="M101" s="753" t="s">
        <v>1714</v>
      </c>
      <c r="N101" s="753" t="s">
        <v>1714</v>
      </c>
      <c r="O101" s="753" t="s">
        <v>1714</v>
      </c>
      <c r="P101" s="753" t="s">
        <v>1714</v>
      </c>
      <c r="Q101" s="753" t="s">
        <v>1714</v>
      </c>
      <c r="R101" s="753" t="s">
        <v>1714</v>
      </c>
      <c r="S101" s="753" t="s">
        <v>1714</v>
      </c>
      <c r="T101" s="753" t="s">
        <v>1714</v>
      </c>
      <c r="U101" s="753" t="s">
        <v>1714</v>
      </c>
      <c r="V101" s="753" t="s">
        <v>1714</v>
      </c>
      <c r="W101" s="753" t="s">
        <v>1714</v>
      </c>
      <c r="X101" s="753" t="s">
        <v>1714</v>
      </c>
      <c r="Y101" s="753" t="s">
        <v>1714</v>
      </c>
      <c r="Z101" s="753" t="s">
        <v>1714</v>
      </c>
      <c r="AA101" s="753" t="s">
        <v>1714</v>
      </c>
      <c r="AB101" s="753" t="s">
        <v>1714</v>
      </c>
      <c r="AC101" s="753" t="s">
        <v>1714</v>
      </c>
      <c r="AD101" s="753" t="s">
        <v>1714</v>
      </c>
      <c r="AE101" s="753" t="s">
        <v>1714</v>
      </c>
      <c r="AF101" s="753" t="s">
        <v>1714</v>
      </c>
      <c r="AG101" s="753" t="s">
        <v>1714</v>
      </c>
      <c r="AH101" s="753" t="s">
        <v>1714</v>
      </c>
      <c r="AI101" s="753" t="s">
        <v>1714</v>
      </c>
      <c r="AJ101" s="753" t="s">
        <v>1714</v>
      </c>
      <c r="AK101" s="753" t="s">
        <v>1714</v>
      </c>
      <c r="AL101" s="753" t="s">
        <v>1714</v>
      </c>
      <c r="AM101" s="753" t="s">
        <v>1714</v>
      </c>
      <c r="AN101" s="753" t="s">
        <v>1714</v>
      </c>
      <c r="AO101" s="753" t="s">
        <v>1714</v>
      </c>
      <c r="AP101" s="753" t="s">
        <v>1714</v>
      </c>
    </row>
    <row r="102" spans="3:45" ht="13" hidden="1" outlineLevel="1" x14ac:dyDescent="0.3">
      <c r="D102" s="774" t="s">
        <v>1766</v>
      </c>
      <c r="E102" s="753" t="s">
        <v>1880</v>
      </c>
      <c r="F102" s="753" t="s">
        <v>1714</v>
      </c>
      <c r="G102" s="753" t="s">
        <v>1714</v>
      </c>
      <c r="H102" s="753" t="s">
        <v>1714</v>
      </c>
      <c r="I102" s="753" t="s">
        <v>1714</v>
      </c>
      <c r="J102" s="753" t="s">
        <v>1714</v>
      </c>
      <c r="K102" s="753" t="s">
        <v>1714</v>
      </c>
      <c r="L102" s="753" t="s">
        <v>1714</v>
      </c>
      <c r="M102" s="753" t="s">
        <v>1714</v>
      </c>
      <c r="N102" s="753" t="s">
        <v>1714</v>
      </c>
      <c r="O102" s="753" t="s">
        <v>1714</v>
      </c>
      <c r="P102" s="753" t="s">
        <v>1714</v>
      </c>
      <c r="Q102" s="753" t="s">
        <v>1714</v>
      </c>
      <c r="R102" s="753" t="s">
        <v>1714</v>
      </c>
      <c r="S102" s="753" t="s">
        <v>1714</v>
      </c>
      <c r="T102" s="753" t="s">
        <v>1714</v>
      </c>
      <c r="U102" s="753" t="s">
        <v>1714</v>
      </c>
      <c r="V102" s="753" t="s">
        <v>1714</v>
      </c>
      <c r="W102" s="753" t="s">
        <v>1714</v>
      </c>
      <c r="X102" s="753" t="s">
        <v>1714</v>
      </c>
      <c r="Y102" s="753" t="s">
        <v>1714</v>
      </c>
      <c r="Z102" s="753" t="s">
        <v>1714</v>
      </c>
      <c r="AA102" s="753" t="s">
        <v>1714</v>
      </c>
      <c r="AB102" s="753" t="s">
        <v>1714</v>
      </c>
      <c r="AC102" s="753" t="s">
        <v>1714</v>
      </c>
      <c r="AD102" s="753" t="s">
        <v>1714</v>
      </c>
      <c r="AE102" s="753" t="s">
        <v>1714</v>
      </c>
      <c r="AF102" s="753" t="s">
        <v>1714</v>
      </c>
      <c r="AG102" s="753" t="s">
        <v>1714</v>
      </c>
      <c r="AH102" s="753" t="s">
        <v>1714</v>
      </c>
      <c r="AI102" s="753" t="s">
        <v>1714</v>
      </c>
      <c r="AJ102" s="753" t="s">
        <v>1714</v>
      </c>
      <c r="AK102" s="753" t="s">
        <v>1714</v>
      </c>
      <c r="AL102" s="753" t="s">
        <v>1714</v>
      </c>
      <c r="AM102" s="753" t="s">
        <v>1714</v>
      </c>
      <c r="AN102" s="753" t="s">
        <v>1714</v>
      </c>
      <c r="AO102" s="753" t="s">
        <v>1714</v>
      </c>
      <c r="AP102" s="753" t="s">
        <v>1714</v>
      </c>
    </row>
    <row r="103" spans="3:45" ht="13" hidden="1" outlineLevel="1" x14ac:dyDescent="0.3">
      <c r="D103" s="774" t="s">
        <v>1768</v>
      </c>
      <c r="E103" s="753" t="s">
        <v>1881</v>
      </c>
      <c r="F103" s="753" t="s">
        <v>1714</v>
      </c>
      <c r="G103" s="753" t="s">
        <v>1714</v>
      </c>
      <c r="H103" s="753" t="s">
        <v>1714</v>
      </c>
      <c r="I103" s="753" t="s">
        <v>1714</v>
      </c>
      <c r="J103" s="753" t="s">
        <v>1714</v>
      </c>
      <c r="K103" s="753" t="s">
        <v>1714</v>
      </c>
      <c r="L103" s="753" t="s">
        <v>1714</v>
      </c>
      <c r="M103" s="753" t="s">
        <v>1714</v>
      </c>
      <c r="N103" s="753" t="s">
        <v>1714</v>
      </c>
      <c r="O103" s="753" t="s">
        <v>1714</v>
      </c>
      <c r="P103" s="753" t="s">
        <v>1714</v>
      </c>
      <c r="Q103" s="753" t="s">
        <v>1714</v>
      </c>
      <c r="R103" s="753" t="s">
        <v>1714</v>
      </c>
      <c r="S103" s="753" t="s">
        <v>1714</v>
      </c>
      <c r="T103" s="753" t="s">
        <v>1714</v>
      </c>
      <c r="U103" s="753" t="s">
        <v>1714</v>
      </c>
      <c r="V103" s="753" t="s">
        <v>1714</v>
      </c>
      <c r="W103" s="753" t="s">
        <v>1714</v>
      </c>
      <c r="X103" s="753" t="s">
        <v>1714</v>
      </c>
      <c r="Y103" s="753" t="s">
        <v>1714</v>
      </c>
      <c r="Z103" s="753" t="s">
        <v>1714</v>
      </c>
      <c r="AA103" s="753" t="s">
        <v>1714</v>
      </c>
      <c r="AB103" s="753" t="s">
        <v>1714</v>
      </c>
      <c r="AC103" s="753" t="s">
        <v>1714</v>
      </c>
      <c r="AD103" s="753" t="s">
        <v>1714</v>
      </c>
      <c r="AE103" s="753" t="s">
        <v>1714</v>
      </c>
      <c r="AF103" s="753" t="s">
        <v>1714</v>
      </c>
      <c r="AG103" s="753" t="s">
        <v>1714</v>
      </c>
      <c r="AH103" s="753" t="s">
        <v>1714</v>
      </c>
      <c r="AI103" s="753" t="s">
        <v>1714</v>
      </c>
      <c r="AJ103" s="753" t="s">
        <v>1714</v>
      </c>
      <c r="AK103" s="753" t="s">
        <v>1714</v>
      </c>
      <c r="AL103" s="753" t="s">
        <v>1714</v>
      </c>
      <c r="AM103" s="753" t="s">
        <v>1714</v>
      </c>
      <c r="AN103" s="753" t="s">
        <v>1714</v>
      </c>
      <c r="AO103" s="753" t="s">
        <v>1714</v>
      </c>
      <c r="AP103" s="753" t="s">
        <v>1714</v>
      </c>
    </row>
    <row r="104" spans="3:45" ht="13" hidden="1" outlineLevel="1" x14ac:dyDescent="0.3">
      <c r="D104" s="774" t="s">
        <v>1770</v>
      </c>
      <c r="E104" s="753" t="s">
        <v>1882</v>
      </c>
      <c r="F104" s="753" t="s">
        <v>1714</v>
      </c>
      <c r="G104" s="753" t="s">
        <v>1714</v>
      </c>
      <c r="H104" s="753" t="s">
        <v>1714</v>
      </c>
      <c r="I104" s="753" t="s">
        <v>1714</v>
      </c>
      <c r="J104" s="753" t="s">
        <v>1714</v>
      </c>
      <c r="K104" s="753" t="s">
        <v>1714</v>
      </c>
      <c r="L104" s="753" t="s">
        <v>1714</v>
      </c>
      <c r="M104" s="753" t="s">
        <v>1714</v>
      </c>
      <c r="N104" s="753" t="s">
        <v>1714</v>
      </c>
      <c r="O104" s="753" t="s">
        <v>1714</v>
      </c>
      <c r="P104" s="753" t="s">
        <v>1714</v>
      </c>
      <c r="Q104" s="753" t="s">
        <v>1714</v>
      </c>
      <c r="R104" s="753" t="s">
        <v>1714</v>
      </c>
      <c r="S104" s="753" t="s">
        <v>1714</v>
      </c>
      <c r="T104" s="753" t="s">
        <v>1714</v>
      </c>
      <c r="U104" s="753" t="s">
        <v>1714</v>
      </c>
      <c r="V104" s="753" t="s">
        <v>1714</v>
      </c>
      <c r="W104" s="753" t="s">
        <v>1714</v>
      </c>
      <c r="X104" s="753" t="s">
        <v>1714</v>
      </c>
      <c r="Y104" s="753" t="s">
        <v>1714</v>
      </c>
      <c r="Z104" s="753" t="s">
        <v>1714</v>
      </c>
      <c r="AA104" s="753" t="s">
        <v>1714</v>
      </c>
      <c r="AB104" s="753" t="s">
        <v>1714</v>
      </c>
      <c r="AC104" s="753" t="s">
        <v>1714</v>
      </c>
      <c r="AD104" s="753" t="s">
        <v>1714</v>
      </c>
      <c r="AE104" s="753" t="s">
        <v>1714</v>
      </c>
      <c r="AF104" s="753" t="s">
        <v>1714</v>
      </c>
      <c r="AG104" s="753" t="s">
        <v>1714</v>
      </c>
      <c r="AH104" s="753" t="s">
        <v>1714</v>
      </c>
      <c r="AI104" s="753" t="s">
        <v>1714</v>
      </c>
      <c r="AJ104" s="753" t="s">
        <v>1714</v>
      </c>
      <c r="AK104" s="753" t="s">
        <v>1714</v>
      </c>
      <c r="AL104" s="753" t="s">
        <v>1714</v>
      </c>
      <c r="AM104" s="753" t="s">
        <v>1714</v>
      </c>
      <c r="AN104" s="753" t="s">
        <v>1714</v>
      </c>
      <c r="AO104" s="753" t="s">
        <v>1714</v>
      </c>
      <c r="AP104" s="753" t="s">
        <v>1714</v>
      </c>
    </row>
    <row r="105" spans="3:45" ht="13" hidden="1" outlineLevel="1" x14ac:dyDescent="0.3">
      <c r="D105" s="774" t="s">
        <v>1772</v>
      </c>
      <c r="E105" s="753" t="s">
        <v>1883</v>
      </c>
      <c r="F105" s="753" t="s">
        <v>1714</v>
      </c>
      <c r="G105" s="753" t="s">
        <v>1714</v>
      </c>
      <c r="H105" s="753" t="s">
        <v>1714</v>
      </c>
      <c r="I105" s="753" t="s">
        <v>1714</v>
      </c>
      <c r="J105" s="753" t="s">
        <v>1714</v>
      </c>
      <c r="K105" s="753" t="s">
        <v>1714</v>
      </c>
      <c r="L105" s="753" t="s">
        <v>1714</v>
      </c>
      <c r="M105" s="753" t="s">
        <v>1714</v>
      </c>
      <c r="N105" s="753" t="s">
        <v>1714</v>
      </c>
      <c r="O105" s="753" t="s">
        <v>1714</v>
      </c>
      <c r="P105" s="753" t="s">
        <v>1714</v>
      </c>
      <c r="Q105" s="753" t="s">
        <v>1714</v>
      </c>
      <c r="R105" s="753" t="s">
        <v>1714</v>
      </c>
      <c r="S105" s="753" t="s">
        <v>1714</v>
      </c>
      <c r="T105" s="753" t="s">
        <v>1714</v>
      </c>
      <c r="U105" s="753" t="s">
        <v>1714</v>
      </c>
      <c r="V105" s="753" t="s">
        <v>1714</v>
      </c>
      <c r="W105" s="753" t="s">
        <v>1714</v>
      </c>
      <c r="X105" s="753" t="s">
        <v>1714</v>
      </c>
      <c r="Y105" s="753" t="s">
        <v>1714</v>
      </c>
      <c r="Z105" s="753" t="s">
        <v>1714</v>
      </c>
      <c r="AA105" s="753" t="s">
        <v>1714</v>
      </c>
      <c r="AB105" s="753" t="s">
        <v>1714</v>
      </c>
      <c r="AC105" s="753" t="s">
        <v>1714</v>
      </c>
      <c r="AD105" s="753" t="s">
        <v>1714</v>
      </c>
      <c r="AE105" s="753" t="s">
        <v>1714</v>
      </c>
      <c r="AF105" s="753" t="s">
        <v>1714</v>
      </c>
      <c r="AG105" s="753" t="s">
        <v>1714</v>
      </c>
      <c r="AH105" s="753" t="s">
        <v>1714</v>
      </c>
      <c r="AI105" s="753" t="s">
        <v>1714</v>
      </c>
      <c r="AJ105" s="753" t="s">
        <v>1714</v>
      </c>
      <c r="AK105" s="753" t="s">
        <v>1714</v>
      </c>
      <c r="AL105" s="753" t="s">
        <v>1714</v>
      </c>
      <c r="AM105" s="753" t="s">
        <v>1714</v>
      </c>
      <c r="AN105" s="753" t="s">
        <v>1714</v>
      </c>
      <c r="AO105" s="753" t="s">
        <v>1714</v>
      </c>
      <c r="AP105" s="753" t="s">
        <v>1714</v>
      </c>
    </row>
    <row r="106" spans="3:45" ht="13" hidden="1" outlineLevel="1" x14ac:dyDescent="0.3">
      <c r="D106" s="774" t="s">
        <v>1774</v>
      </c>
      <c r="E106" s="753" t="s">
        <v>1884</v>
      </c>
      <c r="F106" s="753" t="s">
        <v>1714</v>
      </c>
      <c r="G106" s="753" t="s">
        <v>1714</v>
      </c>
      <c r="H106" s="753" t="s">
        <v>1714</v>
      </c>
      <c r="I106" s="753" t="s">
        <v>1714</v>
      </c>
      <c r="J106" s="753" t="s">
        <v>1714</v>
      </c>
      <c r="K106" s="753" t="s">
        <v>1714</v>
      </c>
      <c r="L106" s="753" t="s">
        <v>1714</v>
      </c>
      <c r="M106" s="753" t="s">
        <v>1714</v>
      </c>
      <c r="N106" s="753" t="s">
        <v>1714</v>
      </c>
      <c r="O106" s="753" t="s">
        <v>1714</v>
      </c>
      <c r="P106" s="753" t="s">
        <v>1714</v>
      </c>
      <c r="Q106" s="753" t="s">
        <v>1714</v>
      </c>
      <c r="R106" s="753" t="s">
        <v>1714</v>
      </c>
      <c r="S106" s="753" t="s">
        <v>1714</v>
      </c>
      <c r="T106" s="753" t="s">
        <v>1714</v>
      </c>
      <c r="U106" s="753" t="s">
        <v>1714</v>
      </c>
      <c r="V106" s="753" t="s">
        <v>1714</v>
      </c>
      <c r="W106" s="753" t="s">
        <v>1714</v>
      </c>
      <c r="X106" s="753" t="s">
        <v>1714</v>
      </c>
      <c r="Y106" s="753" t="s">
        <v>1714</v>
      </c>
      <c r="Z106" s="753" t="s">
        <v>1714</v>
      </c>
      <c r="AA106" s="753" t="s">
        <v>1714</v>
      </c>
      <c r="AB106" s="753" t="s">
        <v>1714</v>
      </c>
      <c r="AC106" s="753" t="s">
        <v>1714</v>
      </c>
      <c r="AD106" s="753" t="s">
        <v>1714</v>
      </c>
      <c r="AE106" s="753" t="s">
        <v>1714</v>
      </c>
      <c r="AF106" s="753" t="s">
        <v>1714</v>
      </c>
      <c r="AG106" s="753" t="s">
        <v>1714</v>
      </c>
      <c r="AH106" s="753" t="s">
        <v>1714</v>
      </c>
      <c r="AI106" s="753" t="s">
        <v>1714</v>
      </c>
      <c r="AJ106" s="753" t="s">
        <v>1714</v>
      </c>
      <c r="AK106" s="753" t="s">
        <v>1714</v>
      </c>
      <c r="AL106" s="753" t="s">
        <v>1714</v>
      </c>
      <c r="AM106" s="753" t="s">
        <v>1714</v>
      </c>
      <c r="AN106" s="753" t="s">
        <v>1714</v>
      </c>
      <c r="AO106" s="753" t="s">
        <v>1714</v>
      </c>
      <c r="AP106" s="753" t="s">
        <v>1714</v>
      </c>
    </row>
    <row r="107" spans="3:45" ht="13" hidden="1" outlineLevel="1" x14ac:dyDescent="0.3">
      <c r="D107" s="774" t="s">
        <v>1776</v>
      </c>
      <c r="E107" s="753" t="s">
        <v>1885</v>
      </c>
      <c r="F107" s="753" t="s">
        <v>1714</v>
      </c>
      <c r="G107" s="753" t="s">
        <v>1714</v>
      </c>
      <c r="H107" s="753" t="s">
        <v>1714</v>
      </c>
      <c r="I107" s="753" t="s">
        <v>1714</v>
      </c>
      <c r="J107" s="753" t="s">
        <v>1714</v>
      </c>
      <c r="K107" s="753" t="s">
        <v>1714</v>
      </c>
      <c r="L107" s="753" t="s">
        <v>1714</v>
      </c>
      <c r="M107" s="753" t="s">
        <v>1714</v>
      </c>
      <c r="N107" s="753" t="s">
        <v>1714</v>
      </c>
      <c r="O107" s="753" t="s">
        <v>1714</v>
      </c>
      <c r="P107" s="753" t="s">
        <v>1714</v>
      </c>
      <c r="Q107" s="753" t="s">
        <v>1714</v>
      </c>
      <c r="R107" s="753" t="s">
        <v>1714</v>
      </c>
      <c r="S107" s="753" t="s">
        <v>1714</v>
      </c>
      <c r="T107" s="753" t="s">
        <v>1714</v>
      </c>
      <c r="U107" s="753" t="s">
        <v>1714</v>
      </c>
      <c r="V107" s="753" t="s">
        <v>1714</v>
      </c>
      <c r="W107" s="753" t="s">
        <v>1714</v>
      </c>
      <c r="X107" s="753" t="s">
        <v>1714</v>
      </c>
      <c r="Y107" s="753" t="s">
        <v>1714</v>
      </c>
      <c r="Z107" s="753" t="s">
        <v>1714</v>
      </c>
      <c r="AA107" s="753" t="s">
        <v>1714</v>
      </c>
      <c r="AB107" s="753" t="s">
        <v>1714</v>
      </c>
      <c r="AC107" s="753" t="s">
        <v>1714</v>
      </c>
      <c r="AD107" s="753" t="s">
        <v>1714</v>
      </c>
      <c r="AE107" s="753" t="s">
        <v>1714</v>
      </c>
      <c r="AF107" s="753" t="s">
        <v>1714</v>
      </c>
      <c r="AG107" s="753" t="s">
        <v>1714</v>
      </c>
      <c r="AH107" s="753" t="s">
        <v>1714</v>
      </c>
      <c r="AI107" s="753" t="s">
        <v>1714</v>
      </c>
      <c r="AJ107" s="753" t="s">
        <v>1714</v>
      </c>
      <c r="AK107" s="753" t="s">
        <v>1714</v>
      </c>
      <c r="AL107" s="753" t="s">
        <v>1714</v>
      </c>
      <c r="AM107" s="753" t="s">
        <v>1714</v>
      </c>
      <c r="AN107" s="753" t="s">
        <v>1714</v>
      </c>
      <c r="AO107" s="753" t="s">
        <v>1714</v>
      </c>
      <c r="AP107" s="753" t="s">
        <v>1714</v>
      </c>
    </row>
    <row r="108" spans="3:45" ht="13" hidden="1" outlineLevel="1" x14ac:dyDescent="0.3">
      <c r="D108" s="774" t="s">
        <v>1838</v>
      </c>
      <c r="E108" s="753" t="s">
        <v>1886</v>
      </c>
      <c r="F108" s="753" t="s">
        <v>1714</v>
      </c>
      <c r="G108" s="753" t="s">
        <v>1714</v>
      </c>
      <c r="H108" s="753" t="s">
        <v>1714</v>
      </c>
      <c r="I108" s="753" t="s">
        <v>1714</v>
      </c>
      <c r="J108" s="753" t="s">
        <v>1714</v>
      </c>
      <c r="K108" s="753" t="s">
        <v>1714</v>
      </c>
      <c r="L108" s="753" t="s">
        <v>1714</v>
      </c>
      <c r="M108" s="753" t="s">
        <v>1714</v>
      </c>
      <c r="N108" s="753" t="s">
        <v>1714</v>
      </c>
      <c r="O108" s="753" t="s">
        <v>1714</v>
      </c>
      <c r="P108" s="753" t="s">
        <v>1714</v>
      </c>
      <c r="Q108" s="753" t="s">
        <v>1714</v>
      </c>
      <c r="R108" s="753" t="s">
        <v>1714</v>
      </c>
      <c r="S108" s="753" t="s">
        <v>1714</v>
      </c>
      <c r="T108" s="753" t="s">
        <v>1714</v>
      </c>
      <c r="U108" s="753" t="s">
        <v>1714</v>
      </c>
      <c r="V108" s="753" t="s">
        <v>1714</v>
      </c>
      <c r="W108" s="753" t="s">
        <v>1714</v>
      </c>
      <c r="X108" s="753" t="s">
        <v>1714</v>
      </c>
      <c r="Y108" s="753" t="s">
        <v>1714</v>
      </c>
      <c r="Z108" s="753" t="s">
        <v>1714</v>
      </c>
      <c r="AA108" s="753" t="s">
        <v>1714</v>
      </c>
      <c r="AB108" s="753" t="s">
        <v>1714</v>
      </c>
      <c r="AC108" s="753" t="s">
        <v>1714</v>
      </c>
      <c r="AD108" s="753" t="s">
        <v>1714</v>
      </c>
      <c r="AE108" s="753" t="s">
        <v>1714</v>
      </c>
      <c r="AF108" s="753" t="s">
        <v>1714</v>
      </c>
      <c r="AG108" s="753" t="s">
        <v>1714</v>
      </c>
      <c r="AH108" s="753" t="s">
        <v>1714</v>
      </c>
      <c r="AI108" s="753" t="s">
        <v>1714</v>
      </c>
      <c r="AJ108" s="753" t="s">
        <v>1714</v>
      </c>
      <c r="AK108" s="753" t="s">
        <v>1714</v>
      </c>
      <c r="AL108" s="753" t="s">
        <v>1714</v>
      </c>
      <c r="AM108" s="753" t="s">
        <v>1714</v>
      </c>
      <c r="AN108" s="753" t="s">
        <v>1714</v>
      </c>
      <c r="AO108" s="753" t="s">
        <v>1714</v>
      </c>
      <c r="AP108" s="753" t="s">
        <v>1714</v>
      </c>
    </row>
    <row r="109" spans="3:45" ht="13" hidden="1" outlineLevel="1" x14ac:dyDescent="0.3">
      <c r="D109" s="774"/>
      <c r="AQ109" s="751"/>
      <c r="AR109" s="751"/>
      <c r="AS109" s="751"/>
    </row>
    <row r="110" spans="3:45" ht="13" hidden="1" outlineLevel="1" x14ac:dyDescent="0.3">
      <c r="D110" s="774"/>
      <c r="E110" s="564"/>
    </row>
    <row r="111" spans="3:45" ht="13" hidden="1" outlineLevel="1" x14ac:dyDescent="0.3">
      <c r="C111" s="772" t="s">
        <v>1911</v>
      </c>
      <c r="D111" s="774"/>
      <c r="E111" s="753"/>
      <c r="F111" s="752" t="s">
        <v>656</v>
      </c>
      <c r="G111" s="752" t="s">
        <v>657</v>
      </c>
      <c r="H111" s="752" t="s">
        <v>658</v>
      </c>
      <c r="I111" s="752" t="s">
        <v>576</v>
      </c>
      <c r="J111" s="752" t="s">
        <v>577</v>
      </c>
      <c r="K111" s="752" t="s">
        <v>578</v>
      </c>
      <c r="L111" s="752" t="s">
        <v>586</v>
      </c>
      <c r="M111" s="752" t="s">
        <v>659</v>
      </c>
      <c r="N111" s="752" t="s">
        <v>660</v>
      </c>
      <c r="O111" s="752" t="s">
        <v>661</v>
      </c>
      <c r="P111" s="752" t="s">
        <v>662</v>
      </c>
      <c r="Q111" s="752" t="s">
        <v>663</v>
      </c>
      <c r="R111" s="752" t="s">
        <v>664</v>
      </c>
      <c r="S111" s="752" t="s">
        <v>665</v>
      </c>
      <c r="T111" s="752" t="s">
        <v>666</v>
      </c>
      <c r="U111" s="752" t="s">
        <v>22</v>
      </c>
      <c r="V111" s="752" t="s">
        <v>23</v>
      </c>
      <c r="W111" s="752" t="s">
        <v>143</v>
      </c>
      <c r="X111" s="752" t="s">
        <v>144</v>
      </c>
      <c r="Y111" s="752" t="s">
        <v>145</v>
      </c>
      <c r="Z111" s="752" t="s">
        <v>146</v>
      </c>
      <c r="AA111" s="752" t="s">
        <v>147</v>
      </c>
      <c r="AB111" s="752" t="s">
        <v>148</v>
      </c>
      <c r="AC111" s="752" t="s">
        <v>149</v>
      </c>
      <c r="AD111" s="752" t="s">
        <v>150</v>
      </c>
      <c r="AE111" s="752" t="s">
        <v>151</v>
      </c>
      <c r="AF111" s="752" t="s">
        <v>152</v>
      </c>
      <c r="AG111" s="752" t="s">
        <v>153</v>
      </c>
      <c r="AH111" s="752" t="s">
        <v>154</v>
      </c>
      <c r="AI111" s="752" t="s">
        <v>155</v>
      </c>
      <c r="AJ111" s="752" t="s">
        <v>156</v>
      </c>
      <c r="AK111" s="752" t="s">
        <v>157</v>
      </c>
      <c r="AL111" s="752" t="s">
        <v>158</v>
      </c>
      <c r="AM111" s="752" t="s">
        <v>159</v>
      </c>
      <c r="AN111" s="752" t="s">
        <v>160</v>
      </c>
      <c r="AO111" s="752" t="s">
        <v>161</v>
      </c>
      <c r="AP111" s="752" t="s">
        <v>162</v>
      </c>
    </row>
    <row r="112" spans="3:45" ht="13" hidden="1" outlineLevel="1" x14ac:dyDescent="0.3">
      <c r="D112" s="774" t="s">
        <v>1840</v>
      </c>
      <c r="E112" s="753" t="s">
        <v>1887</v>
      </c>
      <c r="F112" s="753" t="s">
        <v>1714</v>
      </c>
      <c r="G112" s="753" t="s">
        <v>1714</v>
      </c>
      <c r="H112" s="753" t="s">
        <v>1714</v>
      </c>
      <c r="I112" s="753" t="s">
        <v>1714</v>
      </c>
      <c r="J112" s="753" t="s">
        <v>1714</v>
      </c>
      <c r="K112" s="753" t="s">
        <v>1714</v>
      </c>
      <c r="L112" s="753" t="s">
        <v>1714</v>
      </c>
      <c r="M112" s="753" t="s">
        <v>1714</v>
      </c>
      <c r="N112" s="753" t="s">
        <v>1714</v>
      </c>
      <c r="O112" s="753" t="s">
        <v>1714</v>
      </c>
      <c r="P112" s="753" t="s">
        <v>1714</v>
      </c>
      <c r="Q112" s="753" t="s">
        <v>1714</v>
      </c>
      <c r="R112" s="753" t="s">
        <v>1714</v>
      </c>
      <c r="S112" s="753" t="s">
        <v>1714</v>
      </c>
      <c r="T112" s="753" t="s">
        <v>1714</v>
      </c>
      <c r="U112" s="753" t="s">
        <v>1714</v>
      </c>
      <c r="V112" s="753" t="s">
        <v>1714</v>
      </c>
      <c r="W112" s="753" t="s">
        <v>1714</v>
      </c>
      <c r="X112" s="753" t="s">
        <v>1714</v>
      </c>
      <c r="Y112" s="753" t="s">
        <v>1714</v>
      </c>
      <c r="Z112" s="753" t="s">
        <v>1714</v>
      </c>
      <c r="AA112" s="753" t="s">
        <v>1714</v>
      </c>
      <c r="AB112" s="753" t="s">
        <v>1714</v>
      </c>
      <c r="AC112" s="753" t="s">
        <v>1714</v>
      </c>
      <c r="AD112" s="753" t="s">
        <v>1714</v>
      </c>
      <c r="AE112" s="753" t="s">
        <v>1714</v>
      </c>
      <c r="AF112" s="753" t="s">
        <v>1714</v>
      </c>
      <c r="AG112" s="753" t="s">
        <v>1714</v>
      </c>
      <c r="AH112" s="753" t="s">
        <v>1714</v>
      </c>
      <c r="AI112" s="753" t="s">
        <v>1714</v>
      </c>
      <c r="AJ112" s="753" t="s">
        <v>1714</v>
      </c>
      <c r="AK112" s="753" t="s">
        <v>1714</v>
      </c>
      <c r="AL112" s="753" t="s">
        <v>1714</v>
      </c>
      <c r="AM112" s="753" t="s">
        <v>1714</v>
      </c>
      <c r="AN112" s="753" t="s">
        <v>1714</v>
      </c>
      <c r="AO112" s="753" t="s">
        <v>1714</v>
      </c>
      <c r="AP112" s="753" t="s">
        <v>1714</v>
      </c>
    </row>
    <row r="113" spans="4:42" ht="13" hidden="1" outlineLevel="1" x14ac:dyDescent="0.3">
      <c r="D113" s="774" t="s">
        <v>1841</v>
      </c>
      <c r="E113" s="753" t="s">
        <v>1888</v>
      </c>
      <c r="F113" s="753" t="s">
        <v>1714</v>
      </c>
      <c r="G113" s="753" t="s">
        <v>1714</v>
      </c>
      <c r="H113" s="753" t="s">
        <v>1714</v>
      </c>
      <c r="I113" s="753" t="s">
        <v>1714</v>
      </c>
      <c r="J113" s="753" t="s">
        <v>1714</v>
      </c>
      <c r="K113" s="753" t="s">
        <v>1714</v>
      </c>
      <c r="L113" s="753" t="s">
        <v>1714</v>
      </c>
      <c r="M113" s="753" t="s">
        <v>1714</v>
      </c>
      <c r="N113" s="753" t="s">
        <v>1714</v>
      </c>
      <c r="O113" s="753" t="s">
        <v>1714</v>
      </c>
      <c r="P113" s="753" t="s">
        <v>1714</v>
      </c>
      <c r="Q113" s="753" t="s">
        <v>1714</v>
      </c>
      <c r="R113" s="753" t="s">
        <v>1714</v>
      </c>
      <c r="S113" s="753" t="s">
        <v>1714</v>
      </c>
      <c r="T113" s="753" t="s">
        <v>1714</v>
      </c>
      <c r="U113" s="753" t="s">
        <v>1714</v>
      </c>
      <c r="V113" s="753" t="s">
        <v>1714</v>
      </c>
      <c r="W113" s="753" t="s">
        <v>1714</v>
      </c>
      <c r="X113" s="753" t="s">
        <v>1714</v>
      </c>
      <c r="Y113" s="753" t="s">
        <v>1714</v>
      </c>
      <c r="Z113" s="753" t="s">
        <v>1714</v>
      </c>
      <c r="AA113" s="753" t="s">
        <v>1714</v>
      </c>
      <c r="AB113" s="753" t="s">
        <v>1714</v>
      </c>
      <c r="AC113" s="753" t="s">
        <v>1714</v>
      </c>
      <c r="AD113" s="753" t="s">
        <v>1714</v>
      </c>
      <c r="AE113" s="753" t="s">
        <v>1714</v>
      </c>
      <c r="AF113" s="753" t="s">
        <v>1714</v>
      </c>
      <c r="AG113" s="753" t="s">
        <v>1714</v>
      </c>
      <c r="AH113" s="753" t="s">
        <v>1714</v>
      </c>
      <c r="AI113" s="753" t="s">
        <v>1714</v>
      </c>
      <c r="AJ113" s="753" t="s">
        <v>1714</v>
      </c>
      <c r="AK113" s="753" t="s">
        <v>1714</v>
      </c>
      <c r="AL113" s="753" t="s">
        <v>1714</v>
      </c>
      <c r="AM113" s="753" t="s">
        <v>1714</v>
      </c>
      <c r="AN113" s="753" t="s">
        <v>1714</v>
      </c>
      <c r="AO113" s="753" t="s">
        <v>1714</v>
      </c>
      <c r="AP113" s="753" t="s">
        <v>1714</v>
      </c>
    </row>
    <row r="114" spans="4:42" ht="13" hidden="1" outlineLevel="1" x14ac:dyDescent="0.3">
      <c r="D114" s="774" t="s">
        <v>1842</v>
      </c>
      <c r="E114" s="753" t="s">
        <v>1889</v>
      </c>
      <c r="F114" s="753" t="s">
        <v>1714</v>
      </c>
      <c r="G114" s="753" t="s">
        <v>1714</v>
      </c>
      <c r="H114" s="753" t="s">
        <v>1714</v>
      </c>
      <c r="I114" s="753" t="s">
        <v>1714</v>
      </c>
      <c r="J114" s="753" t="s">
        <v>1714</v>
      </c>
      <c r="K114" s="753" t="s">
        <v>1714</v>
      </c>
      <c r="L114" s="753" t="s">
        <v>1714</v>
      </c>
      <c r="M114" s="753" t="s">
        <v>1714</v>
      </c>
      <c r="N114" s="753" t="s">
        <v>1714</v>
      </c>
      <c r="O114" s="753" t="s">
        <v>1714</v>
      </c>
      <c r="P114" s="753" t="s">
        <v>1714</v>
      </c>
      <c r="Q114" s="753" t="s">
        <v>1714</v>
      </c>
      <c r="R114" s="753" t="s">
        <v>1714</v>
      </c>
      <c r="S114" s="753" t="s">
        <v>1714</v>
      </c>
      <c r="T114" s="753" t="s">
        <v>1714</v>
      </c>
      <c r="U114" s="753" t="s">
        <v>1714</v>
      </c>
      <c r="V114" s="753" t="s">
        <v>1714</v>
      </c>
      <c r="W114" s="753" t="s">
        <v>1714</v>
      </c>
      <c r="X114" s="753" t="s">
        <v>1714</v>
      </c>
      <c r="Y114" s="753" t="s">
        <v>1714</v>
      </c>
      <c r="Z114" s="753" t="s">
        <v>1714</v>
      </c>
      <c r="AA114" s="753" t="s">
        <v>1714</v>
      </c>
      <c r="AB114" s="753" t="s">
        <v>1714</v>
      </c>
      <c r="AC114" s="753" t="s">
        <v>1714</v>
      </c>
      <c r="AD114" s="753" t="s">
        <v>1714</v>
      </c>
      <c r="AE114" s="753" t="s">
        <v>1714</v>
      </c>
      <c r="AF114" s="753" t="s">
        <v>1714</v>
      </c>
      <c r="AG114" s="753" t="s">
        <v>1714</v>
      </c>
      <c r="AH114" s="753" t="s">
        <v>1714</v>
      </c>
      <c r="AI114" s="753" t="s">
        <v>1714</v>
      </c>
      <c r="AJ114" s="753" t="s">
        <v>1714</v>
      </c>
      <c r="AK114" s="753" t="s">
        <v>1714</v>
      </c>
      <c r="AL114" s="753" t="s">
        <v>1714</v>
      </c>
      <c r="AM114" s="753" t="s">
        <v>1714</v>
      </c>
      <c r="AN114" s="753" t="s">
        <v>1714</v>
      </c>
      <c r="AO114" s="753" t="s">
        <v>1714</v>
      </c>
      <c r="AP114" s="753" t="s">
        <v>1714</v>
      </c>
    </row>
    <row r="115" spans="4:42" ht="13" hidden="1" outlineLevel="1" x14ac:dyDescent="0.3">
      <c r="D115" s="774" t="s">
        <v>1843</v>
      </c>
      <c r="E115" s="753" t="s">
        <v>1890</v>
      </c>
      <c r="F115" s="753" t="s">
        <v>1714</v>
      </c>
      <c r="G115" s="753" t="s">
        <v>1714</v>
      </c>
      <c r="H115" s="753" t="s">
        <v>1714</v>
      </c>
      <c r="I115" s="753" t="s">
        <v>1714</v>
      </c>
      <c r="J115" s="753" t="s">
        <v>1714</v>
      </c>
      <c r="K115" s="753" t="s">
        <v>1714</v>
      </c>
      <c r="L115" s="753" t="s">
        <v>1714</v>
      </c>
      <c r="M115" s="753" t="s">
        <v>1714</v>
      </c>
      <c r="N115" s="753" t="s">
        <v>1714</v>
      </c>
      <c r="O115" s="753" t="s">
        <v>1714</v>
      </c>
      <c r="P115" s="753" t="s">
        <v>1714</v>
      </c>
      <c r="Q115" s="753" t="s">
        <v>1714</v>
      </c>
      <c r="R115" s="753" t="s">
        <v>1714</v>
      </c>
      <c r="S115" s="753" t="s">
        <v>1714</v>
      </c>
      <c r="T115" s="753" t="s">
        <v>1714</v>
      </c>
      <c r="U115" s="753" t="s">
        <v>1714</v>
      </c>
      <c r="V115" s="753" t="s">
        <v>1714</v>
      </c>
      <c r="W115" s="753" t="s">
        <v>1714</v>
      </c>
      <c r="X115" s="753" t="s">
        <v>1714</v>
      </c>
      <c r="Y115" s="753" t="s">
        <v>1714</v>
      </c>
      <c r="Z115" s="753" t="s">
        <v>1714</v>
      </c>
      <c r="AA115" s="753" t="s">
        <v>1714</v>
      </c>
      <c r="AB115" s="753" t="s">
        <v>1714</v>
      </c>
      <c r="AC115" s="753" t="s">
        <v>1714</v>
      </c>
      <c r="AD115" s="753" t="s">
        <v>1714</v>
      </c>
      <c r="AE115" s="753" t="s">
        <v>1714</v>
      </c>
      <c r="AF115" s="753" t="s">
        <v>1714</v>
      </c>
      <c r="AG115" s="753" t="s">
        <v>1714</v>
      </c>
      <c r="AH115" s="753" t="s">
        <v>1714</v>
      </c>
      <c r="AI115" s="753" t="s">
        <v>1714</v>
      </c>
      <c r="AJ115" s="753" t="s">
        <v>1714</v>
      </c>
      <c r="AK115" s="753" t="s">
        <v>1714</v>
      </c>
      <c r="AL115" s="753" t="s">
        <v>1714</v>
      </c>
      <c r="AM115" s="753" t="s">
        <v>1714</v>
      </c>
      <c r="AN115" s="753" t="s">
        <v>1714</v>
      </c>
      <c r="AO115" s="753" t="s">
        <v>1714</v>
      </c>
      <c r="AP115" s="753" t="s">
        <v>1714</v>
      </c>
    </row>
    <row r="116" spans="4:42" ht="13" hidden="1" outlineLevel="1" x14ac:dyDescent="0.3">
      <c r="D116" s="774" t="s">
        <v>1844</v>
      </c>
      <c r="E116" s="753" t="s">
        <v>1891</v>
      </c>
      <c r="F116" s="753" t="s">
        <v>1714</v>
      </c>
      <c r="G116" s="753" t="s">
        <v>1714</v>
      </c>
      <c r="H116" s="753" t="s">
        <v>1714</v>
      </c>
      <c r="I116" s="753" t="s">
        <v>1714</v>
      </c>
      <c r="J116" s="753" t="s">
        <v>1714</v>
      </c>
      <c r="K116" s="753" t="s">
        <v>1714</v>
      </c>
      <c r="L116" s="753" t="s">
        <v>1714</v>
      </c>
      <c r="M116" s="753" t="s">
        <v>1714</v>
      </c>
      <c r="N116" s="753" t="s">
        <v>1714</v>
      </c>
      <c r="O116" s="753" t="s">
        <v>1714</v>
      </c>
      <c r="P116" s="753" t="s">
        <v>1714</v>
      </c>
      <c r="Q116" s="753" t="s">
        <v>1714</v>
      </c>
      <c r="R116" s="753" t="s">
        <v>1714</v>
      </c>
      <c r="S116" s="753" t="s">
        <v>1714</v>
      </c>
      <c r="T116" s="753" t="s">
        <v>1714</v>
      </c>
      <c r="U116" s="753" t="s">
        <v>1714</v>
      </c>
      <c r="V116" s="753" t="s">
        <v>1714</v>
      </c>
      <c r="W116" s="753" t="s">
        <v>1714</v>
      </c>
      <c r="X116" s="753" t="s">
        <v>1714</v>
      </c>
      <c r="Y116" s="753" t="s">
        <v>1714</v>
      </c>
      <c r="Z116" s="753" t="s">
        <v>1714</v>
      </c>
      <c r="AA116" s="753" t="s">
        <v>1714</v>
      </c>
      <c r="AB116" s="753" t="s">
        <v>1714</v>
      </c>
      <c r="AC116" s="753" t="s">
        <v>1714</v>
      </c>
      <c r="AD116" s="753" t="s">
        <v>1714</v>
      </c>
      <c r="AE116" s="753" t="s">
        <v>1714</v>
      </c>
      <c r="AF116" s="753" t="s">
        <v>1714</v>
      </c>
      <c r="AG116" s="753" t="s">
        <v>1714</v>
      </c>
      <c r="AH116" s="753" t="s">
        <v>1714</v>
      </c>
      <c r="AI116" s="753" t="s">
        <v>1714</v>
      </c>
      <c r="AJ116" s="753" t="s">
        <v>1714</v>
      </c>
      <c r="AK116" s="753" t="s">
        <v>1714</v>
      </c>
      <c r="AL116" s="753" t="s">
        <v>1714</v>
      </c>
      <c r="AM116" s="753" t="s">
        <v>1714</v>
      </c>
      <c r="AN116" s="753" t="s">
        <v>1714</v>
      </c>
      <c r="AO116" s="753" t="s">
        <v>1714</v>
      </c>
      <c r="AP116" s="753" t="s">
        <v>1714</v>
      </c>
    </row>
    <row r="117" spans="4:42" ht="13" hidden="1" outlineLevel="1" x14ac:dyDescent="0.3">
      <c r="D117" s="774" t="s">
        <v>1845</v>
      </c>
      <c r="E117" s="753" t="s">
        <v>1892</v>
      </c>
      <c r="F117" s="753" t="s">
        <v>1714</v>
      </c>
      <c r="G117" s="753" t="s">
        <v>1714</v>
      </c>
      <c r="H117" s="753" t="s">
        <v>1714</v>
      </c>
      <c r="I117" s="753" t="s">
        <v>1714</v>
      </c>
      <c r="J117" s="753" t="s">
        <v>1714</v>
      </c>
      <c r="K117" s="753" t="s">
        <v>1714</v>
      </c>
      <c r="L117" s="753" t="s">
        <v>1714</v>
      </c>
      <c r="M117" s="753" t="s">
        <v>1714</v>
      </c>
      <c r="N117" s="753" t="s">
        <v>1714</v>
      </c>
      <c r="O117" s="753" t="s">
        <v>1714</v>
      </c>
      <c r="P117" s="753" t="s">
        <v>1714</v>
      </c>
      <c r="Q117" s="753" t="s">
        <v>1714</v>
      </c>
      <c r="R117" s="753" t="s">
        <v>1714</v>
      </c>
      <c r="S117" s="753" t="s">
        <v>1714</v>
      </c>
      <c r="T117" s="753" t="s">
        <v>1714</v>
      </c>
      <c r="U117" s="753" t="s">
        <v>1714</v>
      </c>
      <c r="V117" s="753" t="s">
        <v>1714</v>
      </c>
      <c r="W117" s="753" t="s">
        <v>1714</v>
      </c>
      <c r="X117" s="753" t="s">
        <v>1714</v>
      </c>
      <c r="Y117" s="753" t="s">
        <v>1714</v>
      </c>
      <c r="Z117" s="753" t="s">
        <v>1714</v>
      </c>
      <c r="AA117" s="753" t="s">
        <v>1714</v>
      </c>
      <c r="AB117" s="753" t="s">
        <v>1714</v>
      </c>
      <c r="AC117" s="753" t="s">
        <v>1714</v>
      </c>
      <c r="AD117" s="753" t="s">
        <v>1714</v>
      </c>
      <c r="AE117" s="753" t="s">
        <v>1714</v>
      </c>
      <c r="AF117" s="753" t="s">
        <v>1714</v>
      </c>
      <c r="AG117" s="753" t="s">
        <v>1714</v>
      </c>
      <c r="AH117" s="753" t="s">
        <v>1714</v>
      </c>
      <c r="AI117" s="753" t="s">
        <v>1714</v>
      </c>
      <c r="AJ117" s="753" t="s">
        <v>1714</v>
      </c>
      <c r="AK117" s="753" t="s">
        <v>1714</v>
      </c>
      <c r="AL117" s="753" t="s">
        <v>1714</v>
      </c>
      <c r="AM117" s="753" t="s">
        <v>1714</v>
      </c>
      <c r="AN117" s="753" t="s">
        <v>1714</v>
      </c>
      <c r="AO117" s="753" t="s">
        <v>1714</v>
      </c>
      <c r="AP117" s="753" t="s">
        <v>1714</v>
      </c>
    </row>
    <row r="118" spans="4:42" ht="13" hidden="1" outlineLevel="1" x14ac:dyDescent="0.3">
      <c r="D118" s="774" t="s">
        <v>1846</v>
      </c>
      <c r="E118" s="753" t="s">
        <v>1893</v>
      </c>
      <c r="F118" s="753" t="s">
        <v>1714</v>
      </c>
      <c r="G118" s="753" t="s">
        <v>1714</v>
      </c>
      <c r="H118" s="753" t="s">
        <v>1714</v>
      </c>
      <c r="I118" s="753" t="s">
        <v>1714</v>
      </c>
      <c r="J118" s="753" t="s">
        <v>1714</v>
      </c>
      <c r="K118" s="753" t="s">
        <v>1714</v>
      </c>
      <c r="L118" s="753" t="s">
        <v>1714</v>
      </c>
      <c r="M118" s="753" t="s">
        <v>1714</v>
      </c>
      <c r="N118" s="753" t="s">
        <v>1714</v>
      </c>
      <c r="O118" s="753" t="s">
        <v>1714</v>
      </c>
      <c r="P118" s="753" t="s">
        <v>1714</v>
      </c>
      <c r="Q118" s="753" t="s">
        <v>1714</v>
      </c>
      <c r="R118" s="753" t="s">
        <v>1714</v>
      </c>
      <c r="S118" s="753" t="s">
        <v>1714</v>
      </c>
      <c r="T118" s="753" t="s">
        <v>1714</v>
      </c>
      <c r="U118" s="753" t="s">
        <v>1714</v>
      </c>
      <c r="V118" s="753" t="s">
        <v>1714</v>
      </c>
      <c r="W118" s="753" t="s">
        <v>1714</v>
      </c>
      <c r="X118" s="753" t="s">
        <v>1714</v>
      </c>
      <c r="Y118" s="753" t="s">
        <v>1714</v>
      </c>
      <c r="Z118" s="753" t="s">
        <v>1714</v>
      </c>
      <c r="AA118" s="753" t="s">
        <v>1714</v>
      </c>
      <c r="AB118" s="753" t="s">
        <v>1714</v>
      </c>
      <c r="AC118" s="753" t="s">
        <v>1714</v>
      </c>
      <c r="AD118" s="753" t="s">
        <v>1714</v>
      </c>
      <c r="AE118" s="753" t="s">
        <v>1714</v>
      </c>
      <c r="AF118" s="753" t="s">
        <v>1714</v>
      </c>
      <c r="AG118" s="753" t="s">
        <v>1714</v>
      </c>
      <c r="AH118" s="753" t="s">
        <v>1714</v>
      </c>
      <c r="AI118" s="753" t="s">
        <v>1714</v>
      </c>
      <c r="AJ118" s="753" t="s">
        <v>1714</v>
      </c>
      <c r="AK118" s="753" t="s">
        <v>1714</v>
      </c>
      <c r="AL118" s="753" t="s">
        <v>1714</v>
      </c>
      <c r="AM118" s="753" t="s">
        <v>1714</v>
      </c>
      <c r="AN118" s="753" t="s">
        <v>1714</v>
      </c>
      <c r="AO118" s="753" t="s">
        <v>1714</v>
      </c>
      <c r="AP118" s="753" t="s">
        <v>1714</v>
      </c>
    </row>
    <row r="119" spans="4:42" ht="13" hidden="1" outlineLevel="1" x14ac:dyDescent="0.3">
      <c r="D119" s="774" t="s">
        <v>1847</v>
      </c>
      <c r="E119" s="753" t="s">
        <v>1894</v>
      </c>
      <c r="F119" s="753" t="s">
        <v>1714</v>
      </c>
      <c r="G119" s="753" t="s">
        <v>1714</v>
      </c>
      <c r="H119" s="753" t="s">
        <v>1714</v>
      </c>
      <c r="I119" s="753" t="s">
        <v>1714</v>
      </c>
      <c r="J119" s="753" t="s">
        <v>1714</v>
      </c>
      <c r="K119" s="753" t="s">
        <v>1714</v>
      </c>
      <c r="L119" s="753" t="s">
        <v>1714</v>
      </c>
      <c r="M119" s="753" t="s">
        <v>1714</v>
      </c>
      <c r="N119" s="753" t="s">
        <v>1714</v>
      </c>
      <c r="O119" s="753" t="s">
        <v>1714</v>
      </c>
      <c r="P119" s="753" t="s">
        <v>1714</v>
      </c>
      <c r="Q119" s="753" t="s">
        <v>1714</v>
      </c>
      <c r="R119" s="753" t="s">
        <v>1714</v>
      </c>
      <c r="S119" s="753" t="s">
        <v>1714</v>
      </c>
      <c r="T119" s="753" t="s">
        <v>1714</v>
      </c>
      <c r="U119" s="753" t="s">
        <v>1714</v>
      </c>
      <c r="V119" s="753" t="s">
        <v>1714</v>
      </c>
      <c r="W119" s="753" t="s">
        <v>1714</v>
      </c>
      <c r="X119" s="753" t="s">
        <v>1714</v>
      </c>
      <c r="Y119" s="753" t="s">
        <v>1714</v>
      </c>
      <c r="Z119" s="753" t="s">
        <v>1714</v>
      </c>
      <c r="AA119" s="753" t="s">
        <v>1714</v>
      </c>
      <c r="AB119" s="753" t="s">
        <v>1714</v>
      </c>
      <c r="AC119" s="753" t="s">
        <v>1714</v>
      </c>
      <c r="AD119" s="753" t="s">
        <v>1714</v>
      </c>
      <c r="AE119" s="753" t="s">
        <v>1714</v>
      </c>
      <c r="AF119" s="753" t="s">
        <v>1714</v>
      </c>
      <c r="AG119" s="753" t="s">
        <v>1714</v>
      </c>
      <c r="AH119" s="753" t="s">
        <v>1714</v>
      </c>
      <c r="AI119" s="753" t="s">
        <v>1714</v>
      </c>
      <c r="AJ119" s="753" t="s">
        <v>1714</v>
      </c>
      <c r="AK119" s="753" t="s">
        <v>1714</v>
      </c>
      <c r="AL119" s="753" t="s">
        <v>1714</v>
      </c>
      <c r="AM119" s="753" t="s">
        <v>1714</v>
      </c>
      <c r="AN119" s="753" t="s">
        <v>1714</v>
      </c>
      <c r="AO119" s="753" t="s">
        <v>1714</v>
      </c>
      <c r="AP119" s="753" t="s">
        <v>1714</v>
      </c>
    </row>
    <row r="120" spans="4:42" ht="13" hidden="1" outlineLevel="1" x14ac:dyDescent="0.3">
      <c r="D120" s="774" t="s">
        <v>1848</v>
      </c>
      <c r="E120" s="753" t="s">
        <v>1895</v>
      </c>
      <c r="F120" s="753" t="s">
        <v>1714</v>
      </c>
      <c r="G120" s="753" t="s">
        <v>1714</v>
      </c>
      <c r="H120" s="753" t="s">
        <v>1714</v>
      </c>
      <c r="I120" s="753" t="s">
        <v>1714</v>
      </c>
      <c r="J120" s="753" t="s">
        <v>1714</v>
      </c>
      <c r="K120" s="753" t="s">
        <v>1714</v>
      </c>
      <c r="L120" s="753" t="s">
        <v>1714</v>
      </c>
      <c r="M120" s="753" t="s">
        <v>1714</v>
      </c>
      <c r="N120" s="753" t="s">
        <v>1714</v>
      </c>
      <c r="O120" s="753" t="s">
        <v>1714</v>
      </c>
      <c r="P120" s="753" t="s">
        <v>1714</v>
      </c>
      <c r="Q120" s="753" t="s">
        <v>1714</v>
      </c>
      <c r="R120" s="753" t="s">
        <v>1714</v>
      </c>
      <c r="S120" s="753" t="s">
        <v>1714</v>
      </c>
      <c r="T120" s="753" t="s">
        <v>1714</v>
      </c>
      <c r="U120" s="753" t="s">
        <v>1714</v>
      </c>
      <c r="V120" s="753" t="s">
        <v>1714</v>
      </c>
      <c r="W120" s="753" t="s">
        <v>1714</v>
      </c>
      <c r="X120" s="753" t="s">
        <v>1714</v>
      </c>
      <c r="Y120" s="753" t="s">
        <v>1714</v>
      </c>
      <c r="Z120" s="753" t="s">
        <v>1714</v>
      </c>
      <c r="AA120" s="753" t="s">
        <v>1714</v>
      </c>
      <c r="AB120" s="753" t="s">
        <v>1714</v>
      </c>
      <c r="AC120" s="753" t="s">
        <v>1714</v>
      </c>
      <c r="AD120" s="753" t="s">
        <v>1714</v>
      </c>
      <c r="AE120" s="753" t="s">
        <v>1714</v>
      </c>
      <c r="AF120" s="753" t="s">
        <v>1714</v>
      </c>
      <c r="AG120" s="753" t="s">
        <v>1714</v>
      </c>
      <c r="AH120" s="753" t="s">
        <v>1714</v>
      </c>
      <c r="AI120" s="753" t="s">
        <v>1714</v>
      </c>
      <c r="AJ120" s="753" t="s">
        <v>1714</v>
      </c>
      <c r="AK120" s="753" t="s">
        <v>1714</v>
      </c>
      <c r="AL120" s="753" t="s">
        <v>1714</v>
      </c>
      <c r="AM120" s="753" t="s">
        <v>1714</v>
      </c>
      <c r="AN120" s="753" t="s">
        <v>1714</v>
      </c>
      <c r="AO120" s="753" t="s">
        <v>1714</v>
      </c>
      <c r="AP120" s="753" t="s">
        <v>1714</v>
      </c>
    </row>
    <row r="121" spans="4:42" ht="13" hidden="1" outlineLevel="1" x14ac:dyDescent="0.3">
      <c r="D121" s="774" t="s">
        <v>1849</v>
      </c>
      <c r="E121" s="753" t="s">
        <v>1896</v>
      </c>
      <c r="F121" s="753" t="s">
        <v>1714</v>
      </c>
      <c r="G121" s="753" t="s">
        <v>1714</v>
      </c>
      <c r="H121" s="753" t="s">
        <v>1714</v>
      </c>
      <c r="I121" s="753" t="s">
        <v>1714</v>
      </c>
      <c r="J121" s="753" t="s">
        <v>1714</v>
      </c>
      <c r="K121" s="753" t="s">
        <v>1714</v>
      </c>
      <c r="L121" s="753" t="s">
        <v>1714</v>
      </c>
      <c r="M121" s="753" t="s">
        <v>1714</v>
      </c>
      <c r="N121" s="753" t="s">
        <v>1714</v>
      </c>
      <c r="O121" s="753" t="s">
        <v>1714</v>
      </c>
      <c r="P121" s="753" t="s">
        <v>1714</v>
      </c>
      <c r="Q121" s="753" t="s">
        <v>1714</v>
      </c>
      <c r="R121" s="753" t="s">
        <v>1714</v>
      </c>
      <c r="S121" s="753" t="s">
        <v>1714</v>
      </c>
      <c r="T121" s="753" t="s">
        <v>1714</v>
      </c>
      <c r="U121" s="753" t="s">
        <v>1714</v>
      </c>
      <c r="V121" s="753" t="s">
        <v>1714</v>
      </c>
      <c r="W121" s="753" t="s">
        <v>1714</v>
      </c>
      <c r="X121" s="753" t="s">
        <v>1714</v>
      </c>
      <c r="Y121" s="753" t="s">
        <v>1714</v>
      </c>
      <c r="Z121" s="753" t="s">
        <v>1714</v>
      </c>
      <c r="AA121" s="753" t="s">
        <v>1714</v>
      </c>
      <c r="AB121" s="753" t="s">
        <v>1714</v>
      </c>
      <c r="AC121" s="753" t="s">
        <v>1714</v>
      </c>
      <c r="AD121" s="753" t="s">
        <v>1714</v>
      </c>
      <c r="AE121" s="753" t="s">
        <v>1714</v>
      </c>
      <c r="AF121" s="753" t="s">
        <v>1714</v>
      </c>
      <c r="AG121" s="753" t="s">
        <v>1714</v>
      </c>
      <c r="AH121" s="753" t="s">
        <v>1714</v>
      </c>
      <c r="AI121" s="753" t="s">
        <v>1714</v>
      </c>
      <c r="AJ121" s="753" t="s">
        <v>1714</v>
      </c>
      <c r="AK121" s="753" t="s">
        <v>1714</v>
      </c>
      <c r="AL121" s="753" t="s">
        <v>1714</v>
      </c>
      <c r="AM121" s="753" t="s">
        <v>1714</v>
      </c>
      <c r="AN121" s="753" t="s">
        <v>1714</v>
      </c>
      <c r="AO121" s="753" t="s">
        <v>1714</v>
      </c>
      <c r="AP121" s="753" t="s">
        <v>1714</v>
      </c>
    </row>
    <row r="122" spans="4:42" ht="13" hidden="1" outlineLevel="1" x14ac:dyDescent="0.3">
      <c r="D122" s="774" t="s">
        <v>1850</v>
      </c>
      <c r="E122" s="753" t="s">
        <v>1897</v>
      </c>
      <c r="F122" s="753" t="s">
        <v>1714</v>
      </c>
      <c r="G122" s="753" t="s">
        <v>1714</v>
      </c>
      <c r="H122" s="753" t="s">
        <v>1714</v>
      </c>
      <c r="I122" s="753" t="s">
        <v>1714</v>
      </c>
      <c r="J122" s="753" t="s">
        <v>1714</v>
      </c>
      <c r="K122" s="753" t="s">
        <v>1714</v>
      </c>
      <c r="L122" s="753" t="s">
        <v>1714</v>
      </c>
      <c r="M122" s="753" t="s">
        <v>1714</v>
      </c>
      <c r="N122" s="753" t="s">
        <v>1714</v>
      </c>
      <c r="O122" s="753" t="s">
        <v>1714</v>
      </c>
      <c r="P122" s="753" t="s">
        <v>1714</v>
      </c>
      <c r="Q122" s="753" t="s">
        <v>1714</v>
      </c>
      <c r="R122" s="753" t="s">
        <v>1714</v>
      </c>
      <c r="S122" s="753" t="s">
        <v>1714</v>
      </c>
      <c r="T122" s="753" t="s">
        <v>1714</v>
      </c>
      <c r="U122" s="753" t="s">
        <v>1714</v>
      </c>
      <c r="V122" s="753" t="s">
        <v>1714</v>
      </c>
      <c r="W122" s="753" t="s">
        <v>1714</v>
      </c>
      <c r="X122" s="753" t="s">
        <v>1714</v>
      </c>
      <c r="Y122" s="753" t="s">
        <v>1714</v>
      </c>
      <c r="Z122" s="753" t="s">
        <v>1714</v>
      </c>
      <c r="AA122" s="753" t="s">
        <v>1714</v>
      </c>
      <c r="AB122" s="753" t="s">
        <v>1714</v>
      </c>
      <c r="AC122" s="753" t="s">
        <v>1714</v>
      </c>
      <c r="AD122" s="753" t="s">
        <v>1714</v>
      </c>
      <c r="AE122" s="753" t="s">
        <v>1714</v>
      </c>
      <c r="AF122" s="753" t="s">
        <v>1714</v>
      </c>
      <c r="AG122" s="753" t="s">
        <v>1714</v>
      </c>
      <c r="AH122" s="753" t="s">
        <v>1714</v>
      </c>
      <c r="AI122" s="753" t="s">
        <v>1714</v>
      </c>
      <c r="AJ122" s="753" t="s">
        <v>1714</v>
      </c>
      <c r="AK122" s="753" t="s">
        <v>1714</v>
      </c>
      <c r="AL122" s="753" t="s">
        <v>1714</v>
      </c>
      <c r="AM122" s="753" t="s">
        <v>1714</v>
      </c>
      <c r="AN122" s="753" t="s">
        <v>1714</v>
      </c>
      <c r="AO122" s="753" t="s">
        <v>1714</v>
      </c>
      <c r="AP122" s="753" t="s">
        <v>1714</v>
      </c>
    </row>
    <row r="123" spans="4:42" ht="13" hidden="1" outlineLevel="1" x14ac:dyDescent="0.3">
      <c r="D123" s="774" t="s">
        <v>1851</v>
      </c>
      <c r="E123" s="753" t="s">
        <v>1898</v>
      </c>
      <c r="F123" s="753" t="s">
        <v>1714</v>
      </c>
      <c r="G123" s="753" t="s">
        <v>1714</v>
      </c>
      <c r="H123" s="753" t="s">
        <v>1714</v>
      </c>
      <c r="I123" s="753" t="s">
        <v>1714</v>
      </c>
      <c r="J123" s="753" t="s">
        <v>1714</v>
      </c>
      <c r="K123" s="753" t="s">
        <v>1714</v>
      </c>
      <c r="L123" s="753" t="s">
        <v>1714</v>
      </c>
      <c r="M123" s="753" t="s">
        <v>1714</v>
      </c>
      <c r="N123" s="753" t="s">
        <v>1714</v>
      </c>
      <c r="O123" s="753" t="s">
        <v>1714</v>
      </c>
      <c r="P123" s="753" t="s">
        <v>1714</v>
      </c>
      <c r="Q123" s="753" t="s">
        <v>1714</v>
      </c>
      <c r="R123" s="753" t="s">
        <v>1714</v>
      </c>
      <c r="S123" s="753" t="s">
        <v>1714</v>
      </c>
      <c r="T123" s="753" t="s">
        <v>1714</v>
      </c>
      <c r="U123" s="753" t="s">
        <v>1714</v>
      </c>
      <c r="V123" s="753" t="s">
        <v>1714</v>
      </c>
      <c r="W123" s="753" t="s">
        <v>1714</v>
      </c>
      <c r="X123" s="753" t="s">
        <v>1714</v>
      </c>
      <c r="Y123" s="753" t="s">
        <v>1714</v>
      </c>
      <c r="Z123" s="753" t="s">
        <v>1714</v>
      </c>
      <c r="AA123" s="753" t="s">
        <v>1714</v>
      </c>
      <c r="AB123" s="753" t="s">
        <v>1714</v>
      </c>
      <c r="AC123" s="753" t="s">
        <v>1714</v>
      </c>
      <c r="AD123" s="753" t="s">
        <v>1714</v>
      </c>
      <c r="AE123" s="753" t="s">
        <v>1714</v>
      </c>
      <c r="AF123" s="753" t="s">
        <v>1714</v>
      </c>
      <c r="AG123" s="753" t="s">
        <v>1714</v>
      </c>
      <c r="AH123" s="753" t="s">
        <v>1714</v>
      </c>
      <c r="AI123" s="753" t="s">
        <v>1714</v>
      </c>
      <c r="AJ123" s="753" t="s">
        <v>1714</v>
      </c>
      <c r="AK123" s="753" t="s">
        <v>1714</v>
      </c>
      <c r="AL123" s="753" t="s">
        <v>1714</v>
      </c>
      <c r="AM123" s="753" t="s">
        <v>1714</v>
      </c>
      <c r="AN123" s="753" t="s">
        <v>1714</v>
      </c>
      <c r="AO123" s="753" t="s">
        <v>1714</v>
      </c>
      <c r="AP123" s="753" t="s">
        <v>1714</v>
      </c>
    </row>
    <row r="124" spans="4:42" ht="13" hidden="1" outlineLevel="1" x14ac:dyDescent="0.3">
      <c r="D124" s="774" t="s">
        <v>1852</v>
      </c>
      <c r="E124" s="753" t="s">
        <v>1899</v>
      </c>
      <c r="F124" s="753" t="s">
        <v>1714</v>
      </c>
      <c r="G124" s="753" t="s">
        <v>1714</v>
      </c>
      <c r="H124" s="753" t="s">
        <v>1714</v>
      </c>
      <c r="I124" s="753" t="s">
        <v>1714</v>
      </c>
      <c r="J124" s="753" t="s">
        <v>1714</v>
      </c>
      <c r="K124" s="753" t="s">
        <v>1714</v>
      </c>
      <c r="L124" s="753" t="s">
        <v>1714</v>
      </c>
      <c r="M124" s="753" t="s">
        <v>1714</v>
      </c>
      <c r="N124" s="753" t="s">
        <v>1714</v>
      </c>
      <c r="O124" s="753" t="s">
        <v>1714</v>
      </c>
      <c r="P124" s="753" t="s">
        <v>1714</v>
      </c>
      <c r="Q124" s="753" t="s">
        <v>1714</v>
      </c>
      <c r="R124" s="753" t="s">
        <v>1714</v>
      </c>
      <c r="S124" s="753" t="s">
        <v>1714</v>
      </c>
      <c r="T124" s="753" t="s">
        <v>1714</v>
      </c>
      <c r="U124" s="753" t="s">
        <v>1714</v>
      </c>
      <c r="V124" s="753" t="s">
        <v>1714</v>
      </c>
      <c r="W124" s="753" t="s">
        <v>1714</v>
      </c>
      <c r="X124" s="753" t="s">
        <v>1714</v>
      </c>
      <c r="Y124" s="753" t="s">
        <v>1714</v>
      </c>
      <c r="Z124" s="753" t="s">
        <v>1714</v>
      </c>
      <c r="AA124" s="753" t="s">
        <v>1714</v>
      </c>
      <c r="AB124" s="753" t="s">
        <v>1714</v>
      </c>
      <c r="AC124" s="753" t="s">
        <v>1714</v>
      </c>
      <c r="AD124" s="753" t="s">
        <v>1714</v>
      </c>
      <c r="AE124" s="753" t="s">
        <v>1714</v>
      </c>
      <c r="AF124" s="753" t="s">
        <v>1714</v>
      </c>
      <c r="AG124" s="753" t="s">
        <v>1714</v>
      </c>
      <c r="AH124" s="753" t="s">
        <v>1714</v>
      </c>
      <c r="AI124" s="753" t="s">
        <v>1714</v>
      </c>
      <c r="AJ124" s="753" t="s">
        <v>1714</v>
      </c>
      <c r="AK124" s="753" t="s">
        <v>1714</v>
      </c>
      <c r="AL124" s="753" t="s">
        <v>1714</v>
      </c>
      <c r="AM124" s="753" t="s">
        <v>1714</v>
      </c>
      <c r="AN124" s="753" t="s">
        <v>1714</v>
      </c>
      <c r="AO124" s="753" t="s">
        <v>1714</v>
      </c>
      <c r="AP124" s="753" t="s">
        <v>1714</v>
      </c>
    </row>
    <row r="125" spans="4:42" ht="13" hidden="1" outlineLevel="1" x14ac:dyDescent="0.3">
      <c r="D125" s="774" t="s">
        <v>1853</v>
      </c>
      <c r="E125" s="753" t="s">
        <v>1900</v>
      </c>
      <c r="F125" s="753" t="s">
        <v>1714</v>
      </c>
      <c r="G125" s="753" t="s">
        <v>1714</v>
      </c>
      <c r="H125" s="753" t="s">
        <v>1714</v>
      </c>
      <c r="I125" s="753" t="s">
        <v>1714</v>
      </c>
      <c r="J125" s="753" t="s">
        <v>1714</v>
      </c>
      <c r="K125" s="753" t="s">
        <v>1714</v>
      </c>
      <c r="L125" s="753" t="s">
        <v>1714</v>
      </c>
      <c r="M125" s="753" t="s">
        <v>1714</v>
      </c>
      <c r="N125" s="753" t="s">
        <v>1714</v>
      </c>
      <c r="O125" s="753" t="s">
        <v>1714</v>
      </c>
      <c r="P125" s="753" t="s">
        <v>1714</v>
      </c>
      <c r="Q125" s="753" t="s">
        <v>1714</v>
      </c>
      <c r="R125" s="753" t="s">
        <v>1714</v>
      </c>
      <c r="S125" s="753" t="s">
        <v>1714</v>
      </c>
      <c r="T125" s="753" t="s">
        <v>1714</v>
      </c>
      <c r="U125" s="753" t="s">
        <v>1714</v>
      </c>
      <c r="V125" s="753" t="s">
        <v>1714</v>
      </c>
      <c r="W125" s="753" t="s">
        <v>1714</v>
      </c>
      <c r="X125" s="753" t="s">
        <v>1714</v>
      </c>
      <c r="Y125" s="753" t="s">
        <v>1714</v>
      </c>
      <c r="Z125" s="753" t="s">
        <v>1714</v>
      </c>
      <c r="AA125" s="753" t="s">
        <v>1714</v>
      </c>
      <c r="AB125" s="753" t="s">
        <v>1714</v>
      </c>
      <c r="AC125" s="753" t="s">
        <v>1714</v>
      </c>
      <c r="AD125" s="753" t="s">
        <v>1714</v>
      </c>
      <c r="AE125" s="753" t="s">
        <v>1714</v>
      </c>
      <c r="AF125" s="753" t="s">
        <v>1714</v>
      </c>
      <c r="AG125" s="753" t="s">
        <v>1714</v>
      </c>
      <c r="AH125" s="753" t="s">
        <v>1714</v>
      </c>
      <c r="AI125" s="753" t="s">
        <v>1714</v>
      </c>
      <c r="AJ125" s="753" t="s">
        <v>1714</v>
      </c>
      <c r="AK125" s="753" t="s">
        <v>1714</v>
      </c>
      <c r="AL125" s="753" t="s">
        <v>1714</v>
      </c>
      <c r="AM125" s="753" t="s">
        <v>1714</v>
      </c>
      <c r="AN125" s="753" t="s">
        <v>1714</v>
      </c>
      <c r="AO125" s="753" t="s">
        <v>1714</v>
      </c>
      <c r="AP125" s="753" t="s">
        <v>1714</v>
      </c>
    </row>
    <row r="126" spans="4:42" ht="13" hidden="1" outlineLevel="1" x14ac:dyDescent="0.3">
      <c r="D126" s="774" t="s">
        <v>1854</v>
      </c>
      <c r="E126" s="753" t="s">
        <v>1901</v>
      </c>
      <c r="F126" s="753" t="s">
        <v>1714</v>
      </c>
      <c r="G126" s="753" t="s">
        <v>1714</v>
      </c>
      <c r="H126" s="753" t="s">
        <v>1714</v>
      </c>
      <c r="I126" s="753" t="s">
        <v>1714</v>
      </c>
      <c r="J126" s="753" t="s">
        <v>1714</v>
      </c>
      <c r="K126" s="753" t="s">
        <v>1714</v>
      </c>
      <c r="L126" s="753" t="s">
        <v>1714</v>
      </c>
      <c r="M126" s="753" t="s">
        <v>1714</v>
      </c>
      <c r="N126" s="753" t="s">
        <v>1714</v>
      </c>
      <c r="O126" s="753" t="s">
        <v>1714</v>
      </c>
      <c r="P126" s="753" t="s">
        <v>1714</v>
      </c>
      <c r="Q126" s="753" t="s">
        <v>1714</v>
      </c>
      <c r="R126" s="753" t="s">
        <v>1714</v>
      </c>
      <c r="S126" s="753" t="s">
        <v>1714</v>
      </c>
      <c r="T126" s="753" t="s">
        <v>1714</v>
      </c>
      <c r="U126" s="753" t="s">
        <v>1714</v>
      </c>
      <c r="V126" s="753" t="s">
        <v>1714</v>
      </c>
      <c r="W126" s="753" t="s">
        <v>1714</v>
      </c>
      <c r="X126" s="753" t="s">
        <v>1714</v>
      </c>
      <c r="Y126" s="753" t="s">
        <v>1714</v>
      </c>
      <c r="Z126" s="753" t="s">
        <v>1714</v>
      </c>
      <c r="AA126" s="753" t="s">
        <v>1714</v>
      </c>
      <c r="AB126" s="753" t="s">
        <v>1714</v>
      </c>
      <c r="AC126" s="753" t="s">
        <v>1714</v>
      </c>
      <c r="AD126" s="753" t="s">
        <v>1714</v>
      </c>
      <c r="AE126" s="753" t="s">
        <v>1714</v>
      </c>
      <c r="AF126" s="753" t="s">
        <v>1714</v>
      </c>
      <c r="AG126" s="753" t="s">
        <v>1714</v>
      </c>
      <c r="AH126" s="753" t="s">
        <v>1714</v>
      </c>
      <c r="AI126" s="753" t="s">
        <v>1714</v>
      </c>
      <c r="AJ126" s="753" t="s">
        <v>1714</v>
      </c>
      <c r="AK126" s="753" t="s">
        <v>1714</v>
      </c>
      <c r="AL126" s="753" t="s">
        <v>1714</v>
      </c>
      <c r="AM126" s="753" t="s">
        <v>1714</v>
      </c>
      <c r="AN126" s="753" t="s">
        <v>1714</v>
      </c>
      <c r="AO126" s="753" t="s">
        <v>1714</v>
      </c>
      <c r="AP126" s="753" t="s">
        <v>1714</v>
      </c>
    </row>
    <row r="127" spans="4:42" ht="13" hidden="1" outlineLevel="1" x14ac:dyDescent="0.3">
      <c r="D127" s="774" t="s">
        <v>970</v>
      </c>
      <c r="E127" s="753" t="s">
        <v>1902</v>
      </c>
      <c r="F127" s="753" t="s">
        <v>1714</v>
      </c>
      <c r="G127" s="753" t="s">
        <v>1714</v>
      </c>
      <c r="H127" s="753" t="s">
        <v>1714</v>
      </c>
      <c r="I127" s="753" t="s">
        <v>1714</v>
      </c>
      <c r="J127" s="753" t="s">
        <v>1714</v>
      </c>
      <c r="K127" s="753" t="s">
        <v>1714</v>
      </c>
      <c r="L127" s="753" t="s">
        <v>1714</v>
      </c>
      <c r="M127" s="753" t="s">
        <v>1714</v>
      </c>
      <c r="N127" s="753" t="s">
        <v>1714</v>
      </c>
      <c r="O127" s="753" t="s">
        <v>1714</v>
      </c>
      <c r="P127" s="753" t="s">
        <v>1714</v>
      </c>
      <c r="Q127" s="753" t="s">
        <v>1714</v>
      </c>
      <c r="R127" s="753" t="s">
        <v>1714</v>
      </c>
      <c r="S127" s="753" t="s">
        <v>1714</v>
      </c>
      <c r="T127" s="753" t="s">
        <v>1714</v>
      </c>
      <c r="U127" s="753" t="s">
        <v>1714</v>
      </c>
      <c r="V127" s="753" t="s">
        <v>1714</v>
      </c>
      <c r="W127" s="753" t="s">
        <v>1714</v>
      </c>
      <c r="X127" s="753" t="s">
        <v>1714</v>
      </c>
      <c r="Y127" s="753" t="s">
        <v>1714</v>
      </c>
      <c r="Z127" s="753" t="s">
        <v>1714</v>
      </c>
      <c r="AA127" s="753" t="s">
        <v>1714</v>
      </c>
      <c r="AB127" s="753" t="s">
        <v>1714</v>
      </c>
      <c r="AC127" s="753" t="s">
        <v>1714</v>
      </c>
      <c r="AD127" s="753" t="s">
        <v>1714</v>
      </c>
      <c r="AE127" s="753" t="s">
        <v>1714</v>
      </c>
      <c r="AF127" s="753" t="s">
        <v>1714</v>
      </c>
      <c r="AG127" s="753" t="s">
        <v>1714</v>
      </c>
      <c r="AH127" s="753" t="s">
        <v>1714</v>
      </c>
      <c r="AI127" s="753" t="s">
        <v>1714</v>
      </c>
      <c r="AJ127" s="753" t="s">
        <v>1714</v>
      </c>
      <c r="AK127" s="753" t="s">
        <v>1714</v>
      </c>
      <c r="AL127" s="753" t="s">
        <v>1714</v>
      </c>
      <c r="AM127" s="753" t="s">
        <v>1714</v>
      </c>
      <c r="AN127" s="753" t="s">
        <v>1714</v>
      </c>
      <c r="AO127" s="753" t="s">
        <v>1714</v>
      </c>
      <c r="AP127" s="753" t="s">
        <v>1714</v>
      </c>
    </row>
    <row r="128" spans="4:42" ht="13" hidden="1" outlineLevel="1" x14ac:dyDescent="0.3">
      <c r="D128" s="774" t="s">
        <v>1856</v>
      </c>
      <c r="E128" s="753" t="s">
        <v>1903</v>
      </c>
      <c r="F128" s="753" t="s">
        <v>1714</v>
      </c>
      <c r="G128" s="753" t="s">
        <v>1714</v>
      </c>
      <c r="H128" s="753" t="s">
        <v>1714</v>
      </c>
      <c r="I128" s="753" t="s">
        <v>1714</v>
      </c>
      <c r="J128" s="753" t="s">
        <v>1714</v>
      </c>
      <c r="K128" s="753" t="s">
        <v>1714</v>
      </c>
      <c r="L128" s="753" t="s">
        <v>1714</v>
      </c>
      <c r="M128" s="753" t="s">
        <v>1714</v>
      </c>
      <c r="N128" s="753" t="s">
        <v>1714</v>
      </c>
      <c r="O128" s="753" t="s">
        <v>1714</v>
      </c>
      <c r="P128" s="753" t="s">
        <v>1714</v>
      </c>
      <c r="Q128" s="753" t="s">
        <v>1714</v>
      </c>
      <c r="R128" s="753" t="s">
        <v>1714</v>
      </c>
      <c r="S128" s="753" t="s">
        <v>1714</v>
      </c>
      <c r="T128" s="753" t="s">
        <v>1714</v>
      </c>
      <c r="U128" s="753" t="s">
        <v>1714</v>
      </c>
      <c r="V128" s="753" t="s">
        <v>1714</v>
      </c>
      <c r="W128" s="753" t="s">
        <v>1714</v>
      </c>
      <c r="X128" s="753" t="s">
        <v>1714</v>
      </c>
      <c r="Y128" s="753" t="s">
        <v>1714</v>
      </c>
      <c r="Z128" s="753" t="s">
        <v>1714</v>
      </c>
      <c r="AA128" s="753" t="s">
        <v>1714</v>
      </c>
      <c r="AB128" s="753" t="s">
        <v>1714</v>
      </c>
      <c r="AC128" s="753" t="s">
        <v>1714</v>
      </c>
      <c r="AD128" s="753" t="s">
        <v>1714</v>
      </c>
      <c r="AE128" s="753" t="s">
        <v>1714</v>
      </c>
      <c r="AF128" s="753" t="s">
        <v>1714</v>
      </c>
      <c r="AG128" s="753" t="s">
        <v>1714</v>
      </c>
      <c r="AH128" s="753" t="s">
        <v>1714</v>
      </c>
      <c r="AI128" s="753" t="s">
        <v>1714</v>
      </c>
      <c r="AJ128" s="753" t="s">
        <v>1714</v>
      </c>
      <c r="AK128" s="753" t="s">
        <v>1714</v>
      </c>
      <c r="AL128" s="753" t="s">
        <v>1714</v>
      </c>
      <c r="AM128" s="753" t="s">
        <v>1714</v>
      </c>
      <c r="AN128" s="753" t="s">
        <v>1714</v>
      </c>
      <c r="AO128" s="753" t="s">
        <v>1714</v>
      </c>
      <c r="AP128" s="753" t="s">
        <v>1714</v>
      </c>
    </row>
    <row r="129" spans="3:42" ht="13" hidden="1" outlineLevel="1" x14ac:dyDescent="0.3">
      <c r="D129" s="774" t="s">
        <v>1858</v>
      </c>
      <c r="E129" s="753" t="s">
        <v>1904</v>
      </c>
      <c r="F129" s="753" t="s">
        <v>1714</v>
      </c>
      <c r="G129" s="753" t="s">
        <v>1714</v>
      </c>
      <c r="H129" s="753" t="s">
        <v>1714</v>
      </c>
      <c r="I129" s="753" t="s">
        <v>1714</v>
      </c>
      <c r="J129" s="753" t="s">
        <v>1714</v>
      </c>
      <c r="K129" s="753" t="s">
        <v>1714</v>
      </c>
      <c r="L129" s="753" t="s">
        <v>1714</v>
      </c>
      <c r="M129" s="753" t="s">
        <v>1714</v>
      </c>
      <c r="N129" s="753" t="s">
        <v>1714</v>
      </c>
      <c r="O129" s="753" t="s">
        <v>1714</v>
      </c>
      <c r="P129" s="753" t="s">
        <v>1714</v>
      </c>
      <c r="Q129" s="753" t="s">
        <v>1714</v>
      </c>
      <c r="R129" s="753" t="s">
        <v>1714</v>
      </c>
      <c r="S129" s="753" t="s">
        <v>1714</v>
      </c>
      <c r="T129" s="753" t="s">
        <v>1714</v>
      </c>
      <c r="U129" s="753" t="s">
        <v>1714</v>
      </c>
      <c r="V129" s="753" t="s">
        <v>1714</v>
      </c>
      <c r="W129" s="753" t="s">
        <v>1714</v>
      </c>
      <c r="X129" s="753" t="s">
        <v>1714</v>
      </c>
      <c r="Y129" s="753" t="s">
        <v>1714</v>
      </c>
      <c r="Z129" s="753" t="s">
        <v>1714</v>
      </c>
      <c r="AA129" s="753" t="s">
        <v>1714</v>
      </c>
      <c r="AB129" s="753" t="s">
        <v>1714</v>
      </c>
      <c r="AC129" s="753" t="s">
        <v>1714</v>
      </c>
      <c r="AD129" s="753" t="s">
        <v>1714</v>
      </c>
      <c r="AE129" s="753" t="s">
        <v>1714</v>
      </c>
      <c r="AF129" s="753" t="s">
        <v>1714</v>
      </c>
      <c r="AG129" s="753" t="s">
        <v>1714</v>
      </c>
      <c r="AH129" s="753" t="s">
        <v>1714</v>
      </c>
      <c r="AI129" s="753" t="s">
        <v>1714</v>
      </c>
      <c r="AJ129" s="753" t="s">
        <v>1714</v>
      </c>
      <c r="AK129" s="753" t="s">
        <v>1714</v>
      </c>
      <c r="AL129" s="753" t="s">
        <v>1714</v>
      </c>
      <c r="AM129" s="753" t="s">
        <v>1714</v>
      </c>
      <c r="AN129" s="753" t="s">
        <v>1714</v>
      </c>
      <c r="AO129" s="753" t="s">
        <v>1714</v>
      </c>
      <c r="AP129" s="753" t="s">
        <v>1714</v>
      </c>
    </row>
    <row r="130" spans="3:42" ht="13" hidden="1" outlineLevel="1" x14ac:dyDescent="0.3">
      <c r="D130" s="774"/>
    </row>
    <row r="131" spans="3:42" ht="13" collapsed="1" x14ac:dyDescent="0.3">
      <c r="C131" s="772" t="s">
        <v>1834</v>
      </c>
    </row>
    <row r="132" spans="3:42" ht="13" x14ac:dyDescent="0.3">
      <c r="D132" s="776" t="s">
        <v>1794</v>
      </c>
      <c r="E132" s="753"/>
      <c r="F132" s="752" t="s">
        <v>656</v>
      </c>
      <c r="G132" s="752" t="s">
        <v>657</v>
      </c>
      <c r="H132" s="752" t="s">
        <v>658</v>
      </c>
      <c r="I132" s="752" t="s">
        <v>576</v>
      </c>
      <c r="J132" s="752" t="s">
        <v>577</v>
      </c>
      <c r="K132" s="752" t="s">
        <v>578</v>
      </c>
      <c r="L132" s="752" t="s">
        <v>586</v>
      </c>
      <c r="M132" s="752" t="s">
        <v>659</v>
      </c>
      <c r="N132" s="752" t="s">
        <v>660</v>
      </c>
      <c r="O132" s="752" t="s">
        <v>661</v>
      </c>
      <c r="P132" s="752" t="s">
        <v>662</v>
      </c>
      <c r="Q132" s="752" t="s">
        <v>663</v>
      </c>
      <c r="R132" s="752" t="s">
        <v>664</v>
      </c>
      <c r="S132" s="752" t="s">
        <v>665</v>
      </c>
      <c r="T132" s="752" t="s">
        <v>666</v>
      </c>
      <c r="U132" s="752" t="s">
        <v>22</v>
      </c>
      <c r="V132" s="752" t="s">
        <v>23</v>
      </c>
      <c r="W132" s="752" t="s">
        <v>143</v>
      </c>
      <c r="X132" s="752" t="s">
        <v>144</v>
      </c>
      <c r="Y132" s="752" t="s">
        <v>145</v>
      </c>
      <c r="Z132" s="752" t="s">
        <v>146</v>
      </c>
      <c r="AA132" s="752" t="s">
        <v>147</v>
      </c>
      <c r="AB132" s="752" t="s">
        <v>148</v>
      </c>
      <c r="AC132" s="752" t="s">
        <v>149</v>
      </c>
      <c r="AD132" s="752" t="s">
        <v>150</v>
      </c>
      <c r="AE132" s="752" t="s">
        <v>151</v>
      </c>
      <c r="AF132" s="752" t="s">
        <v>152</v>
      </c>
      <c r="AG132" s="752" t="s">
        <v>153</v>
      </c>
      <c r="AH132" s="752" t="s">
        <v>154</v>
      </c>
      <c r="AI132" s="752" t="s">
        <v>155</v>
      </c>
      <c r="AJ132" s="752" t="s">
        <v>156</v>
      </c>
      <c r="AK132" s="752" t="s">
        <v>157</v>
      </c>
      <c r="AL132" s="752" t="s">
        <v>158</v>
      </c>
      <c r="AM132" s="752" t="s">
        <v>159</v>
      </c>
      <c r="AN132" s="752" t="s">
        <v>160</v>
      </c>
      <c r="AO132" s="752" t="s">
        <v>161</v>
      </c>
      <c r="AP132" s="752" t="s">
        <v>162</v>
      </c>
    </row>
    <row r="133" spans="3:42" ht="13" hidden="1" outlineLevel="1" x14ac:dyDescent="0.3">
      <c r="C133" s="619"/>
      <c r="D133" s="774" t="s">
        <v>93</v>
      </c>
      <c r="E133" s="753" t="s">
        <v>1795</v>
      </c>
      <c r="F133" s="753" t="s">
        <v>1714</v>
      </c>
      <c r="G133" s="753" t="s">
        <v>1714</v>
      </c>
      <c r="H133" s="753" t="s">
        <v>1714</v>
      </c>
      <c r="I133" s="753" t="s">
        <v>1714</v>
      </c>
      <c r="J133" s="753" t="s">
        <v>1714</v>
      </c>
      <c r="K133" s="753" t="s">
        <v>1714</v>
      </c>
      <c r="L133" s="753" t="s">
        <v>1714</v>
      </c>
      <c r="M133" s="753" t="s">
        <v>1714</v>
      </c>
      <c r="N133" s="753" t="s">
        <v>1714</v>
      </c>
      <c r="O133" s="753" t="s">
        <v>1714</v>
      </c>
      <c r="P133" s="753" t="s">
        <v>1714</v>
      </c>
      <c r="Q133" s="753" t="s">
        <v>1714</v>
      </c>
      <c r="R133" s="753" t="s">
        <v>1714</v>
      </c>
      <c r="S133" s="753" t="s">
        <v>1714</v>
      </c>
      <c r="T133" s="753" t="s">
        <v>1714</v>
      </c>
      <c r="U133" s="753" t="s">
        <v>1714</v>
      </c>
      <c r="V133" s="753" t="s">
        <v>1714</v>
      </c>
      <c r="W133" s="753" t="s">
        <v>1714</v>
      </c>
      <c r="X133" s="753" t="s">
        <v>1714</v>
      </c>
      <c r="Y133" s="753" t="s">
        <v>1714</v>
      </c>
      <c r="Z133" s="753" t="s">
        <v>1714</v>
      </c>
      <c r="AA133" s="753" t="s">
        <v>1714</v>
      </c>
      <c r="AB133" s="753" t="s">
        <v>1714</v>
      </c>
      <c r="AC133" s="753" t="s">
        <v>1714</v>
      </c>
      <c r="AD133" s="753" t="s">
        <v>1714</v>
      </c>
      <c r="AE133" s="753" t="s">
        <v>1714</v>
      </c>
      <c r="AF133" s="753" t="s">
        <v>1714</v>
      </c>
      <c r="AG133" s="753" t="s">
        <v>1714</v>
      </c>
      <c r="AH133" s="753" t="s">
        <v>1714</v>
      </c>
      <c r="AI133" s="753" t="s">
        <v>1714</v>
      </c>
      <c r="AJ133" s="753" t="s">
        <v>1714</v>
      </c>
      <c r="AK133" s="753" t="s">
        <v>1714</v>
      </c>
      <c r="AL133" s="753" t="s">
        <v>1714</v>
      </c>
      <c r="AM133" s="753" t="s">
        <v>1714</v>
      </c>
      <c r="AN133" s="753" t="s">
        <v>1714</v>
      </c>
      <c r="AO133" s="753" t="s">
        <v>1714</v>
      </c>
      <c r="AP133" s="753" t="s">
        <v>1714</v>
      </c>
    </row>
    <row r="134" spans="3:42" ht="13" hidden="1" outlineLevel="1" x14ac:dyDescent="0.3">
      <c r="C134" s="619"/>
      <c r="D134" s="774" t="s">
        <v>1905</v>
      </c>
      <c r="E134" s="753" t="s">
        <v>1796</v>
      </c>
      <c r="F134" s="753" t="s">
        <v>1714</v>
      </c>
      <c r="G134" s="753" t="s">
        <v>1714</v>
      </c>
      <c r="H134" s="753" t="s">
        <v>1714</v>
      </c>
      <c r="I134" s="753" t="s">
        <v>1714</v>
      </c>
      <c r="J134" s="753" t="s">
        <v>1714</v>
      </c>
      <c r="K134" s="753" t="s">
        <v>1714</v>
      </c>
      <c r="L134" s="753" t="s">
        <v>1714</v>
      </c>
      <c r="M134" s="753" t="s">
        <v>1714</v>
      </c>
      <c r="N134" s="753" t="s">
        <v>1714</v>
      </c>
      <c r="O134" s="753" t="s">
        <v>1714</v>
      </c>
      <c r="P134" s="753" t="s">
        <v>1714</v>
      </c>
      <c r="Q134" s="753" t="s">
        <v>1714</v>
      </c>
      <c r="R134" s="753" t="s">
        <v>1714</v>
      </c>
      <c r="S134" s="753" t="s">
        <v>1714</v>
      </c>
      <c r="T134" s="753" t="s">
        <v>1714</v>
      </c>
      <c r="U134" s="753" t="s">
        <v>1714</v>
      </c>
      <c r="V134" s="753" t="s">
        <v>1714</v>
      </c>
      <c r="W134" s="753" t="s">
        <v>1714</v>
      </c>
      <c r="X134" s="753" t="s">
        <v>1714</v>
      </c>
      <c r="Y134" s="753" t="s">
        <v>1714</v>
      </c>
      <c r="Z134" s="753" t="s">
        <v>1714</v>
      </c>
      <c r="AA134" s="753" t="s">
        <v>1714</v>
      </c>
      <c r="AB134" s="753" t="s">
        <v>1714</v>
      </c>
      <c r="AC134" s="753" t="s">
        <v>1714</v>
      </c>
      <c r="AD134" s="753" t="s">
        <v>1714</v>
      </c>
      <c r="AE134" s="753" t="s">
        <v>1714</v>
      </c>
      <c r="AF134" s="753" t="s">
        <v>1714</v>
      </c>
      <c r="AG134" s="753" t="s">
        <v>1714</v>
      </c>
      <c r="AH134" s="753" t="s">
        <v>1714</v>
      </c>
      <c r="AI134" s="753" t="s">
        <v>1714</v>
      </c>
      <c r="AJ134" s="753" t="s">
        <v>1714</v>
      </c>
      <c r="AK134" s="753" t="s">
        <v>1714</v>
      </c>
      <c r="AL134" s="753" t="s">
        <v>1714</v>
      </c>
      <c r="AM134" s="753" t="s">
        <v>1714</v>
      </c>
      <c r="AN134" s="753" t="s">
        <v>1714</v>
      </c>
      <c r="AO134" s="753" t="s">
        <v>1714</v>
      </c>
      <c r="AP134" s="753" t="s">
        <v>1714</v>
      </c>
    </row>
    <row r="135" spans="3:42" ht="13" hidden="1" outlineLevel="1" x14ac:dyDescent="0.3">
      <c r="C135" s="619"/>
      <c r="D135" s="774" t="s">
        <v>345</v>
      </c>
      <c r="E135" s="753" t="s">
        <v>1797</v>
      </c>
      <c r="F135" s="753" t="s">
        <v>1714</v>
      </c>
      <c r="G135" s="753" t="s">
        <v>1714</v>
      </c>
      <c r="H135" s="753" t="s">
        <v>1714</v>
      </c>
      <c r="I135" s="753" t="s">
        <v>1714</v>
      </c>
      <c r="J135" s="753" t="s">
        <v>1714</v>
      </c>
      <c r="K135" s="753" t="s">
        <v>1714</v>
      </c>
      <c r="L135" s="753" t="s">
        <v>1714</v>
      </c>
      <c r="M135" s="753" t="s">
        <v>1714</v>
      </c>
      <c r="N135" s="753" t="s">
        <v>1714</v>
      </c>
      <c r="O135" s="753" t="s">
        <v>1714</v>
      </c>
      <c r="P135" s="753" t="s">
        <v>1714</v>
      </c>
      <c r="Q135" s="753" t="s">
        <v>1714</v>
      </c>
      <c r="R135" s="753" t="s">
        <v>1714</v>
      </c>
      <c r="S135" s="753" t="s">
        <v>1714</v>
      </c>
      <c r="T135" s="753" t="s">
        <v>1714</v>
      </c>
      <c r="U135" s="753" t="s">
        <v>1714</v>
      </c>
      <c r="V135" s="753" t="s">
        <v>1714</v>
      </c>
      <c r="W135" s="753" t="s">
        <v>1714</v>
      </c>
      <c r="X135" s="753" t="s">
        <v>1714</v>
      </c>
      <c r="Y135" s="753" t="s">
        <v>1714</v>
      </c>
      <c r="Z135" s="753" t="s">
        <v>1714</v>
      </c>
      <c r="AA135" s="753" t="s">
        <v>1714</v>
      </c>
      <c r="AB135" s="753" t="s">
        <v>1714</v>
      </c>
      <c r="AC135" s="753" t="s">
        <v>1714</v>
      </c>
      <c r="AD135" s="753" t="s">
        <v>1714</v>
      </c>
      <c r="AE135" s="753" t="s">
        <v>1714</v>
      </c>
      <c r="AF135" s="753" t="s">
        <v>1714</v>
      </c>
      <c r="AG135" s="753" t="s">
        <v>1714</v>
      </c>
      <c r="AH135" s="753" t="s">
        <v>1714</v>
      </c>
      <c r="AI135" s="753" t="s">
        <v>1714</v>
      </c>
      <c r="AJ135" s="753" t="s">
        <v>1714</v>
      </c>
      <c r="AK135" s="753" t="s">
        <v>1714</v>
      </c>
      <c r="AL135" s="753" t="s">
        <v>1714</v>
      </c>
      <c r="AM135" s="753" t="s">
        <v>1714</v>
      </c>
      <c r="AN135" s="753" t="s">
        <v>1714</v>
      </c>
      <c r="AO135" s="753" t="s">
        <v>1714</v>
      </c>
      <c r="AP135" s="753" t="s">
        <v>1714</v>
      </c>
    </row>
    <row r="136" spans="3:42" ht="13" hidden="1" outlineLevel="1" x14ac:dyDescent="0.3">
      <c r="C136" s="619"/>
      <c r="D136" s="774" t="s">
        <v>1906</v>
      </c>
      <c r="E136" s="753" t="s">
        <v>1798</v>
      </c>
      <c r="F136" s="753" t="s">
        <v>1714</v>
      </c>
      <c r="G136" s="753" t="s">
        <v>1714</v>
      </c>
      <c r="H136" s="753" t="s">
        <v>1714</v>
      </c>
      <c r="I136" s="753" t="s">
        <v>1714</v>
      </c>
      <c r="J136" s="753" t="s">
        <v>1714</v>
      </c>
      <c r="K136" s="753" t="s">
        <v>1714</v>
      </c>
      <c r="L136" s="753" t="s">
        <v>1714</v>
      </c>
      <c r="M136" s="753" t="s">
        <v>1714</v>
      </c>
      <c r="N136" s="753" t="s">
        <v>1714</v>
      </c>
      <c r="O136" s="753" t="s">
        <v>1714</v>
      </c>
      <c r="P136" s="753" t="s">
        <v>1714</v>
      </c>
      <c r="Q136" s="753" t="s">
        <v>1714</v>
      </c>
      <c r="R136" s="753" t="s">
        <v>1714</v>
      </c>
      <c r="S136" s="753" t="s">
        <v>1714</v>
      </c>
      <c r="T136" s="753" t="s">
        <v>1714</v>
      </c>
      <c r="U136" s="753" t="s">
        <v>1714</v>
      </c>
      <c r="V136" s="753" t="s">
        <v>1714</v>
      </c>
      <c r="W136" s="753" t="s">
        <v>1714</v>
      </c>
      <c r="X136" s="753" t="s">
        <v>1714</v>
      </c>
      <c r="Y136" s="753" t="s">
        <v>1714</v>
      </c>
      <c r="Z136" s="753" t="s">
        <v>1714</v>
      </c>
      <c r="AA136" s="753" t="s">
        <v>1714</v>
      </c>
      <c r="AB136" s="753" t="s">
        <v>1714</v>
      </c>
      <c r="AC136" s="753" t="s">
        <v>1714</v>
      </c>
      <c r="AD136" s="753" t="s">
        <v>1714</v>
      </c>
      <c r="AE136" s="753" t="s">
        <v>1714</v>
      </c>
      <c r="AF136" s="753" t="s">
        <v>1714</v>
      </c>
      <c r="AG136" s="753" t="s">
        <v>1714</v>
      </c>
      <c r="AH136" s="753" t="s">
        <v>1714</v>
      </c>
      <c r="AI136" s="753" t="s">
        <v>1714</v>
      </c>
      <c r="AJ136" s="753" t="s">
        <v>1714</v>
      </c>
      <c r="AK136" s="753" t="s">
        <v>1714</v>
      </c>
      <c r="AL136" s="753" t="s">
        <v>1714</v>
      </c>
      <c r="AM136" s="753" t="s">
        <v>1714</v>
      </c>
      <c r="AN136" s="753" t="s">
        <v>1714</v>
      </c>
      <c r="AO136" s="753" t="s">
        <v>1714</v>
      </c>
      <c r="AP136" s="753" t="s">
        <v>1714</v>
      </c>
    </row>
    <row r="137" spans="3:42" ht="13" hidden="1" outlineLevel="1" x14ac:dyDescent="0.3">
      <c r="C137" s="619"/>
      <c r="D137" s="774" t="s">
        <v>970</v>
      </c>
      <c r="E137" s="753" t="s">
        <v>1799</v>
      </c>
      <c r="F137" s="753" t="s">
        <v>1714</v>
      </c>
      <c r="G137" s="753" t="s">
        <v>1714</v>
      </c>
      <c r="H137" s="753" t="s">
        <v>1714</v>
      </c>
      <c r="I137" s="753" t="s">
        <v>1714</v>
      </c>
      <c r="J137" s="753" t="s">
        <v>1714</v>
      </c>
      <c r="K137" s="753" t="s">
        <v>1714</v>
      </c>
      <c r="L137" s="753" t="s">
        <v>1714</v>
      </c>
      <c r="M137" s="753" t="s">
        <v>1714</v>
      </c>
      <c r="N137" s="753" t="s">
        <v>1714</v>
      </c>
      <c r="O137" s="753" t="s">
        <v>1714</v>
      </c>
      <c r="P137" s="753" t="s">
        <v>1714</v>
      </c>
      <c r="Q137" s="753" t="s">
        <v>1714</v>
      </c>
      <c r="R137" s="753" t="s">
        <v>1714</v>
      </c>
      <c r="S137" s="753" t="s">
        <v>1714</v>
      </c>
      <c r="T137" s="753" t="s">
        <v>1714</v>
      </c>
      <c r="U137" s="753" t="s">
        <v>1714</v>
      </c>
      <c r="V137" s="753" t="s">
        <v>1714</v>
      </c>
      <c r="W137" s="753" t="s">
        <v>1714</v>
      </c>
      <c r="X137" s="753" t="s">
        <v>1714</v>
      </c>
      <c r="Y137" s="753" t="s">
        <v>1714</v>
      </c>
      <c r="Z137" s="753" t="s">
        <v>1714</v>
      </c>
      <c r="AA137" s="753" t="s">
        <v>1714</v>
      </c>
      <c r="AB137" s="753" t="s">
        <v>1714</v>
      </c>
      <c r="AC137" s="753" t="s">
        <v>1714</v>
      </c>
      <c r="AD137" s="753" t="s">
        <v>1714</v>
      </c>
      <c r="AE137" s="753" t="s">
        <v>1714</v>
      </c>
      <c r="AF137" s="753" t="s">
        <v>1714</v>
      </c>
      <c r="AG137" s="753" t="s">
        <v>1714</v>
      </c>
      <c r="AH137" s="753" t="s">
        <v>1714</v>
      </c>
      <c r="AI137" s="753" t="s">
        <v>1714</v>
      </c>
      <c r="AJ137" s="753" t="s">
        <v>1714</v>
      </c>
      <c r="AK137" s="753" t="s">
        <v>1714</v>
      </c>
      <c r="AL137" s="753" t="s">
        <v>1714</v>
      </c>
      <c r="AM137" s="753" t="s">
        <v>1714</v>
      </c>
      <c r="AN137" s="753" t="s">
        <v>1714</v>
      </c>
      <c r="AO137" s="753" t="s">
        <v>1714</v>
      </c>
      <c r="AP137" s="753" t="s">
        <v>1714</v>
      </c>
    </row>
    <row r="138" spans="3:42" ht="13" hidden="1" outlineLevel="1" x14ac:dyDescent="0.3">
      <c r="C138" s="619"/>
      <c r="D138" s="774" t="s">
        <v>967</v>
      </c>
      <c r="E138" s="753" t="s">
        <v>1800</v>
      </c>
      <c r="F138" s="753" t="s">
        <v>1714</v>
      </c>
      <c r="G138" s="753" t="s">
        <v>1714</v>
      </c>
      <c r="H138" s="753" t="s">
        <v>1714</v>
      </c>
      <c r="I138" s="753" t="s">
        <v>1714</v>
      </c>
      <c r="J138" s="753" t="s">
        <v>1714</v>
      </c>
      <c r="K138" s="753" t="s">
        <v>1714</v>
      </c>
      <c r="L138" s="753" t="s">
        <v>1714</v>
      </c>
      <c r="M138" s="753" t="s">
        <v>1714</v>
      </c>
      <c r="N138" s="753" t="s">
        <v>1714</v>
      </c>
      <c r="O138" s="753" t="s">
        <v>1714</v>
      </c>
      <c r="P138" s="753" t="s">
        <v>1714</v>
      </c>
      <c r="Q138" s="753" t="s">
        <v>1714</v>
      </c>
      <c r="R138" s="753" t="s">
        <v>1714</v>
      </c>
      <c r="S138" s="753" t="s">
        <v>1714</v>
      </c>
      <c r="T138" s="753" t="s">
        <v>1714</v>
      </c>
      <c r="U138" s="753" t="s">
        <v>1714</v>
      </c>
      <c r="V138" s="753" t="s">
        <v>1714</v>
      </c>
      <c r="W138" s="753" t="s">
        <v>1714</v>
      </c>
      <c r="X138" s="753" t="s">
        <v>1714</v>
      </c>
      <c r="Y138" s="753" t="s">
        <v>1714</v>
      </c>
      <c r="Z138" s="753" t="s">
        <v>1714</v>
      </c>
      <c r="AA138" s="753" t="s">
        <v>1714</v>
      </c>
      <c r="AB138" s="753" t="s">
        <v>1714</v>
      </c>
      <c r="AC138" s="753" t="s">
        <v>1714</v>
      </c>
      <c r="AD138" s="753" t="s">
        <v>1714</v>
      </c>
      <c r="AE138" s="753" t="s">
        <v>1714</v>
      </c>
      <c r="AF138" s="753" t="s">
        <v>1714</v>
      </c>
      <c r="AG138" s="753" t="s">
        <v>1714</v>
      </c>
      <c r="AH138" s="753" t="s">
        <v>1714</v>
      </c>
      <c r="AI138" s="753" t="s">
        <v>1714</v>
      </c>
      <c r="AJ138" s="753" t="s">
        <v>1714</v>
      </c>
      <c r="AK138" s="753" t="s">
        <v>1714</v>
      </c>
      <c r="AL138" s="753" t="s">
        <v>1714</v>
      </c>
      <c r="AM138" s="753" t="s">
        <v>1714</v>
      </c>
      <c r="AN138" s="753" t="s">
        <v>1714</v>
      </c>
      <c r="AO138" s="753" t="s">
        <v>1714</v>
      </c>
      <c r="AP138" s="753" t="s">
        <v>1714</v>
      </c>
    </row>
    <row r="139" spans="3:42" ht="13" hidden="1" outlineLevel="1" x14ac:dyDescent="0.3">
      <c r="C139" s="620"/>
      <c r="D139" s="774" t="s">
        <v>346</v>
      </c>
      <c r="E139" s="753" t="s">
        <v>1801</v>
      </c>
      <c r="F139" s="753" t="s">
        <v>1714</v>
      </c>
      <c r="G139" s="753" t="s">
        <v>1714</v>
      </c>
      <c r="H139" s="753" t="s">
        <v>1714</v>
      </c>
      <c r="I139" s="753" t="s">
        <v>1714</v>
      </c>
      <c r="J139" s="753" t="s">
        <v>1714</v>
      </c>
      <c r="K139" s="753" t="s">
        <v>1714</v>
      </c>
      <c r="L139" s="753" t="s">
        <v>1714</v>
      </c>
      <c r="M139" s="753" t="s">
        <v>1714</v>
      </c>
      <c r="N139" s="753" t="s">
        <v>1714</v>
      </c>
      <c r="O139" s="753" t="s">
        <v>1714</v>
      </c>
      <c r="P139" s="753" t="s">
        <v>1714</v>
      </c>
      <c r="Q139" s="753" t="s">
        <v>1714</v>
      </c>
      <c r="R139" s="753" t="s">
        <v>1714</v>
      </c>
      <c r="S139" s="753" t="s">
        <v>1714</v>
      </c>
      <c r="T139" s="753" t="s">
        <v>1714</v>
      </c>
      <c r="U139" s="753" t="s">
        <v>1714</v>
      </c>
      <c r="V139" s="753" t="s">
        <v>1714</v>
      </c>
      <c r="W139" s="753" t="s">
        <v>1714</v>
      </c>
      <c r="X139" s="753" t="s">
        <v>1714</v>
      </c>
      <c r="Y139" s="753" t="s">
        <v>1714</v>
      </c>
      <c r="Z139" s="753" t="s">
        <v>1714</v>
      </c>
      <c r="AA139" s="753" t="s">
        <v>1714</v>
      </c>
      <c r="AB139" s="753" t="s">
        <v>1714</v>
      </c>
      <c r="AC139" s="753" t="s">
        <v>1714</v>
      </c>
      <c r="AD139" s="753" t="s">
        <v>1714</v>
      </c>
      <c r="AE139" s="753" t="s">
        <v>1714</v>
      </c>
      <c r="AF139" s="753" t="s">
        <v>1714</v>
      </c>
      <c r="AG139" s="753" t="s">
        <v>1714</v>
      </c>
      <c r="AH139" s="753" t="s">
        <v>1714</v>
      </c>
      <c r="AI139" s="753" t="s">
        <v>1714</v>
      </c>
      <c r="AJ139" s="753" t="s">
        <v>1714</v>
      </c>
      <c r="AK139" s="753" t="s">
        <v>1714</v>
      </c>
      <c r="AL139" s="753" t="s">
        <v>1714</v>
      </c>
      <c r="AM139" s="753" t="s">
        <v>1714</v>
      </c>
      <c r="AN139" s="753" t="s">
        <v>1714</v>
      </c>
      <c r="AO139" s="753" t="s">
        <v>1714</v>
      </c>
      <c r="AP139" s="753" t="s">
        <v>1714</v>
      </c>
    </row>
    <row r="140" spans="3:42" ht="13" hidden="1" outlineLevel="1" x14ac:dyDescent="0.3">
      <c r="C140" s="621"/>
      <c r="D140" s="774"/>
      <c r="E140" s="753"/>
      <c r="F140" s="753"/>
      <c r="G140" s="753"/>
      <c r="H140" s="753"/>
      <c r="I140" s="753"/>
      <c r="J140" s="753"/>
      <c r="K140" s="753"/>
      <c r="L140" s="753"/>
      <c r="M140" s="753"/>
      <c r="N140" s="753"/>
      <c r="O140" s="753"/>
      <c r="P140" s="753"/>
      <c r="Q140" s="753"/>
      <c r="R140" s="753"/>
      <c r="S140" s="753"/>
      <c r="T140" s="753"/>
      <c r="U140" s="753"/>
      <c r="V140" s="753"/>
      <c r="W140" s="753"/>
      <c r="X140" s="753"/>
      <c r="Y140" s="753"/>
      <c r="Z140" s="753"/>
      <c r="AA140" s="753"/>
      <c r="AB140" s="753"/>
      <c r="AC140" s="753"/>
      <c r="AD140" s="753"/>
      <c r="AE140" s="753"/>
      <c r="AF140" s="753"/>
      <c r="AG140" s="753"/>
      <c r="AH140" s="753"/>
      <c r="AI140" s="753"/>
      <c r="AJ140" s="753"/>
      <c r="AK140" s="753"/>
      <c r="AL140" s="753"/>
      <c r="AM140" s="753"/>
      <c r="AN140" s="753"/>
      <c r="AO140" s="753"/>
      <c r="AP140" s="753"/>
    </row>
    <row r="141" spans="3:42" ht="13" hidden="1" outlineLevel="1" x14ac:dyDescent="0.3">
      <c r="C141" s="619"/>
      <c r="D141" s="774" t="s">
        <v>347</v>
      </c>
      <c r="E141" s="753" t="s">
        <v>1802</v>
      </c>
      <c r="F141" s="753" t="s">
        <v>1714</v>
      </c>
      <c r="G141" s="753" t="s">
        <v>1714</v>
      </c>
      <c r="H141" s="753" t="s">
        <v>1714</v>
      </c>
      <c r="I141" s="753" t="s">
        <v>1714</v>
      </c>
      <c r="J141" s="753" t="s">
        <v>1714</v>
      </c>
      <c r="K141" s="753" t="s">
        <v>1714</v>
      </c>
      <c r="L141" s="753" t="s">
        <v>1714</v>
      </c>
      <c r="M141" s="753" t="s">
        <v>1714</v>
      </c>
      <c r="N141" s="753" t="s">
        <v>1714</v>
      </c>
      <c r="O141" s="753" t="s">
        <v>1714</v>
      </c>
      <c r="P141" s="753" t="s">
        <v>1714</v>
      </c>
      <c r="Q141" s="753" t="s">
        <v>1714</v>
      </c>
      <c r="R141" s="753" t="s">
        <v>1714</v>
      </c>
      <c r="S141" s="753" t="s">
        <v>1714</v>
      </c>
      <c r="T141" s="753" t="s">
        <v>1714</v>
      </c>
      <c r="U141" s="753" t="s">
        <v>1714</v>
      </c>
      <c r="V141" s="753" t="s">
        <v>1714</v>
      </c>
      <c r="W141" s="753" t="s">
        <v>1714</v>
      </c>
      <c r="X141" s="753" t="s">
        <v>1714</v>
      </c>
      <c r="Y141" s="753" t="s">
        <v>1714</v>
      </c>
      <c r="Z141" s="753" t="s">
        <v>1714</v>
      </c>
      <c r="AA141" s="753" t="s">
        <v>1714</v>
      </c>
      <c r="AB141" s="753" t="s">
        <v>1714</v>
      </c>
      <c r="AC141" s="753" t="s">
        <v>1714</v>
      </c>
      <c r="AD141" s="753" t="s">
        <v>1714</v>
      </c>
      <c r="AE141" s="753" t="s">
        <v>1714</v>
      </c>
      <c r="AF141" s="753" t="s">
        <v>1714</v>
      </c>
      <c r="AG141" s="753" t="s">
        <v>1714</v>
      </c>
      <c r="AH141" s="753" t="s">
        <v>1714</v>
      </c>
      <c r="AI141" s="753" t="s">
        <v>1714</v>
      </c>
      <c r="AJ141" s="753" t="s">
        <v>1714</v>
      </c>
      <c r="AK141" s="753" t="s">
        <v>1714</v>
      </c>
      <c r="AL141" s="753" t="s">
        <v>1714</v>
      </c>
      <c r="AM141" s="753" t="s">
        <v>1714</v>
      </c>
      <c r="AN141" s="753" t="s">
        <v>1714</v>
      </c>
      <c r="AO141" s="753" t="s">
        <v>1714</v>
      </c>
      <c r="AP141" s="753" t="s">
        <v>1714</v>
      </c>
    </row>
    <row r="142" spans="3:42" ht="13" hidden="1" outlineLevel="1" x14ac:dyDescent="0.3">
      <c r="C142" s="619"/>
      <c r="D142" s="774" t="s">
        <v>348</v>
      </c>
      <c r="E142" s="753" t="s">
        <v>1803</v>
      </c>
      <c r="F142" s="753" t="s">
        <v>1714</v>
      </c>
      <c r="G142" s="753" t="s">
        <v>1714</v>
      </c>
      <c r="H142" s="753" t="s">
        <v>1714</v>
      </c>
      <c r="I142" s="753" t="s">
        <v>1714</v>
      </c>
      <c r="J142" s="753" t="s">
        <v>1714</v>
      </c>
      <c r="K142" s="753" t="s">
        <v>1714</v>
      </c>
      <c r="L142" s="753" t="s">
        <v>1714</v>
      </c>
      <c r="M142" s="753" t="s">
        <v>1714</v>
      </c>
      <c r="N142" s="753" t="s">
        <v>1714</v>
      </c>
      <c r="O142" s="753" t="s">
        <v>1714</v>
      </c>
      <c r="P142" s="753" t="s">
        <v>1714</v>
      </c>
      <c r="Q142" s="753" t="s">
        <v>1714</v>
      </c>
      <c r="R142" s="753" t="s">
        <v>1714</v>
      </c>
      <c r="S142" s="753" t="s">
        <v>1714</v>
      </c>
      <c r="T142" s="753" t="s">
        <v>1714</v>
      </c>
      <c r="U142" s="753" t="s">
        <v>1714</v>
      </c>
      <c r="V142" s="753" t="s">
        <v>1714</v>
      </c>
      <c r="W142" s="753" t="s">
        <v>1714</v>
      </c>
      <c r="X142" s="753" t="s">
        <v>1714</v>
      </c>
      <c r="Y142" s="753" t="s">
        <v>1714</v>
      </c>
      <c r="Z142" s="753" t="s">
        <v>1714</v>
      </c>
      <c r="AA142" s="753" t="s">
        <v>1714</v>
      </c>
      <c r="AB142" s="753" t="s">
        <v>1714</v>
      </c>
      <c r="AC142" s="753" t="s">
        <v>1714</v>
      </c>
      <c r="AD142" s="753" t="s">
        <v>1714</v>
      </c>
      <c r="AE142" s="753" t="s">
        <v>1714</v>
      </c>
      <c r="AF142" s="753" t="s">
        <v>1714</v>
      </c>
      <c r="AG142" s="753" t="s">
        <v>1714</v>
      </c>
      <c r="AH142" s="753" t="s">
        <v>1714</v>
      </c>
      <c r="AI142" s="753" t="s">
        <v>1714</v>
      </c>
      <c r="AJ142" s="753" t="s">
        <v>1714</v>
      </c>
      <c r="AK142" s="753" t="s">
        <v>1714</v>
      </c>
      <c r="AL142" s="753" t="s">
        <v>1714</v>
      </c>
      <c r="AM142" s="753" t="s">
        <v>1714</v>
      </c>
      <c r="AN142" s="753" t="s">
        <v>1714</v>
      </c>
      <c r="AO142" s="753" t="s">
        <v>1714</v>
      </c>
      <c r="AP142" s="753" t="s">
        <v>1714</v>
      </c>
    </row>
    <row r="143" spans="3:42" ht="13" hidden="1" outlineLevel="1" x14ac:dyDescent="0.3">
      <c r="C143" s="620"/>
      <c r="D143" s="774" t="s">
        <v>349</v>
      </c>
      <c r="E143" s="753" t="s">
        <v>1804</v>
      </c>
      <c r="F143" s="753" t="s">
        <v>1714</v>
      </c>
      <c r="G143" s="753" t="s">
        <v>1714</v>
      </c>
      <c r="H143" s="753" t="s">
        <v>1714</v>
      </c>
      <c r="I143" s="753" t="s">
        <v>1714</v>
      </c>
      <c r="J143" s="753" t="s">
        <v>1714</v>
      </c>
      <c r="K143" s="753" t="s">
        <v>1714</v>
      </c>
      <c r="L143" s="753" t="s">
        <v>1714</v>
      </c>
      <c r="M143" s="753" t="s">
        <v>1714</v>
      </c>
      <c r="N143" s="753" t="s">
        <v>1714</v>
      </c>
      <c r="O143" s="753" t="s">
        <v>1714</v>
      </c>
      <c r="P143" s="753" t="s">
        <v>1714</v>
      </c>
      <c r="Q143" s="753" t="s">
        <v>1714</v>
      </c>
      <c r="R143" s="753" t="s">
        <v>1714</v>
      </c>
      <c r="S143" s="753" t="s">
        <v>1714</v>
      </c>
      <c r="T143" s="753" t="s">
        <v>1714</v>
      </c>
      <c r="U143" s="753" t="s">
        <v>1714</v>
      </c>
      <c r="V143" s="753" t="s">
        <v>1714</v>
      </c>
      <c r="W143" s="753" t="s">
        <v>1714</v>
      </c>
      <c r="X143" s="753" t="s">
        <v>1714</v>
      </c>
      <c r="Y143" s="753" t="s">
        <v>1714</v>
      </c>
      <c r="Z143" s="753" t="s">
        <v>1714</v>
      </c>
      <c r="AA143" s="753" t="s">
        <v>1714</v>
      </c>
      <c r="AB143" s="753" t="s">
        <v>1714</v>
      </c>
      <c r="AC143" s="753" t="s">
        <v>1714</v>
      </c>
      <c r="AD143" s="753" t="s">
        <v>1714</v>
      </c>
      <c r="AE143" s="753" t="s">
        <v>1714</v>
      </c>
      <c r="AF143" s="753" t="s">
        <v>1714</v>
      </c>
      <c r="AG143" s="753" t="s">
        <v>1714</v>
      </c>
      <c r="AH143" s="753" t="s">
        <v>1714</v>
      </c>
      <c r="AI143" s="753" t="s">
        <v>1714</v>
      </c>
      <c r="AJ143" s="753" t="s">
        <v>1714</v>
      </c>
      <c r="AK143" s="753" t="s">
        <v>1714</v>
      </c>
      <c r="AL143" s="753" t="s">
        <v>1714</v>
      </c>
      <c r="AM143" s="753" t="s">
        <v>1714</v>
      </c>
      <c r="AN143" s="753" t="s">
        <v>1714</v>
      </c>
      <c r="AO143" s="753" t="s">
        <v>1714</v>
      </c>
      <c r="AP143" s="753" t="s">
        <v>1714</v>
      </c>
    </row>
    <row r="144" spans="3:42" ht="13" hidden="1" outlineLevel="1" x14ac:dyDescent="0.3">
      <c r="D144" s="774"/>
      <c r="E144" s="753"/>
      <c r="F144" s="753"/>
      <c r="G144" s="753"/>
      <c r="H144" s="753"/>
      <c r="I144" s="753"/>
      <c r="J144" s="753"/>
      <c r="K144" s="753"/>
      <c r="L144" s="753"/>
      <c r="M144" s="753"/>
      <c r="N144" s="753"/>
      <c r="O144" s="753"/>
      <c r="P144" s="753"/>
      <c r="Q144" s="753"/>
      <c r="R144" s="753"/>
      <c r="S144" s="753"/>
      <c r="T144" s="753"/>
      <c r="U144" s="753"/>
      <c r="V144" s="753"/>
      <c r="W144" s="753"/>
      <c r="X144" s="753"/>
      <c r="Y144" s="753"/>
      <c r="Z144" s="753"/>
      <c r="AA144" s="753"/>
      <c r="AB144" s="753"/>
      <c r="AC144" s="753"/>
      <c r="AD144" s="753"/>
      <c r="AE144" s="753"/>
      <c r="AF144" s="753"/>
      <c r="AG144" s="753"/>
      <c r="AH144" s="753"/>
      <c r="AI144" s="753"/>
      <c r="AJ144" s="753"/>
      <c r="AK144" s="753"/>
      <c r="AL144" s="753"/>
      <c r="AM144" s="753"/>
      <c r="AN144" s="753"/>
      <c r="AO144" s="753"/>
      <c r="AP144" s="753"/>
    </row>
    <row r="145" spans="3:42" ht="13" hidden="1" outlineLevel="1" x14ac:dyDescent="0.3">
      <c r="D145" s="774" t="s">
        <v>968</v>
      </c>
      <c r="E145" s="753" t="s">
        <v>1805</v>
      </c>
      <c r="F145" s="753" t="s">
        <v>1714</v>
      </c>
      <c r="G145" s="753" t="s">
        <v>1714</v>
      </c>
      <c r="H145" s="753" t="s">
        <v>1714</v>
      </c>
      <c r="I145" s="753" t="s">
        <v>1714</v>
      </c>
      <c r="J145" s="753" t="s">
        <v>1714</v>
      </c>
      <c r="K145" s="753" t="s">
        <v>1714</v>
      </c>
      <c r="L145" s="753" t="s">
        <v>1714</v>
      </c>
      <c r="M145" s="753" t="s">
        <v>1714</v>
      </c>
      <c r="N145" s="753" t="s">
        <v>1714</v>
      </c>
      <c r="O145" s="753" t="s">
        <v>1714</v>
      </c>
      <c r="P145" s="753" t="s">
        <v>1714</v>
      </c>
      <c r="Q145" s="753" t="s">
        <v>1714</v>
      </c>
      <c r="R145" s="753" t="s">
        <v>1714</v>
      </c>
      <c r="S145" s="753" t="s">
        <v>1714</v>
      </c>
      <c r="T145" s="753" t="s">
        <v>1714</v>
      </c>
      <c r="U145" s="753" t="s">
        <v>1714</v>
      </c>
      <c r="V145" s="753" t="s">
        <v>1714</v>
      </c>
      <c r="W145" s="753" t="s">
        <v>1714</v>
      </c>
      <c r="X145" s="753" t="s">
        <v>1714</v>
      </c>
      <c r="Y145" s="753" t="s">
        <v>1714</v>
      </c>
      <c r="Z145" s="753" t="s">
        <v>1714</v>
      </c>
      <c r="AA145" s="753" t="s">
        <v>1714</v>
      </c>
      <c r="AB145" s="753" t="s">
        <v>1714</v>
      </c>
      <c r="AC145" s="753" t="s">
        <v>1714</v>
      </c>
      <c r="AD145" s="753" t="s">
        <v>1714</v>
      </c>
      <c r="AE145" s="753" t="s">
        <v>1714</v>
      </c>
      <c r="AF145" s="753" t="s">
        <v>1714</v>
      </c>
      <c r="AG145" s="753" t="s">
        <v>1714</v>
      </c>
      <c r="AH145" s="753" t="s">
        <v>1714</v>
      </c>
      <c r="AI145" s="753" t="s">
        <v>1714</v>
      </c>
      <c r="AJ145" s="753" t="s">
        <v>1714</v>
      </c>
      <c r="AK145" s="753" t="s">
        <v>1714</v>
      </c>
      <c r="AL145" s="753" t="s">
        <v>1714</v>
      </c>
      <c r="AM145" s="753" t="s">
        <v>1714</v>
      </c>
      <c r="AN145" s="753" t="s">
        <v>1714</v>
      </c>
      <c r="AO145" s="753" t="s">
        <v>1714</v>
      </c>
      <c r="AP145" s="753" t="s">
        <v>1714</v>
      </c>
    </row>
    <row r="146" spans="3:42" ht="13" hidden="1" outlineLevel="1" x14ac:dyDescent="0.3">
      <c r="D146" s="774"/>
    </row>
    <row r="147" spans="3:42" ht="13" collapsed="1" x14ac:dyDescent="0.3">
      <c r="C147" s="772" t="s">
        <v>1836</v>
      </c>
      <c r="D147" s="774"/>
    </row>
    <row r="148" spans="3:42" ht="13" x14ac:dyDescent="0.3">
      <c r="D148" s="776" t="s">
        <v>1806</v>
      </c>
      <c r="E148" s="753"/>
      <c r="F148" s="752" t="s">
        <v>656</v>
      </c>
      <c r="G148" s="752" t="s">
        <v>657</v>
      </c>
      <c r="H148" s="752" t="s">
        <v>658</v>
      </c>
      <c r="I148" s="752" t="s">
        <v>576</v>
      </c>
      <c r="J148" s="752" t="s">
        <v>577</v>
      </c>
      <c r="K148" s="752" t="s">
        <v>578</v>
      </c>
      <c r="L148" s="752" t="s">
        <v>586</v>
      </c>
      <c r="M148" s="752" t="s">
        <v>659</v>
      </c>
      <c r="N148" s="752" t="s">
        <v>660</v>
      </c>
      <c r="O148" s="752" t="s">
        <v>661</v>
      </c>
      <c r="P148" s="752" t="s">
        <v>662</v>
      </c>
      <c r="Q148" s="752" t="s">
        <v>663</v>
      </c>
      <c r="R148" s="752" t="s">
        <v>664</v>
      </c>
      <c r="S148" s="752" t="s">
        <v>665</v>
      </c>
      <c r="T148" s="752" t="s">
        <v>666</v>
      </c>
      <c r="U148" s="752" t="s">
        <v>22</v>
      </c>
      <c r="V148" s="752" t="s">
        <v>23</v>
      </c>
      <c r="W148" s="752" t="s">
        <v>143</v>
      </c>
      <c r="X148" s="752" t="s">
        <v>144</v>
      </c>
      <c r="Y148" s="752" t="s">
        <v>145</v>
      </c>
      <c r="Z148" s="752" t="s">
        <v>146</v>
      </c>
      <c r="AA148" s="752" t="s">
        <v>147</v>
      </c>
      <c r="AB148" s="752" t="s">
        <v>148</v>
      </c>
      <c r="AC148" s="752" t="s">
        <v>149</v>
      </c>
      <c r="AD148" s="752" t="s">
        <v>150</v>
      </c>
      <c r="AE148" s="752" t="s">
        <v>151</v>
      </c>
      <c r="AF148" s="752" t="s">
        <v>152</v>
      </c>
      <c r="AG148" s="752" t="s">
        <v>153</v>
      </c>
      <c r="AH148" s="752" t="s">
        <v>154</v>
      </c>
      <c r="AI148" s="752" t="s">
        <v>155</v>
      </c>
      <c r="AJ148" s="752" t="s">
        <v>156</v>
      </c>
      <c r="AK148" s="752" t="s">
        <v>157</v>
      </c>
      <c r="AL148" s="752" t="s">
        <v>158</v>
      </c>
      <c r="AM148" s="752" t="s">
        <v>159</v>
      </c>
      <c r="AN148" s="752" t="s">
        <v>160</v>
      </c>
      <c r="AO148" s="752" t="s">
        <v>161</v>
      </c>
      <c r="AP148" s="752" t="s">
        <v>162</v>
      </c>
    </row>
    <row r="149" spans="3:42" hidden="1" outlineLevel="1" x14ac:dyDescent="0.25">
      <c r="C149" s="624"/>
      <c r="D149" s="777" t="s">
        <v>87</v>
      </c>
      <c r="E149" s="753" t="s">
        <v>1807</v>
      </c>
      <c r="F149" s="753" t="s">
        <v>1714</v>
      </c>
      <c r="G149" s="753" t="s">
        <v>1714</v>
      </c>
      <c r="H149" s="753" t="s">
        <v>1714</v>
      </c>
      <c r="I149" s="753" t="s">
        <v>1714</v>
      </c>
      <c r="J149" s="753" t="s">
        <v>1714</v>
      </c>
      <c r="K149" s="753" t="s">
        <v>1714</v>
      </c>
      <c r="L149" s="753" t="s">
        <v>1714</v>
      </c>
      <c r="M149" s="753" t="s">
        <v>1714</v>
      </c>
      <c r="N149" s="753" t="s">
        <v>1714</v>
      </c>
      <c r="O149" s="753" t="s">
        <v>1714</v>
      </c>
      <c r="P149" s="753" t="s">
        <v>1714</v>
      </c>
      <c r="Q149" s="753" t="s">
        <v>1714</v>
      </c>
      <c r="R149" s="753" t="s">
        <v>1714</v>
      </c>
      <c r="S149" s="753" t="s">
        <v>1714</v>
      </c>
      <c r="T149" s="753" t="s">
        <v>1714</v>
      </c>
      <c r="U149" s="753" t="s">
        <v>1714</v>
      </c>
      <c r="V149" s="753" t="s">
        <v>1714</v>
      </c>
      <c r="W149" s="753" t="s">
        <v>1714</v>
      </c>
      <c r="X149" s="753" t="s">
        <v>1714</v>
      </c>
      <c r="Y149" s="753" t="s">
        <v>1714</v>
      </c>
      <c r="Z149" s="753" t="s">
        <v>1714</v>
      </c>
      <c r="AA149" s="753" t="s">
        <v>1714</v>
      </c>
      <c r="AB149" s="753" t="s">
        <v>1714</v>
      </c>
      <c r="AC149" s="753" t="s">
        <v>1714</v>
      </c>
      <c r="AD149" s="753" t="s">
        <v>1714</v>
      </c>
      <c r="AE149" s="753" t="s">
        <v>1714</v>
      </c>
      <c r="AF149" s="753" t="s">
        <v>1714</v>
      </c>
      <c r="AG149" s="753" t="s">
        <v>1714</v>
      </c>
      <c r="AH149" s="753" t="s">
        <v>1714</v>
      </c>
      <c r="AI149" s="753" t="s">
        <v>1714</v>
      </c>
      <c r="AJ149" s="753" t="s">
        <v>1714</v>
      </c>
      <c r="AK149" s="753" t="s">
        <v>1714</v>
      </c>
      <c r="AL149" s="753" t="s">
        <v>1714</v>
      </c>
      <c r="AM149" s="753" t="s">
        <v>1714</v>
      </c>
      <c r="AN149" s="753" t="s">
        <v>1714</v>
      </c>
      <c r="AO149" s="753" t="s">
        <v>1714</v>
      </c>
      <c r="AP149" s="753" t="s">
        <v>1714</v>
      </c>
    </row>
    <row r="150" spans="3:42" hidden="1" outlineLevel="1" x14ac:dyDescent="0.25">
      <c r="C150" s="619"/>
      <c r="D150" s="778" t="s">
        <v>93</v>
      </c>
      <c r="E150" s="753" t="s">
        <v>1808</v>
      </c>
      <c r="F150" s="753" t="s">
        <v>1714</v>
      </c>
      <c r="G150" s="753" t="s">
        <v>1714</v>
      </c>
      <c r="H150" s="753" t="s">
        <v>1714</v>
      </c>
      <c r="I150" s="753" t="s">
        <v>1714</v>
      </c>
      <c r="J150" s="753" t="s">
        <v>1714</v>
      </c>
      <c r="K150" s="753" t="s">
        <v>1714</v>
      </c>
      <c r="L150" s="753" t="s">
        <v>1714</v>
      </c>
      <c r="M150" s="753" t="s">
        <v>1714</v>
      </c>
      <c r="N150" s="753" t="s">
        <v>1714</v>
      </c>
      <c r="O150" s="753" t="s">
        <v>1714</v>
      </c>
      <c r="P150" s="753" t="s">
        <v>1714</v>
      </c>
      <c r="Q150" s="753" t="s">
        <v>1714</v>
      </c>
      <c r="R150" s="753" t="s">
        <v>1714</v>
      </c>
      <c r="S150" s="753" t="s">
        <v>1714</v>
      </c>
      <c r="T150" s="753" t="s">
        <v>1714</v>
      </c>
      <c r="U150" s="753" t="s">
        <v>1714</v>
      </c>
      <c r="V150" s="753" t="s">
        <v>1714</v>
      </c>
      <c r="W150" s="753" t="s">
        <v>1714</v>
      </c>
      <c r="X150" s="753" t="s">
        <v>1714</v>
      </c>
      <c r="Y150" s="753" t="s">
        <v>1714</v>
      </c>
      <c r="Z150" s="753" t="s">
        <v>1714</v>
      </c>
      <c r="AA150" s="753" t="s">
        <v>1714</v>
      </c>
      <c r="AB150" s="753" t="s">
        <v>1714</v>
      </c>
      <c r="AC150" s="753" t="s">
        <v>1714</v>
      </c>
      <c r="AD150" s="753" t="s">
        <v>1714</v>
      </c>
      <c r="AE150" s="753" t="s">
        <v>1714</v>
      </c>
      <c r="AF150" s="753" t="s">
        <v>1714</v>
      </c>
      <c r="AG150" s="753" t="s">
        <v>1714</v>
      </c>
      <c r="AH150" s="753" t="s">
        <v>1714</v>
      </c>
      <c r="AI150" s="753" t="s">
        <v>1714</v>
      </c>
      <c r="AJ150" s="753" t="s">
        <v>1714</v>
      </c>
      <c r="AK150" s="753" t="s">
        <v>1714</v>
      </c>
      <c r="AL150" s="753" t="s">
        <v>1714</v>
      </c>
      <c r="AM150" s="753" t="s">
        <v>1714</v>
      </c>
      <c r="AN150" s="753" t="s">
        <v>1714</v>
      </c>
      <c r="AO150" s="753" t="s">
        <v>1714</v>
      </c>
      <c r="AP150" s="753" t="s">
        <v>1714</v>
      </c>
    </row>
    <row r="151" spans="3:42" hidden="1" outlineLevel="1" x14ac:dyDescent="0.25">
      <c r="C151" s="619"/>
      <c r="D151" s="778" t="s">
        <v>94</v>
      </c>
      <c r="E151" s="753" t="s">
        <v>1809</v>
      </c>
      <c r="F151" s="753" t="s">
        <v>1714</v>
      </c>
      <c r="G151" s="753" t="s">
        <v>1714</v>
      </c>
      <c r="H151" s="753" t="s">
        <v>1714</v>
      </c>
      <c r="I151" s="753" t="s">
        <v>1714</v>
      </c>
      <c r="J151" s="753" t="s">
        <v>1714</v>
      </c>
      <c r="K151" s="753" t="s">
        <v>1714</v>
      </c>
      <c r="L151" s="753" t="s">
        <v>1714</v>
      </c>
      <c r="M151" s="753" t="s">
        <v>1714</v>
      </c>
      <c r="N151" s="753" t="s">
        <v>1714</v>
      </c>
      <c r="O151" s="753" t="s">
        <v>1714</v>
      </c>
      <c r="P151" s="753" t="s">
        <v>1714</v>
      </c>
      <c r="Q151" s="753" t="s">
        <v>1714</v>
      </c>
      <c r="R151" s="753" t="s">
        <v>1714</v>
      </c>
      <c r="S151" s="753" t="s">
        <v>1714</v>
      </c>
      <c r="T151" s="753" t="s">
        <v>1714</v>
      </c>
      <c r="U151" s="753" t="s">
        <v>1714</v>
      </c>
      <c r="V151" s="753" t="s">
        <v>1714</v>
      </c>
      <c r="W151" s="753" t="s">
        <v>1714</v>
      </c>
      <c r="X151" s="753" t="s">
        <v>1714</v>
      </c>
      <c r="Y151" s="753" t="s">
        <v>1714</v>
      </c>
      <c r="Z151" s="753" t="s">
        <v>1714</v>
      </c>
      <c r="AA151" s="753" t="s">
        <v>1714</v>
      </c>
      <c r="AB151" s="753" t="s">
        <v>1714</v>
      </c>
      <c r="AC151" s="753" t="s">
        <v>1714</v>
      </c>
      <c r="AD151" s="753" t="s">
        <v>1714</v>
      </c>
      <c r="AE151" s="753" t="s">
        <v>1714</v>
      </c>
      <c r="AF151" s="753" t="s">
        <v>1714</v>
      </c>
      <c r="AG151" s="753" t="s">
        <v>1714</v>
      </c>
      <c r="AH151" s="753" t="s">
        <v>1714</v>
      </c>
      <c r="AI151" s="753" t="s">
        <v>1714</v>
      </c>
      <c r="AJ151" s="753" t="s">
        <v>1714</v>
      </c>
      <c r="AK151" s="753" t="s">
        <v>1714</v>
      </c>
      <c r="AL151" s="753" t="s">
        <v>1714</v>
      </c>
      <c r="AM151" s="753" t="s">
        <v>1714</v>
      </c>
      <c r="AN151" s="753" t="s">
        <v>1714</v>
      </c>
      <c r="AO151" s="753" t="s">
        <v>1714</v>
      </c>
      <c r="AP151" s="753" t="s">
        <v>1714</v>
      </c>
    </row>
    <row r="152" spans="3:42" hidden="1" outlineLevel="1" x14ac:dyDescent="0.25">
      <c r="C152" s="624"/>
      <c r="D152" s="777" t="s">
        <v>32</v>
      </c>
      <c r="E152" s="753" t="s">
        <v>1810</v>
      </c>
      <c r="F152" s="753" t="s">
        <v>1714</v>
      </c>
      <c r="G152" s="753" t="s">
        <v>1714</v>
      </c>
      <c r="H152" s="753" t="s">
        <v>1714</v>
      </c>
      <c r="I152" s="753" t="s">
        <v>1714</v>
      </c>
      <c r="J152" s="753" t="s">
        <v>1714</v>
      </c>
      <c r="K152" s="753" t="s">
        <v>1714</v>
      </c>
      <c r="L152" s="753" t="s">
        <v>1714</v>
      </c>
      <c r="M152" s="753" t="s">
        <v>1714</v>
      </c>
      <c r="N152" s="753" t="s">
        <v>1714</v>
      </c>
      <c r="O152" s="753" t="s">
        <v>1714</v>
      </c>
      <c r="P152" s="753" t="s">
        <v>1714</v>
      </c>
      <c r="Q152" s="753" t="s">
        <v>1714</v>
      </c>
      <c r="R152" s="753" t="s">
        <v>1714</v>
      </c>
      <c r="S152" s="753" t="s">
        <v>1714</v>
      </c>
      <c r="T152" s="753" t="s">
        <v>1714</v>
      </c>
      <c r="U152" s="753" t="s">
        <v>1714</v>
      </c>
      <c r="V152" s="753" t="s">
        <v>1714</v>
      </c>
      <c r="W152" s="753" t="s">
        <v>1714</v>
      </c>
      <c r="X152" s="753" t="s">
        <v>1714</v>
      </c>
      <c r="Y152" s="753" t="s">
        <v>1714</v>
      </c>
      <c r="Z152" s="753" t="s">
        <v>1714</v>
      </c>
      <c r="AA152" s="753" t="s">
        <v>1714</v>
      </c>
      <c r="AB152" s="753" t="s">
        <v>1714</v>
      </c>
      <c r="AC152" s="753" t="s">
        <v>1714</v>
      </c>
      <c r="AD152" s="753" t="s">
        <v>1714</v>
      </c>
      <c r="AE152" s="753" t="s">
        <v>1714</v>
      </c>
      <c r="AF152" s="753" t="s">
        <v>1714</v>
      </c>
      <c r="AG152" s="753" t="s">
        <v>1714</v>
      </c>
      <c r="AH152" s="753" t="s">
        <v>1714</v>
      </c>
      <c r="AI152" s="753" t="s">
        <v>1714</v>
      </c>
      <c r="AJ152" s="753" t="s">
        <v>1714</v>
      </c>
      <c r="AK152" s="753" t="s">
        <v>1714</v>
      </c>
      <c r="AL152" s="753" t="s">
        <v>1714</v>
      </c>
      <c r="AM152" s="753" t="s">
        <v>1714</v>
      </c>
      <c r="AN152" s="753" t="s">
        <v>1714</v>
      </c>
      <c r="AO152" s="753" t="s">
        <v>1714</v>
      </c>
      <c r="AP152" s="753" t="s">
        <v>1714</v>
      </c>
    </row>
    <row r="153" spans="3:42" hidden="1" outlineLevel="1" x14ac:dyDescent="0.25">
      <c r="C153" s="619"/>
      <c r="D153" s="778" t="s">
        <v>93</v>
      </c>
      <c r="E153" s="753" t="s">
        <v>1811</v>
      </c>
      <c r="F153" s="753" t="s">
        <v>1714</v>
      </c>
      <c r="G153" s="753" t="s">
        <v>1714</v>
      </c>
      <c r="H153" s="753" t="s">
        <v>1714</v>
      </c>
      <c r="I153" s="753" t="s">
        <v>1714</v>
      </c>
      <c r="J153" s="753" t="s">
        <v>1714</v>
      </c>
      <c r="K153" s="753" t="s">
        <v>1714</v>
      </c>
      <c r="L153" s="753" t="s">
        <v>1714</v>
      </c>
      <c r="M153" s="753" t="s">
        <v>1714</v>
      </c>
      <c r="N153" s="753" t="s">
        <v>1714</v>
      </c>
      <c r="O153" s="753" t="s">
        <v>1714</v>
      </c>
      <c r="P153" s="753" t="s">
        <v>1714</v>
      </c>
      <c r="Q153" s="753" t="s">
        <v>1714</v>
      </c>
      <c r="R153" s="753" t="s">
        <v>1714</v>
      </c>
      <c r="S153" s="753" t="s">
        <v>1714</v>
      </c>
      <c r="T153" s="753" t="s">
        <v>1714</v>
      </c>
      <c r="U153" s="753" t="s">
        <v>1714</v>
      </c>
      <c r="V153" s="753" t="s">
        <v>1714</v>
      </c>
      <c r="W153" s="753" t="s">
        <v>1714</v>
      </c>
      <c r="X153" s="753" t="s">
        <v>1714</v>
      </c>
      <c r="Y153" s="753" t="s">
        <v>1714</v>
      </c>
      <c r="Z153" s="753" t="s">
        <v>1714</v>
      </c>
      <c r="AA153" s="753" t="s">
        <v>1714</v>
      </c>
      <c r="AB153" s="753" t="s">
        <v>1714</v>
      </c>
      <c r="AC153" s="753" t="s">
        <v>1714</v>
      </c>
      <c r="AD153" s="753" t="s">
        <v>1714</v>
      </c>
      <c r="AE153" s="753" t="s">
        <v>1714</v>
      </c>
      <c r="AF153" s="753" t="s">
        <v>1714</v>
      </c>
      <c r="AG153" s="753" t="s">
        <v>1714</v>
      </c>
      <c r="AH153" s="753" t="s">
        <v>1714</v>
      </c>
      <c r="AI153" s="753" t="s">
        <v>1714</v>
      </c>
      <c r="AJ153" s="753" t="s">
        <v>1714</v>
      </c>
      <c r="AK153" s="753" t="s">
        <v>1714</v>
      </c>
      <c r="AL153" s="753" t="s">
        <v>1714</v>
      </c>
      <c r="AM153" s="753" t="s">
        <v>1714</v>
      </c>
      <c r="AN153" s="753" t="s">
        <v>1714</v>
      </c>
      <c r="AO153" s="753" t="s">
        <v>1714</v>
      </c>
      <c r="AP153" s="753" t="s">
        <v>1714</v>
      </c>
    </row>
    <row r="154" spans="3:42" hidden="1" outlineLevel="1" x14ac:dyDescent="0.25">
      <c r="C154" s="619"/>
      <c r="D154" s="778" t="s">
        <v>94</v>
      </c>
      <c r="E154" s="753" t="s">
        <v>1812</v>
      </c>
      <c r="F154" s="753" t="s">
        <v>1714</v>
      </c>
      <c r="G154" s="753" t="s">
        <v>1714</v>
      </c>
      <c r="H154" s="753" t="s">
        <v>1714</v>
      </c>
      <c r="I154" s="753" t="s">
        <v>1714</v>
      </c>
      <c r="J154" s="753" t="s">
        <v>1714</v>
      </c>
      <c r="K154" s="753" t="s">
        <v>1714</v>
      </c>
      <c r="L154" s="753" t="s">
        <v>1714</v>
      </c>
      <c r="M154" s="753" t="s">
        <v>1714</v>
      </c>
      <c r="N154" s="753" t="s">
        <v>1714</v>
      </c>
      <c r="O154" s="753" t="s">
        <v>1714</v>
      </c>
      <c r="P154" s="753" t="s">
        <v>1714</v>
      </c>
      <c r="Q154" s="753" t="s">
        <v>1714</v>
      </c>
      <c r="R154" s="753" t="s">
        <v>1714</v>
      </c>
      <c r="S154" s="753" t="s">
        <v>1714</v>
      </c>
      <c r="T154" s="753" t="s">
        <v>1714</v>
      </c>
      <c r="U154" s="753" t="s">
        <v>1714</v>
      </c>
      <c r="V154" s="753" t="s">
        <v>1714</v>
      </c>
      <c r="W154" s="753" t="s">
        <v>1714</v>
      </c>
      <c r="X154" s="753" t="s">
        <v>1714</v>
      </c>
      <c r="Y154" s="753" t="s">
        <v>1714</v>
      </c>
      <c r="Z154" s="753" t="s">
        <v>1714</v>
      </c>
      <c r="AA154" s="753" t="s">
        <v>1714</v>
      </c>
      <c r="AB154" s="753" t="s">
        <v>1714</v>
      </c>
      <c r="AC154" s="753" t="s">
        <v>1714</v>
      </c>
      <c r="AD154" s="753" t="s">
        <v>1714</v>
      </c>
      <c r="AE154" s="753" t="s">
        <v>1714</v>
      </c>
      <c r="AF154" s="753" t="s">
        <v>1714</v>
      </c>
      <c r="AG154" s="753" t="s">
        <v>1714</v>
      </c>
      <c r="AH154" s="753" t="s">
        <v>1714</v>
      </c>
      <c r="AI154" s="753" t="s">
        <v>1714</v>
      </c>
      <c r="AJ154" s="753" t="s">
        <v>1714</v>
      </c>
      <c r="AK154" s="753" t="s">
        <v>1714</v>
      </c>
      <c r="AL154" s="753" t="s">
        <v>1714</v>
      </c>
      <c r="AM154" s="753" t="s">
        <v>1714</v>
      </c>
      <c r="AN154" s="753" t="s">
        <v>1714</v>
      </c>
      <c r="AO154" s="753" t="s">
        <v>1714</v>
      </c>
      <c r="AP154" s="753" t="s">
        <v>1714</v>
      </c>
    </row>
    <row r="155" spans="3:42" hidden="1" outlineLevel="1" x14ac:dyDescent="0.25">
      <c r="C155" s="624"/>
      <c r="D155" s="777" t="s">
        <v>52</v>
      </c>
      <c r="E155" s="753" t="s">
        <v>1813</v>
      </c>
      <c r="F155" s="753" t="s">
        <v>1714</v>
      </c>
      <c r="G155" s="753" t="s">
        <v>1714</v>
      </c>
      <c r="H155" s="753" t="s">
        <v>1714</v>
      </c>
      <c r="I155" s="753" t="s">
        <v>1714</v>
      </c>
      <c r="J155" s="753" t="s">
        <v>1714</v>
      </c>
      <c r="K155" s="753" t="s">
        <v>1714</v>
      </c>
      <c r="L155" s="753" t="s">
        <v>1714</v>
      </c>
      <c r="M155" s="753" t="s">
        <v>1714</v>
      </c>
      <c r="N155" s="753" t="s">
        <v>1714</v>
      </c>
      <c r="O155" s="753" t="s">
        <v>1714</v>
      </c>
      <c r="P155" s="753" t="s">
        <v>1714</v>
      </c>
      <c r="Q155" s="753" t="s">
        <v>1714</v>
      </c>
      <c r="R155" s="753" t="s">
        <v>1714</v>
      </c>
      <c r="S155" s="753" t="s">
        <v>1714</v>
      </c>
      <c r="T155" s="753" t="s">
        <v>1714</v>
      </c>
      <c r="U155" s="753" t="s">
        <v>1714</v>
      </c>
      <c r="V155" s="753" t="s">
        <v>1714</v>
      </c>
      <c r="W155" s="753" t="s">
        <v>1714</v>
      </c>
      <c r="X155" s="753" t="s">
        <v>1714</v>
      </c>
      <c r="Y155" s="753" t="s">
        <v>1714</v>
      </c>
      <c r="Z155" s="753" t="s">
        <v>1714</v>
      </c>
      <c r="AA155" s="753" t="s">
        <v>1714</v>
      </c>
      <c r="AB155" s="753" t="s">
        <v>1714</v>
      </c>
      <c r="AC155" s="753" t="s">
        <v>1714</v>
      </c>
      <c r="AD155" s="753" t="s">
        <v>1714</v>
      </c>
      <c r="AE155" s="753" t="s">
        <v>1714</v>
      </c>
      <c r="AF155" s="753" t="s">
        <v>1714</v>
      </c>
      <c r="AG155" s="753" t="s">
        <v>1714</v>
      </c>
      <c r="AH155" s="753" t="s">
        <v>1714</v>
      </c>
      <c r="AI155" s="753" t="s">
        <v>1714</v>
      </c>
      <c r="AJ155" s="753" t="s">
        <v>1714</v>
      </c>
      <c r="AK155" s="753" t="s">
        <v>1714</v>
      </c>
      <c r="AL155" s="753" t="s">
        <v>1714</v>
      </c>
      <c r="AM155" s="753" t="s">
        <v>1714</v>
      </c>
      <c r="AN155" s="753" t="s">
        <v>1714</v>
      </c>
      <c r="AO155" s="753" t="s">
        <v>1714</v>
      </c>
      <c r="AP155" s="753" t="s">
        <v>1714</v>
      </c>
    </row>
    <row r="156" spans="3:42" hidden="1" outlineLevel="1" x14ac:dyDescent="0.25">
      <c r="C156" s="619"/>
      <c r="D156" s="778" t="s">
        <v>93</v>
      </c>
      <c r="E156" s="753" t="s">
        <v>1814</v>
      </c>
      <c r="F156" s="753" t="s">
        <v>1714</v>
      </c>
      <c r="G156" s="753" t="s">
        <v>1714</v>
      </c>
      <c r="H156" s="753" t="s">
        <v>1714</v>
      </c>
      <c r="I156" s="753" t="s">
        <v>1714</v>
      </c>
      <c r="J156" s="753" t="s">
        <v>1714</v>
      </c>
      <c r="K156" s="753" t="s">
        <v>1714</v>
      </c>
      <c r="L156" s="753" t="s">
        <v>1714</v>
      </c>
      <c r="M156" s="753" t="s">
        <v>1714</v>
      </c>
      <c r="N156" s="753" t="s">
        <v>1714</v>
      </c>
      <c r="O156" s="753" t="s">
        <v>1714</v>
      </c>
      <c r="P156" s="753" t="s">
        <v>1714</v>
      </c>
      <c r="Q156" s="753" t="s">
        <v>1714</v>
      </c>
      <c r="R156" s="753" t="s">
        <v>1714</v>
      </c>
      <c r="S156" s="753" t="s">
        <v>1714</v>
      </c>
      <c r="T156" s="753" t="s">
        <v>1714</v>
      </c>
      <c r="U156" s="753" t="s">
        <v>1714</v>
      </c>
      <c r="V156" s="753" t="s">
        <v>1714</v>
      </c>
      <c r="W156" s="753" t="s">
        <v>1714</v>
      </c>
      <c r="X156" s="753" t="s">
        <v>1714</v>
      </c>
      <c r="Y156" s="753" t="s">
        <v>1714</v>
      </c>
      <c r="Z156" s="753" t="s">
        <v>1714</v>
      </c>
      <c r="AA156" s="753" t="s">
        <v>1714</v>
      </c>
      <c r="AB156" s="753" t="s">
        <v>1714</v>
      </c>
      <c r="AC156" s="753" t="s">
        <v>1714</v>
      </c>
      <c r="AD156" s="753" t="s">
        <v>1714</v>
      </c>
      <c r="AE156" s="753" t="s">
        <v>1714</v>
      </c>
      <c r="AF156" s="753" t="s">
        <v>1714</v>
      </c>
      <c r="AG156" s="753" t="s">
        <v>1714</v>
      </c>
      <c r="AH156" s="753" t="s">
        <v>1714</v>
      </c>
      <c r="AI156" s="753" t="s">
        <v>1714</v>
      </c>
      <c r="AJ156" s="753" t="s">
        <v>1714</v>
      </c>
      <c r="AK156" s="753" t="s">
        <v>1714</v>
      </c>
      <c r="AL156" s="753" t="s">
        <v>1714</v>
      </c>
      <c r="AM156" s="753" t="s">
        <v>1714</v>
      </c>
      <c r="AN156" s="753" t="s">
        <v>1714</v>
      </c>
      <c r="AO156" s="753" t="s">
        <v>1714</v>
      </c>
      <c r="AP156" s="753" t="s">
        <v>1714</v>
      </c>
    </row>
    <row r="157" spans="3:42" hidden="1" outlineLevel="1" x14ac:dyDescent="0.25">
      <c r="C157" s="619"/>
      <c r="D157" s="778" t="s">
        <v>94</v>
      </c>
      <c r="E157" s="753" t="s">
        <v>1815</v>
      </c>
      <c r="F157" s="753" t="s">
        <v>1714</v>
      </c>
      <c r="G157" s="753" t="s">
        <v>1714</v>
      </c>
      <c r="H157" s="753" t="s">
        <v>1714</v>
      </c>
      <c r="I157" s="753" t="s">
        <v>1714</v>
      </c>
      <c r="J157" s="753" t="s">
        <v>1714</v>
      </c>
      <c r="K157" s="753" t="s">
        <v>1714</v>
      </c>
      <c r="L157" s="753" t="s">
        <v>1714</v>
      </c>
      <c r="M157" s="753" t="s">
        <v>1714</v>
      </c>
      <c r="N157" s="753" t="s">
        <v>1714</v>
      </c>
      <c r="O157" s="753" t="s">
        <v>1714</v>
      </c>
      <c r="P157" s="753" t="s">
        <v>1714</v>
      </c>
      <c r="Q157" s="753" t="s">
        <v>1714</v>
      </c>
      <c r="R157" s="753" t="s">
        <v>1714</v>
      </c>
      <c r="S157" s="753" t="s">
        <v>1714</v>
      </c>
      <c r="T157" s="753" t="s">
        <v>1714</v>
      </c>
      <c r="U157" s="753" t="s">
        <v>1714</v>
      </c>
      <c r="V157" s="753" t="s">
        <v>1714</v>
      </c>
      <c r="W157" s="753" t="s">
        <v>1714</v>
      </c>
      <c r="X157" s="753" t="s">
        <v>1714</v>
      </c>
      <c r="Y157" s="753" t="s">
        <v>1714</v>
      </c>
      <c r="Z157" s="753" t="s">
        <v>1714</v>
      </c>
      <c r="AA157" s="753" t="s">
        <v>1714</v>
      </c>
      <c r="AB157" s="753" t="s">
        <v>1714</v>
      </c>
      <c r="AC157" s="753" t="s">
        <v>1714</v>
      </c>
      <c r="AD157" s="753" t="s">
        <v>1714</v>
      </c>
      <c r="AE157" s="753" t="s">
        <v>1714</v>
      </c>
      <c r="AF157" s="753" t="s">
        <v>1714</v>
      </c>
      <c r="AG157" s="753" t="s">
        <v>1714</v>
      </c>
      <c r="AH157" s="753" t="s">
        <v>1714</v>
      </c>
      <c r="AI157" s="753" t="s">
        <v>1714</v>
      </c>
      <c r="AJ157" s="753" t="s">
        <v>1714</v>
      </c>
      <c r="AK157" s="753" t="s">
        <v>1714</v>
      </c>
      <c r="AL157" s="753" t="s">
        <v>1714</v>
      </c>
      <c r="AM157" s="753" t="s">
        <v>1714</v>
      </c>
      <c r="AN157" s="753" t="s">
        <v>1714</v>
      </c>
      <c r="AO157" s="753" t="s">
        <v>1714</v>
      </c>
      <c r="AP157" s="753" t="s">
        <v>1714</v>
      </c>
    </row>
    <row r="158" spans="3:42" hidden="1" outlineLevel="1" x14ac:dyDescent="0.25">
      <c r="C158" s="624"/>
      <c r="D158" s="777" t="s">
        <v>96</v>
      </c>
      <c r="E158" s="753" t="s">
        <v>1816</v>
      </c>
      <c r="F158" s="753" t="s">
        <v>1714</v>
      </c>
      <c r="G158" s="753" t="s">
        <v>1714</v>
      </c>
      <c r="H158" s="753" t="s">
        <v>1714</v>
      </c>
      <c r="I158" s="753" t="s">
        <v>1714</v>
      </c>
      <c r="J158" s="753" t="s">
        <v>1714</v>
      </c>
      <c r="K158" s="753" t="s">
        <v>1714</v>
      </c>
      <c r="L158" s="753" t="s">
        <v>1714</v>
      </c>
      <c r="M158" s="753" t="s">
        <v>1714</v>
      </c>
      <c r="N158" s="753" t="s">
        <v>1714</v>
      </c>
      <c r="O158" s="753" t="s">
        <v>1714</v>
      </c>
      <c r="P158" s="753" t="s">
        <v>1714</v>
      </c>
      <c r="Q158" s="753" t="s">
        <v>1714</v>
      </c>
      <c r="R158" s="753" t="s">
        <v>1714</v>
      </c>
      <c r="S158" s="753" t="s">
        <v>1714</v>
      </c>
      <c r="T158" s="753" t="s">
        <v>1714</v>
      </c>
      <c r="U158" s="753" t="s">
        <v>1714</v>
      </c>
      <c r="V158" s="753" t="s">
        <v>1714</v>
      </c>
      <c r="W158" s="753" t="s">
        <v>1714</v>
      </c>
      <c r="X158" s="753" t="s">
        <v>1714</v>
      </c>
      <c r="Y158" s="753" t="s">
        <v>1714</v>
      </c>
      <c r="Z158" s="753" t="s">
        <v>1714</v>
      </c>
      <c r="AA158" s="753" t="s">
        <v>1714</v>
      </c>
      <c r="AB158" s="753" t="s">
        <v>1714</v>
      </c>
      <c r="AC158" s="753" t="s">
        <v>1714</v>
      </c>
      <c r="AD158" s="753" t="s">
        <v>1714</v>
      </c>
      <c r="AE158" s="753" t="s">
        <v>1714</v>
      </c>
      <c r="AF158" s="753" t="s">
        <v>1714</v>
      </c>
      <c r="AG158" s="753" t="s">
        <v>1714</v>
      </c>
      <c r="AH158" s="753" t="s">
        <v>1714</v>
      </c>
      <c r="AI158" s="753" t="s">
        <v>1714</v>
      </c>
      <c r="AJ158" s="753" t="s">
        <v>1714</v>
      </c>
      <c r="AK158" s="753" t="s">
        <v>1714</v>
      </c>
      <c r="AL158" s="753" t="s">
        <v>1714</v>
      </c>
      <c r="AM158" s="753" t="s">
        <v>1714</v>
      </c>
      <c r="AN158" s="753" t="s">
        <v>1714</v>
      </c>
      <c r="AO158" s="753" t="s">
        <v>1714</v>
      </c>
      <c r="AP158" s="753" t="s">
        <v>1714</v>
      </c>
    </row>
    <row r="159" spans="3:42" hidden="1" outlineLevel="1" x14ac:dyDescent="0.25">
      <c r="C159" s="619"/>
      <c r="D159" s="779" t="s">
        <v>715</v>
      </c>
      <c r="E159" s="753" t="s">
        <v>1817</v>
      </c>
      <c r="F159" s="753" t="s">
        <v>1714</v>
      </c>
      <c r="G159" s="753" t="s">
        <v>1714</v>
      </c>
      <c r="H159" s="753" t="s">
        <v>1714</v>
      </c>
      <c r="I159" s="753" t="s">
        <v>1714</v>
      </c>
      <c r="J159" s="753" t="s">
        <v>1714</v>
      </c>
      <c r="K159" s="753" t="s">
        <v>1714</v>
      </c>
      <c r="L159" s="753" t="s">
        <v>1714</v>
      </c>
      <c r="M159" s="753" t="s">
        <v>1714</v>
      </c>
      <c r="N159" s="753" t="s">
        <v>1714</v>
      </c>
      <c r="O159" s="753" t="s">
        <v>1714</v>
      </c>
      <c r="P159" s="753" t="s">
        <v>1714</v>
      </c>
      <c r="Q159" s="753" t="s">
        <v>1714</v>
      </c>
      <c r="R159" s="753" t="s">
        <v>1714</v>
      </c>
      <c r="S159" s="753" t="s">
        <v>1714</v>
      </c>
      <c r="T159" s="753" t="s">
        <v>1714</v>
      </c>
      <c r="U159" s="753" t="s">
        <v>1714</v>
      </c>
      <c r="V159" s="753" t="s">
        <v>1714</v>
      </c>
      <c r="W159" s="753" t="s">
        <v>1714</v>
      </c>
      <c r="X159" s="753" t="s">
        <v>1714</v>
      </c>
      <c r="Y159" s="753" t="s">
        <v>1714</v>
      </c>
      <c r="Z159" s="753" t="s">
        <v>1714</v>
      </c>
      <c r="AA159" s="753" t="s">
        <v>1714</v>
      </c>
      <c r="AB159" s="753" t="s">
        <v>1714</v>
      </c>
      <c r="AC159" s="753" t="s">
        <v>1714</v>
      </c>
      <c r="AD159" s="753" t="s">
        <v>1714</v>
      </c>
      <c r="AE159" s="753" t="s">
        <v>1714</v>
      </c>
      <c r="AF159" s="753" t="s">
        <v>1714</v>
      </c>
      <c r="AG159" s="753" t="s">
        <v>1714</v>
      </c>
      <c r="AH159" s="753" t="s">
        <v>1714</v>
      </c>
      <c r="AI159" s="753" t="s">
        <v>1714</v>
      </c>
      <c r="AJ159" s="753" t="s">
        <v>1714</v>
      </c>
      <c r="AK159" s="753" t="s">
        <v>1714</v>
      </c>
      <c r="AL159" s="753" t="s">
        <v>1714</v>
      </c>
      <c r="AM159" s="753" t="s">
        <v>1714</v>
      </c>
      <c r="AN159" s="753" t="s">
        <v>1714</v>
      </c>
      <c r="AO159" s="753" t="s">
        <v>1714</v>
      </c>
      <c r="AP159" s="753" t="s">
        <v>1714</v>
      </c>
    </row>
    <row r="160" spans="3:42" hidden="1" outlineLevel="1" x14ac:dyDescent="0.25">
      <c r="C160" s="619"/>
      <c r="D160" s="779" t="s">
        <v>34</v>
      </c>
      <c r="E160" s="753" t="s">
        <v>1818</v>
      </c>
      <c r="F160" s="753" t="s">
        <v>1714</v>
      </c>
      <c r="G160" s="753" t="s">
        <v>1714</v>
      </c>
      <c r="H160" s="753" t="s">
        <v>1714</v>
      </c>
      <c r="I160" s="753" t="s">
        <v>1714</v>
      </c>
      <c r="J160" s="753" t="s">
        <v>1714</v>
      </c>
      <c r="K160" s="753" t="s">
        <v>1714</v>
      </c>
      <c r="L160" s="753" t="s">
        <v>1714</v>
      </c>
      <c r="M160" s="753" t="s">
        <v>1714</v>
      </c>
      <c r="N160" s="753" t="s">
        <v>1714</v>
      </c>
      <c r="O160" s="753" t="s">
        <v>1714</v>
      </c>
      <c r="P160" s="753" t="s">
        <v>1714</v>
      </c>
      <c r="Q160" s="753" t="s">
        <v>1714</v>
      </c>
      <c r="R160" s="753" t="s">
        <v>1714</v>
      </c>
      <c r="S160" s="753" t="s">
        <v>1714</v>
      </c>
      <c r="T160" s="753" t="s">
        <v>1714</v>
      </c>
      <c r="U160" s="753" t="s">
        <v>1714</v>
      </c>
      <c r="V160" s="753" t="s">
        <v>1714</v>
      </c>
      <c r="W160" s="753" t="s">
        <v>1714</v>
      </c>
      <c r="X160" s="753" t="s">
        <v>1714</v>
      </c>
      <c r="Y160" s="753" t="s">
        <v>1714</v>
      </c>
      <c r="Z160" s="753" t="s">
        <v>1714</v>
      </c>
      <c r="AA160" s="753" t="s">
        <v>1714</v>
      </c>
      <c r="AB160" s="753" t="s">
        <v>1714</v>
      </c>
      <c r="AC160" s="753" t="s">
        <v>1714</v>
      </c>
      <c r="AD160" s="753" t="s">
        <v>1714</v>
      </c>
      <c r="AE160" s="753" t="s">
        <v>1714</v>
      </c>
      <c r="AF160" s="753" t="s">
        <v>1714</v>
      </c>
      <c r="AG160" s="753" t="s">
        <v>1714</v>
      </c>
      <c r="AH160" s="753" t="s">
        <v>1714</v>
      </c>
      <c r="AI160" s="753" t="s">
        <v>1714</v>
      </c>
      <c r="AJ160" s="753" t="s">
        <v>1714</v>
      </c>
      <c r="AK160" s="753" t="s">
        <v>1714</v>
      </c>
      <c r="AL160" s="753" t="s">
        <v>1714</v>
      </c>
      <c r="AM160" s="753" t="s">
        <v>1714</v>
      </c>
      <c r="AN160" s="753" t="s">
        <v>1714</v>
      </c>
      <c r="AO160" s="753" t="s">
        <v>1714</v>
      </c>
      <c r="AP160" s="753" t="s">
        <v>1714</v>
      </c>
    </row>
    <row r="161" spans="3:42" hidden="1" outlineLevel="1" x14ac:dyDescent="0.25">
      <c r="C161" s="619"/>
      <c r="D161" s="779" t="s">
        <v>35</v>
      </c>
      <c r="E161" s="753" t="s">
        <v>1819</v>
      </c>
      <c r="F161" s="753" t="s">
        <v>1714</v>
      </c>
      <c r="G161" s="753" t="s">
        <v>1714</v>
      </c>
      <c r="H161" s="753" t="s">
        <v>1714</v>
      </c>
      <c r="I161" s="753" t="s">
        <v>1714</v>
      </c>
      <c r="J161" s="753" t="s">
        <v>1714</v>
      </c>
      <c r="K161" s="753" t="s">
        <v>1714</v>
      </c>
      <c r="L161" s="753" t="s">
        <v>1714</v>
      </c>
      <c r="M161" s="753" t="s">
        <v>1714</v>
      </c>
      <c r="N161" s="753" t="s">
        <v>1714</v>
      </c>
      <c r="O161" s="753" t="s">
        <v>1714</v>
      </c>
      <c r="P161" s="753" t="s">
        <v>1714</v>
      </c>
      <c r="Q161" s="753" t="s">
        <v>1714</v>
      </c>
      <c r="R161" s="753" t="s">
        <v>1714</v>
      </c>
      <c r="S161" s="753" t="s">
        <v>1714</v>
      </c>
      <c r="T161" s="753" t="s">
        <v>1714</v>
      </c>
      <c r="U161" s="753" t="s">
        <v>1714</v>
      </c>
      <c r="V161" s="753" t="s">
        <v>1714</v>
      </c>
      <c r="W161" s="753" t="s">
        <v>1714</v>
      </c>
      <c r="X161" s="753" t="s">
        <v>1714</v>
      </c>
      <c r="Y161" s="753" t="s">
        <v>1714</v>
      </c>
      <c r="Z161" s="753" t="s">
        <v>1714</v>
      </c>
      <c r="AA161" s="753" t="s">
        <v>1714</v>
      </c>
      <c r="AB161" s="753" t="s">
        <v>1714</v>
      </c>
      <c r="AC161" s="753" t="s">
        <v>1714</v>
      </c>
      <c r="AD161" s="753" t="s">
        <v>1714</v>
      </c>
      <c r="AE161" s="753" t="s">
        <v>1714</v>
      </c>
      <c r="AF161" s="753" t="s">
        <v>1714</v>
      </c>
      <c r="AG161" s="753" t="s">
        <v>1714</v>
      </c>
      <c r="AH161" s="753" t="s">
        <v>1714</v>
      </c>
      <c r="AI161" s="753" t="s">
        <v>1714</v>
      </c>
      <c r="AJ161" s="753" t="s">
        <v>1714</v>
      </c>
      <c r="AK161" s="753" t="s">
        <v>1714</v>
      </c>
      <c r="AL161" s="753" t="s">
        <v>1714</v>
      </c>
      <c r="AM161" s="753" t="s">
        <v>1714</v>
      </c>
      <c r="AN161" s="753" t="s">
        <v>1714</v>
      </c>
      <c r="AO161" s="753" t="s">
        <v>1714</v>
      </c>
      <c r="AP161" s="753" t="s">
        <v>1714</v>
      </c>
    </row>
    <row r="162" spans="3:42" hidden="1" outlineLevel="1" x14ac:dyDescent="0.25">
      <c r="C162" s="619"/>
      <c r="D162" s="779" t="s">
        <v>917</v>
      </c>
      <c r="E162" s="753" t="s">
        <v>1820</v>
      </c>
      <c r="F162" s="753" t="s">
        <v>1714</v>
      </c>
      <c r="G162" s="753" t="s">
        <v>1714</v>
      </c>
      <c r="H162" s="753" t="s">
        <v>1714</v>
      </c>
      <c r="I162" s="753" t="s">
        <v>1714</v>
      </c>
      <c r="J162" s="753" t="s">
        <v>1714</v>
      </c>
      <c r="K162" s="753" t="s">
        <v>1714</v>
      </c>
      <c r="L162" s="753" t="s">
        <v>1714</v>
      </c>
      <c r="M162" s="753" t="s">
        <v>1714</v>
      </c>
      <c r="N162" s="753" t="s">
        <v>1714</v>
      </c>
      <c r="O162" s="753" t="s">
        <v>1714</v>
      </c>
      <c r="P162" s="753" t="s">
        <v>1714</v>
      </c>
      <c r="Q162" s="753" t="s">
        <v>1714</v>
      </c>
      <c r="R162" s="753" t="s">
        <v>1714</v>
      </c>
      <c r="S162" s="753" t="s">
        <v>1714</v>
      </c>
      <c r="T162" s="753" t="s">
        <v>1714</v>
      </c>
      <c r="U162" s="753" t="s">
        <v>1714</v>
      </c>
      <c r="V162" s="753" t="s">
        <v>1714</v>
      </c>
      <c r="W162" s="753" t="s">
        <v>1714</v>
      </c>
      <c r="X162" s="753" t="s">
        <v>1714</v>
      </c>
      <c r="Y162" s="753" t="s">
        <v>1714</v>
      </c>
      <c r="Z162" s="753" t="s">
        <v>1714</v>
      </c>
      <c r="AA162" s="753" t="s">
        <v>1714</v>
      </c>
      <c r="AB162" s="753" t="s">
        <v>1714</v>
      </c>
      <c r="AC162" s="753" t="s">
        <v>1714</v>
      </c>
      <c r="AD162" s="753" t="s">
        <v>1714</v>
      </c>
      <c r="AE162" s="753" t="s">
        <v>1714</v>
      </c>
      <c r="AF162" s="753" t="s">
        <v>1714</v>
      </c>
      <c r="AG162" s="753" t="s">
        <v>1714</v>
      </c>
      <c r="AH162" s="753" t="s">
        <v>1714</v>
      </c>
      <c r="AI162" s="753" t="s">
        <v>1714</v>
      </c>
      <c r="AJ162" s="753" t="s">
        <v>1714</v>
      </c>
      <c r="AK162" s="753" t="s">
        <v>1714</v>
      </c>
      <c r="AL162" s="753" t="s">
        <v>1714</v>
      </c>
      <c r="AM162" s="753" t="s">
        <v>1714</v>
      </c>
      <c r="AN162" s="753" t="s">
        <v>1714</v>
      </c>
      <c r="AO162" s="753" t="s">
        <v>1714</v>
      </c>
      <c r="AP162" s="753" t="s">
        <v>1714</v>
      </c>
    </row>
    <row r="163" spans="3:42" hidden="1" outlineLevel="1" x14ac:dyDescent="0.25">
      <c r="C163" s="625"/>
      <c r="D163" s="777" t="s">
        <v>100</v>
      </c>
      <c r="E163" s="753" t="s">
        <v>1821</v>
      </c>
      <c r="F163" s="753" t="s">
        <v>1714</v>
      </c>
      <c r="G163" s="753" t="s">
        <v>1714</v>
      </c>
      <c r="H163" s="753" t="s">
        <v>1714</v>
      </c>
      <c r="I163" s="753" t="s">
        <v>1714</v>
      </c>
      <c r="J163" s="753" t="s">
        <v>1714</v>
      </c>
      <c r="K163" s="753" t="s">
        <v>1714</v>
      </c>
      <c r="L163" s="753" t="s">
        <v>1714</v>
      </c>
      <c r="M163" s="753" t="s">
        <v>1714</v>
      </c>
      <c r="N163" s="753" t="s">
        <v>1714</v>
      </c>
      <c r="O163" s="753" t="s">
        <v>1714</v>
      </c>
      <c r="P163" s="753" t="s">
        <v>1714</v>
      </c>
      <c r="Q163" s="753" t="s">
        <v>1714</v>
      </c>
      <c r="R163" s="753" t="s">
        <v>1714</v>
      </c>
      <c r="S163" s="753" t="s">
        <v>1714</v>
      </c>
      <c r="T163" s="753" t="s">
        <v>1714</v>
      </c>
      <c r="U163" s="753" t="s">
        <v>1714</v>
      </c>
      <c r="V163" s="753" t="s">
        <v>1714</v>
      </c>
      <c r="W163" s="753" t="s">
        <v>1714</v>
      </c>
      <c r="X163" s="753" t="s">
        <v>1714</v>
      </c>
      <c r="Y163" s="753" t="s">
        <v>1714</v>
      </c>
      <c r="Z163" s="753" t="s">
        <v>1714</v>
      </c>
      <c r="AA163" s="753" t="s">
        <v>1714</v>
      </c>
      <c r="AB163" s="753" t="s">
        <v>1714</v>
      </c>
      <c r="AC163" s="753" t="s">
        <v>1714</v>
      </c>
      <c r="AD163" s="753" t="s">
        <v>1714</v>
      </c>
      <c r="AE163" s="753" t="s">
        <v>1714</v>
      </c>
      <c r="AF163" s="753" t="s">
        <v>1714</v>
      </c>
      <c r="AG163" s="753" t="s">
        <v>1714</v>
      </c>
      <c r="AH163" s="753" t="s">
        <v>1714</v>
      </c>
      <c r="AI163" s="753" t="s">
        <v>1714</v>
      </c>
      <c r="AJ163" s="753" t="s">
        <v>1714</v>
      </c>
      <c r="AK163" s="753" t="s">
        <v>1714</v>
      </c>
      <c r="AL163" s="753" t="s">
        <v>1714</v>
      </c>
      <c r="AM163" s="753" t="s">
        <v>1714</v>
      </c>
      <c r="AN163" s="753" t="s">
        <v>1714</v>
      </c>
      <c r="AO163" s="753" t="s">
        <v>1714</v>
      </c>
      <c r="AP163" s="753" t="s">
        <v>1714</v>
      </c>
    </row>
    <row r="164" spans="3:42" hidden="1" outlineLevel="1" x14ac:dyDescent="0.25">
      <c r="C164" s="625"/>
      <c r="D164" s="777" t="s">
        <v>37</v>
      </c>
      <c r="E164" s="753" t="s">
        <v>1822</v>
      </c>
      <c r="F164" s="753" t="s">
        <v>1714</v>
      </c>
      <c r="G164" s="753" t="s">
        <v>1714</v>
      </c>
      <c r="H164" s="753" t="s">
        <v>1714</v>
      </c>
      <c r="I164" s="753" t="s">
        <v>1714</v>
      </c>
      <c r="J164" s="753" t="s">
        <v>1714</v>
      </c>
      <c r="K164" s="753" t="s">
        <v>1714</v>
      </c>
      <c r="L164" s="753" t="s">
        <v>1714</v>
      </c>
      <c r="M164" s="753" t="s">
        <v>1714</v>
      </c>
      <c r="N164" s="753" t="s">
        <v>1714</v>
      </c>
      <c r="O164" s="753" t="s">
        <v>1714</v>
      </c>
      <c r="P164" s="753" t="s">
        <v>1714</v>
      </c>
      <c r="Q164" s="753" t="s">
        <v>1714</v>
      </c>
      <c r="R164" s="753" t="s">
        <v>1714</v>
      </c>
      <c r="S164" s="753" t="s">
        <v>1714</v>
      </c>
      <c r="T164" s="753" t="s">
        <v>1714</v>
      </c>
      <c r="U164" s="753" t="s">
        <v>1714</v>
      </c>
      <c r="V164" s="753" t="s">
        <v>1714</v>
      </c>
      <c r="W164" s="753" t="s">
        <v>1714</v>
      </c>
      <c r="X164" s="753" t="s">
        <v>1714</v>
      </c>
      <c r="Y164" s="753" t="s">
        <v>1714</v>
      </c>
      <c r="Z164" s="753" t="s">
        <v>1714</v>
      </c>
      <c r="AA164" s="753" t="s">
        <v>1714</v>
      </c>
      <c r="AB164" s="753" t="s">
        <v>1714</v>
      </c>
      <c r="AC164" s="753" t="s">
        <v>1714</v>
      </c>
      <c r="AD164" s="753" t="s">
        <v>1714</v>
      </c>
      <c r="AE164" s="753" t="s">
        <v>1714</v>
      </c>
      <c r="AF164" s="753" t="s">
        <v>1714</v>
      </c>
      <c r="AG164" s="753" t="s">
        <v>1714</v>
      </c>
      <c r="AH164" s="753" t="s">
        <v>1714</v>
      </c>
      <c r="AI164" s="753" t="s">
        <v>1714</v>
      </c>
      <c r="AJ164" s="753" t="s">
        <v>1714</v>
      </c>
      <c r="AK164" s="753" t="s">
        <v>1714</v>
      </c>
      <c r="AL164" s="753" t="s">
        <v>1714</v>
      </c>
      <c r="AM164" s="753" t="s">
        <v>1714</v>
      </c>
      <c r="AN164" s="753" t="s">
        <v>1714</v>
      </c>
      <c r="AO164" s="753" t="s">
        <v>1714</v>
      </c>
      <c r="AP164" s="753" t="s">
        <v>1714</v>
      </c>
    </row>
    <row r="165" spans="3:42" hidden="1" outlineLevel="1" x14ac:dyDescent="0.25">
      <c r="C165" s="619"/>
      <c r="D165" s="778" t="s">
        <v>969</v>
      </c>
      <c r="E165" s="753" t="s">
        <v>1823</v>
      </c>
      <c r="F165" s="753" t="s">
        <v>1714</v>
      </c>
      <c r="G165" s="753" t="s">
        <v>1714</v>
      </c>
      <c r="H165" s="753" t="s">
        <v>1714</v>
      </c>
      <c r="I165" s="753" t="s">
        <v>1714</v>
      </c>
      <c r="J165" s="753" t="s">
        <v>1714</v>
      </c>
      <c r="K165" s="753" t="s">
        <v>1714</v>
      </c>
      <c r="L165" s="753" t="s">
        <v>1714</v>
      </c>
      <c r="M165" s="753" t="s">
        <v>1714</v>
      </c>
      <c r="N165" s="753" t="s">
        <v>1714</v>
      </c>
      <c r="O165" s="753" t="s">
        <v>1714</v>
      </c>
      <c r="P165" s="753" t="s">
        <v>1714</v>
      </c>
      <c r="Q165" s="753" t="s">
        <v>1714</v>
      </c>
      <c r="R165" s="753" t="s">
        <v>1714</v>
      </c>
      <c r="S165" s="753" t="s">
        <v>1714</v>
      </c>
      <c r="T165" s="753" t="s">
        <v>1714</v>
      </c>
      <c r="U165" s="753" t="s">
        <v>1714</v>
      </c>
      <c r="V165" s="753" t="s">
        <v>1714</v>
      </c>
      <c r="W165" s="753" t="s">
        <v>1714</v>
      </c>
      <c r="X165" s="753" t="s">
        <v>1714</v>
      </c>
      <c r="Y165" s="753" t="s">
        <v>1714</v>
      </c>
      <c r="Z165" s="753" t="s">
        <v>1714</v>
      </c>
      <c r="AA165" s="753" t="s">
        <v>1714</v>
      </c>
      <c r="AB165" s="753" t="s">
        <v>1714</v>
      </c>
      <c r="AC165" s="753" t="s">
        <v>1714</v>
      </c>
      <c r="AD165" s="753" t="s">
        <v>1714</v>
      </c>
      <c r="AE165" s="753" t="s">
        <v>1714</v>
      </c>
      <c r="AF165" s="753" t="s">
        <v>1714</v>
      </c>
      <c r="AG165" s="753" t="s">
        <v>1714</v>
      </c>
      <c r="AH165" s="753" t="s">
        <v>1714</v>
      </c>
      <c r="AI165" s="753" t="s">
        <v>1714</v>
      </c>
      <c r="AJ165" s="753" t="s">
        <v>1714</v>
      </c>
      <c r="AK165" s="753" t="s">
        <v>1714</v>
      </c>
      <c r="AL165" s="753" t="s">
        <v>1714</v>
      </c>
      <c r="AM165" s="753" t="s">
        <v>1714</v>
      </c>
      <c r="AN165" s="753" t="s">
        <v>1714</v>
      </c>
      <c r="AO165" s="753" t="s">
        <v>1714</v>
      </c>
      <c r="AP165" s="753" t="s">
        <v>1714</v>
      </c>
    </row>
    <row r="166" spans="3:42" hidden="1" outlineLevel="1" x14ac:dyDescent="0.25">
      <c r="C166" s="619"/>
      <c r="D166" s="778" t="s">
        <v>101</v>
      </c>
      <c r="E166" s="753" t="s">
        <v>1824</v>
      </c>
      <c r="F166" s="753" t="s">
        <v>1714</v>
      </c>
      <c r="G166" s="753" t="s">
        <v>1714</v>
      </c>
      <c r="H166" s="753" t="s">
        <v>1714</v>
      </c>
      <c r="I166" s="753" t="s">
        <v>1714</v>
      </c>
      <c r="J166" s="753" t="s">
        <v>1714</v>
      </c>
      <c r="K166" s="753" t="s">
        <v>1714</v>
      </c>
      <c r="L166" s="753" t="s">
        <v>1714</v>
      </c>
      <c r="M166" s="753" t="s">
        <v>1714</v>
      </c>
      <c r="N166" s="753" t="s">
        <v>1714</v>
      </c>
      <c r="O166" s="753" t="s">
        <v>1714</v>
      </c>
      <c r="P166" s="753" t="s">
        <v>1714</v>
      </c>
      <c r="Q166" s="753" t="s">
        <v>1714</v>
      </c>
      <c r="R166" s="753" t="s">
        <v>1714</v>
      </c>
      <c r="S166" s="753" t="s">
        <v>1714</v>
      </c>
      <c r="T166" s="753" t="s">
        <v>1714</v>
      </c>
      <c r="U166" s="753" t="s">
        <v>1714</v>
      </c>
      <c r="V166" s="753" t="s">
        <v>1714</v>
      </c>
      <c r="W166" s="753" t="s">
        <v>1714</v>
      </c>
      <c r="X166" s="753" t="s">
        <v>1714</v>
      </c>
      <c r="Y166" s="753" t="s">
        <v>1714</v>
      </c>
      <c r="Z166" s="753" t="s">
        <v>1714</v>
      </c>
      <c r="AA166" s="753" t="s">
        <v>1714</v>
      </c>
      <c r="AB166" s="753" t="s">
        <v>1714</v>
      </c>
      <c r="AC166" s="753" t="s">
        <v>1714</v>
      </c>
      <c r="AD166" s="753" t="s">
        <v>1714</v>
      </c>
      <c r="AE166" s="753" t="s">
        <v>1714</v>
      </c>
      <c r="AF166" s="753" t="s">
        <v>1714</v>
      </c>
      <c r="AG166" s="753" t="s">
        <v>1714</v>
      </c>
      <c r="AH166" s="753" t="s">
        <v>1714</v>
      </c>
      <c r="AI166" s="753" t="s">
        <v>1714</v>
      </c>
      <c r="AJ166" s="753" t="s">
        <v>1714</v>
      </c>
      <c r="AK166" s="753" t="s">
        <v>1714</v>
      </c>
      <c r="AL166" s="753" t="s">
        <v>1714</v>
      </c>
      <c r="AM166" s="753" t="s">
        <v>1714</v>
      </c>
      <c r="AN166" s="753" t="s">
        <v>1714</v>
      </c>
      <c r="AO166" s="753" t="s">
        <v>1714</v>
      </c>
      <c r="AP166" s="753" t="s">
        <v>1714</v>
      </c>
    </row>
    <row r="167" spans="3:42" hidden="1" outlineLevel="1" x14ac:dyDescent="0.25">
      <c r="C167" s="619"/>
      <c r="D167" s="778" t="s">
        <v>102</v>
      </c>
      <c r="E167" s="753" t="s">
        <v>1825</v>
      </c>
      <c r="F167" s="753" t="s">
        <v>1714</v>
      </c>
      <c r="G167" s="753" t="s">
        <v>1714</v>
      </c>
      <c r="H167" s="753" t="s">
        <v>1714</v>
      </c>
      <c r="I167" s="753" t="s">
        <v>1714</v>
      </c>
      <c r="J167" s="753" t="s">
        <v>1714</v>
      </c>
      <c r="K167" s="753" t="s">
        <v>1714</v>
      </c>
      <c r="L167" s="753" t="s">
        <v>1714</v>
      </c>
      <c r="M167" s="753" t="s">
        <v>1714</v>
      </c>
      <c r="N167" s="753" t="s">
        <v>1714</v>
      </c>
      <c r="O167" s="753" t="s">
        <v>1714</v>
      </c>
      <c r="P167" s="753" t="s">
        <v>1714</v>
      </c>
      <c r="Q167" s="753" t="s">
        <v>1714</v>
      </c>
      <c r="R167" s="753" t="s">
        <v>1714</v>
      </c>
      <c r="S167" s="753" t="s">
        <v>1714</v>
      </c>
      <c r="T167" s="753" t="s">
        <v>1714</v>
      </c>
      <c r="U167" s="753" t="s">
        <v>1714</v>
      </c>
      <c r="V167" s="753" t="s">
        <v>1714</v>
      </c>
      <c r="W167" s="753" t="s">
        <v>1714</v>
      </c>
      <c r="X167" s="753" t="s">
        <v>1714</v>
      </c>
      <c r="Y167" s="753" t="s">
        <v>1714</v>
      </c>
      <c r="Z167" s="753" t="s">
        <v>1714</v>
      </c>
      <c r="AA167" s="753" t="s">
        <v>1714</v>
      </c>
      <c r="AB167" s="753" t="s">
        <v>1714</v>
      </c>
      <c r="AC167" s="753" t="s">
        <v>1714</v>
      </c>
      <c r="AD167" s="753" t="s">
        <v>1714</v>
      </c>
      <c r="AE167" s="753" t="s">
        <v>1714</v>
      </c>
      <c r="AF167" s="753" t="s">
        <v>1714</v>
      </c>
      <c r="AG167" s="753" t="s">
        <v>1714</v>
      </c>
      <c r="AH167" s="753" t="s">
        <v>1714</v>
      </c>
      <c r="AI167" s="753" t="s">
        <v>1714</v>
      </c>
      <c r="AJ167" s="753" t="s">
        <v>1714</v>
      </c>
      <c r="AK167" s="753" t="s">
        <v>1714</v>
      </c>
      <c r="AL167" s="753" t="s">
        <v>1714</v>
      </c>
      <c r="AM167" s="753" t="s">
        <v>1714</v>
      </c>
      <c r="AN167" s="753" t="s">
        <v>1714</v>
      </c>
      <c r="AO167" s="753" t="s">
        <v>1714</v>
      </c>
      <c r="AP167" s="753" t="s">
        <v>1714</v>
      </c>
    </row>
    <row r="168" spans="3:42" hidden="1" outlineLevel="1" x14ac:dyDescent="0.25">
      <c r="C168" s="625"/>
      <c r="D168" s="780" t="s">
        <v>1853</v>
      </c>
      <c r="E168" s="753" t="s">
        <v>1826</v>
      </c>
      <c r="F168" s="753" t="s">
        <v>1714</v>
      </c>
      <c r="G168" s="753" t="s">
        <v>1714</v>
      </c>
      <c r="H168" s="753" t="s">
        <v>1714</v>
      </c>
      <c r="I168" s="753" t="s">
        <v>1714</v>
      </c>
      <c r="J168" s="753" t="s">
        <v>1714</v>
      </c>
      <c r="K168" s="753" t="s">
        <v>1714</v>
      </c>
      <c r="L168" s="753" t="s">
        <v>1714</v>
      </c>
      <c r="M168" s="753" t="s">
        <v>1714</v>
      </c>
      <c r="N168" s="753" t="s">
        <v>1714</v>
      </c>
      <c r="O168" s="753" t="s">
        <v>1714</v>
      </c>
      <c r="P168" s="753" t="s">
        <v>1714</v>
      </c>
      <c r="Q168" s="753" t="s">
        <v>1714</v>
      </c>
      <c r="R168" s="753" t="s">
        <v>1714</v>
      </c>
      <c r="S168" s="753" t="s">
        <v>1714</v>
      </c>
      <c r="T168" s="753" t="s">
        <v>1714</v>
      </c>
      <c r="U168" s="753" t="s">
        <v>1714</v>
      </c>
      <c r="V168" s="753" t="s">
        <v>1714</v>
      </c>
      <c r="W168" s="753" t="s">
        <v>1714</v>
      </c>
      <c r="X168" s="753" t="s">
        <v>1714</v>
      </c>
      <c r="Y168" s="753" t="s">
        <v>1714</v>
      </c>
      <c r="Z168" s="753" t="s">
        <v>1714</v>
      </c>
      <c r="AA168" s="753" t="s">
        <v>1714</v>
      </c>
      <c r="AB168" s="753" t="s">
        <v>1714</v>
      </c>
      <c r="AC168" s="753" t="s">
        <v>1714</v>
      </c>
      <c r="AD168" s="753" t="s">
        <v>1714</v>
      </c>
      <c r="AE168" s="753" t="s">
        <v>1714</v>
      </c>
      <c r="AF168" s="753" t="s">
        <v>1714</v>
      </c>
      <c r="AG168" s="753" t="s">
        <v>1714</v>
      </c>
      <c r="AH168" s="753" t="s">
        <v>1714</v>
      </c>
      <c r="AI168" s="753" t="s">
        <v>1714</v>
      </c>
      <c r="AJ168" s="753" t="s">
        <v>1714</v>
      </c>
      <c r="AK168" s="753" t="s">
        <v>1714</v>
      </c>
      <c r="AL168" s="753" t="s">
        <v>1714</v>
      </c>
      <c r="AM168" s="753" t="s">
        <v>1714</v>
      </c>
      <c r="AN168" s="753" t="s">
        <v>1714</v>
      </c>
      <c r="AO168" s="753" t="s">
        <v>1714</v>
      </c>
      <c r="AP168" s="753" t="s">
        <v>1714</v>
      </c>
    </row>
    <row r="169" spans="3:42" hidden="1" outlineLevel="1" x14ac:dyDescent="0.25">
      <c r="C169" s="627"/>
      <c r="D169" s="780" t="s">
        <v>970</v>
      </c>
      <c r="E169" s="753" t="s">
        <v>1827</v>
      </c>
      <c r="F169" s="753" t="s">
        <v>1714</v>
      </c>
      <c r="G169" s="753" t="s">
        <v>1714</v>
      </c>
      <c r="H169" s="753" t="s">
        <v>1714</v>
      </c>
      <c r="I169" s="753" t="s">
        <v>1714</v>
      </c>
      <c r="J169" s="753" t="s">
        <v>1714</v>
      </c>
      <c r="K169" s="753" t="s">
        <v>1714</v>
      </c>
      <c r="L169" s="753" t="s">
        <v>1714</v>
      </c>
      <c r="M169" s="753" t="s">
        <v>1714</v>
      </c>
      <c r="N169" s="753" t="s">
        <v>1714</v>
      </c>
      <c r="O169" s="753" t="s">
        <v>1714</v>
      </c>
      <c r="P169" s="753" t="s">
        <v>1714</v>
      </c>
      <c r="Q169" s="753" t="s">
        <v>1714</v>
      </c>
      <c r="R169" s="753" t="s">
        <v>1714</v>
      </c>
      <c r="S169" s="753" t="s">
        <v>1714</v>
      </c>
      <c r="T169" s="753" t="s">
        <v>1714</v>
      </c>
      <c r="U169" s="753" t="s">
        <v>1714</v>
      </c>
      <c r="V169" s="753" t="s">
        <v>1714</v>
      </c>
      <c r="W169" s="753" t="s">
        <v>1714</v>
      </c>
      <c r="X169" s="753" t="s">
        <v>1714</v>
      </c>
      <c r="Y169" s="753" t="s">
        <v>1714</v>
      </c>
      <c r="Z169" s="753" t="s">
        <v>1714</v>
      </c>
      <c r="AA169" s="753" t="s">
        <v>1714</v>
      </c>
      <c r="AB169" s="753" t="s">
        <v>1714</v>
      </c>
      <c r="AC169" s="753" t="s">
        <v>1714</v>
      </c>
      <c r="AD169" s="753" t="s">
        <v>1714</v>
      </c>
      <c r="AE169" s="753" t="s">
        <v>1714</v>
      </c>
      <c r="AF169" s="753" t="s">
        <v>1714</v>
      </c>
      <c r="AG169" s="753" t="s">
        <v>1714</v>
      </c>
      <c r="AH169" s="753" t="s">
        <v>1714</v>
      </c>
      <c r="AI169" s="753" t="s">
        <v>1714</v>
      </c>
      <c r="AJ169" s="753" t="s">
        <v>1714</v>
      </c>
      <c r="AK169" s="753" t="s">
        <v>1714</v>
      </c>
      <c r="AL169" s="753" t="s">
        <v>1714</v>
      </c>
      <c r="AM169" s="753" t="s">
        <v>1714</v>
      </c>
      <c r="AN169" s="753" t="s">
        <v>1714</v>
      </c>
      <c r="AO169" s="753" t="s">
        <v>1714</v>
      </c>
      <c r="AP169" s="753" t="s">
        <v>1714</v>
      </c>
    </row>
    <row r="170" spans="3:42" hidden="1" outlineLevel="1" x14ac:dyDescent="0.25">
      <c r="C170" s="619"/>
      <c r="D170" s="778" t="s">
        <v>983</v>
      </c>
      <c r="E170" s="753" t="s">
        <v>1828</v>
      </c>
      <c r="F170" s="753" t="s">
        <v>1714</v>
      </c>
      <c r="G170" s="753" t="s">
        <v>1714</v>
      </c>
      <c r="H170" s="753" t="s">
        <v>1714</v>
      </c>
      <c r="I170" s="753" t="s">
        <v>1714</v>
      </c>
      <c r="J170" s="753" t="s">
        <v>1714</v>
      </c>
      <c r="K170" s="753" t="s">
        <v>1714</v>
      </c>
      <c r="L170" s="753" t="s">
        <v>1714</v>
      </c>
      <c r="M170" s="753" t="s">
        <v>1714</v>
      </c>
      <c r="N170" s="753" t="s">
        <v>1714</v>
      </c>
      <c r="O170" s="753" t="s">
        <v>1714</v>
      </c>
      <c r="P170" s="753" t="s">
        <v>1714</v>
      </c>
      <c r="Q170" s="753" t="s">
        <v>1714</v>
      </c>
      <c r="R170" s="753" t="s">
        <v>1714</v>
      </c>
      <c r="S170" s="753" t="s">
        <v>1714</v>
      </c>
      <c r="T170" s="753" t="s">
        <v>1714</v>
      </c>
      <c r="U170" s="753" t="s">
        <v>1714</v>
      </c>
      <c r="V170" s="753" t="s">
        <v>1714</v>
      </c>
      <c r="W170" s="753" t="s">
        <v>1714</v>
      </c>
      <c r="X170" s="753" t="s">
        <v>1714</v>
      </c>
      <c r="Y170" s="753" t="s">
        <v>1714</v>
      </c>
      <c r="Z170" s="753" t="s">
        <v>1714</v>
      </c>
      <c r="AA170" s="753" t="s">
        <v>1714</v>
      </c>
      <c r="AB170" s="753" t="s">
        <v>1714</v>
      </c>
      <c r="AC170" s="753" t="s">
        <v>1714</v>
      </c>
      <c r="AD170" s="753" t="s">
        <v>1714</v>
      </c>
      <c r="AE170" s="753" t="s">
        <v>1714</v>
      </c>
      <c r="AF170" s="753" t="s">
        <v>1714</v>
      </c>
      <c r="AG170" s="753" t="s">
        <v>1714</v>
      </c>
      <c r="AH170" s="753" t="s">
        <v>1714</v>
      </c>
      <c r="AI170" s="753" t="s">
        <v>1714</v>
      </c>
      <c r="AJ170" s="753" t="s">
        <v>1714</v>
      </c>
      <c r="AK170" s="753" t="s">
        <v>1714</v>
      </c>
      <c r="AL170" s="753" t="s">
        <v>1714</v>
      </c>
      <c r="AM170" s="753" t="s">
        <v>1714</v>
      </c>
      <c r="AN170" s="753" t="s">
        <v>1714</v>
      </c>
      <c r="AO170" s="753" t="s">
        <v>1714</v>
      </c>
      <c r="AP170" s="753" t="s">
        <v>1714</v>
      </c>
    </row>
    <row r="171" spans="3:42" hidden="1" outlineLevel="1" x14ac:dyDescent="0.25">
      <c r="C171" s="619"/>
      <c r="D171" s="778" t="s">
        <v>971</v>
      </c>
      <c r="E171" s="753" t="s">
        <v>1829</v>
      </c>
      <c r="F171" s="753" t="s">
        <v>1714</v>
      </c>
      <c r="G171" s="753" t="s">
        <v>1714</v>
      </c>
      <c r="H171" s="753" t="s">
        <v>1714</v>
      </c>
      <c r="I171" s="753" t="s">
        <v>1714</v>
      </c>
      <c r="J171" s="753" t="s">
        <v>1714</v>
      </c>
      <c r="K171" s="753" t="s">
        <v>1714</v>
      </c>
      <c r="L171" s="753" t="s">
        <v>1714</v>
      </c>
      <c r="M171" s="753" t="s">
        <v>1714</v>
      </c>
      <c r="N171" s="753" t="s">
        <v>1714</v>
      </c>
      <c r="O171" s="753" t="s">
        <v>1714</v>
      </c>
      <c r="P171" s="753" t="s">
        <v>1714</v>
      </c>
      <c r="Q171" s="753" t="s">
        <v>1714</v>
      </c>
      <c r="R171" s="753" t="s">
        <v>1714</v>
      </c>
      <c r="S171" s="753" t="s">
        <v>1714</v>
      </c>
      <c r="T171" s="753" t="s">
        <v>1714</v>
      </c>
      <c r="U171" s="753" t="s">
        <v>1714</v>
      </c>
      <c r="V171" s="753" t="s">
        <v>1714</v>
      </c>
      <c r="W171" s="753" t="s">
        <v>1714</v>
      </c>
      <c r="X171" s="753" t="s">
        <v>1714</v>
      </c>
      <c r="Y171" s="753" t="s">
        <v>1714</v>
      </c>
      <c r="Z171" s="753" t="s">
        <v>1714</v>
      </c>
      <c r="AA171" s="753" t="s">
        <v>1714</v>
      </c>
      <c r="AB171" s="753" t="s">
        <v>1714</v>
      </c>
      <c r="AC171" s="753" t="s">
        <v>1714</v>
      </c>
      <c r="AD171" s="753" t="s">
        <v>1714</v>
      </c>
      <c r="AE171" s="753" t="s">
        <v>1714</v>
      </c>
      <c r="AF171" s="753" t="s">
        <v>1714</v>
      </c>
      <c r="AG171" s="753" t="s">
        <v>1714</v>
      </c>
      <c r="AH171" s="753" t="s">
        <v>1714</v>
      </c>
      <c r="AI171" s="753" t="s">
        <v>1714</v>
      </c>
      <c r="AJ171" s="753" t="s">
        <v>1714</v>
      </c>
      <c r="AK171" s="753" t="s">
        <v>1714</v>
      </c>
      <c r="AL171" s="753" t="s">
        <v>1714</v>
      </c>
      <c r="AM171" s="753" t="s">
        <v>1714</v>
      </c>
      <c r="AN171" s="753" t="s">
        <v>1714</v>
      </c>
      <c r="AO171" s="753" t="s">
        <v>1714</v>
      </c>
      <c r="AP171" s="753" t="s">
        <v>1714</v>
      </c>
    </row>
    <row r="172" spans="3:42" hidden="1" outlineLevel="1" x14ac:dyDescent="0.25">
      <c r="C172" s="619"/>
      <c r="D172" s="778" t="s">
        <v>984</v>
      </c>
      <c r="E172" s="753" t="s">
        <v>1830</v>
      </c>
      <c r="F172" s="753" t="s">
        <v>1714</v>
      </c>
      <c r="G172" s="753" t="s">
        <v>1714</v>
      </c>
      <c r="H172" s="753" t="s">
        <v>1714</v>
      </c>
      <c r="I172" s="753" t="s">
        <v>1714</v>
      </c>
      <c r="J172" s="753" t="s">
        <v>1714</v>
      </c>
      <c r="K172" s="753" t="s">
        <v>1714</v>
      </c>
      <c r="L172" s="753" t="s">
        <v>1714</v>
      </c>
      <c r="M172" s="753" t="s">
        <v>1714</v>
      </c>
      <c r="N172" s="753" t="s">
        <v>1714</v>
      </c>
      <c r="O172" s="753" t="s">
        <v>1714</v>
      </c>
      <c r="P172" s="753" t="s">
        <v>1714</v>
      </c>
      <c r="Q172" s="753" t="s">
        <v>1714</v>
      </c>
      <c r="R172" s="753" t="s">
        <v>1714</v>
      </c>
      <c r="S172" s="753" t="s">
        <v>1714</v>
      </c>
      <c r="T172" s="753" t="s">
        <v>1714</v>
      </c>
      <c r="U172" s="753" t="s">
        <v>1714</v>
      </c>
      <c r="V172" s="753" t="s">
        <v>1714</v>
      </c>
      <c r="W172" s="753" t="s">
        <v>1714</v>
      </c>
      <c r="X172" s="753" t="s">
        <v>1714</v>
      </c>
      <c r="Y172" s="753" t="s">
        <v>1714</v>
      </c>
      <c r="Z172" s="753" t="s">
        <v>1714</v>
      </c>
      <c r="AA172" s="753" t="s">
        <v>1714</v>
      </c>
      <c r="AB172" s="753" t="s">
        <v>1714</v>
      </c>
      <c r="AC172" s="753" t="s">
        <v>1714</v>
      </c>
      <c r="AD172" s="753" t="s">
        <v>1714</v>
      </c>
      <c r="AE172" s="753" t="s">
        <v>1714</v>
      </c>
      <c r="AF172" s="753" t="s">
        <v>1714</v>
      </c>
      <c r="AG172" s="753" t="s">
        <v>1714</v>
      </c>
      <c r="AH172" s="753" t="s">
        <v>1714</v>
      </c>
      <c r="AI172" s="753" t="s">
        <v>1714</v>
      </c>
      <c r="AJ172" s="753" t="s">
        <v>1714</v>
      </c>
      <c r="AK172" s="753" t="s">
        <v>1714</v>
      </c>
      <c r="AL172" s="753" t="s">
        <v>1714</v>
      </c>
      <c r="AM172" s="753" t="s">
        <v>1714</v>
      </c>
      <c r="AN172" s="753" t="s">
        <v>1714</v>
      </c>
      <c r="AO172" s="753" t="s">
        <v>1714</v>
      </c>
      <c r="AP172" s="753" t="s">
        <v>1714</v>
      </c>
    </row>
    <row r="173" spans="3:42" hidden="1" outlineLevel="1" x14ac:dyDescent="0.25">
      <c r="C173" s="619"/>
      <c r="D173" s="780" t="s">
        <v>95</v>
      </c>
      <c r="E173" s="753" t="s">
        <v>1831</v>
      </c>
      <c r="F173" s="753" t="s">
        <v>1714</v>
      </c>
      <c r="G173" s="753" t="s">
        <v>1714</v>
      </c>
      <c r="H173" s="753" t="s">
        <v>1714</v>
      </c>
      <c r="I173" s="753" t="s">
        <v>1714</v>
      </c>
      <c r="J173" s="753" t="s">
        <v>1714</v>
      </c>
      <c r="K173" s="753" t="s">
        <v>1714</v>
      </c>
      <c r="L173" s="753" t="s">
        <v>1714</v>
      </c>
      <c r="M173" s="753" t="s">
        <v>1714</v>
      </c>
      <c r="N173" s="753" t="s">
        <v>1714</v>
      </c>
      <c r="O173" s="753" t="s">
        <v>1714</v>
      </c>
      <c r="P173" s="753" t="s">
        <v>1714</v>
      </c>
      <c r="Q173" s="753" t="s">
        <v>1714</v>
      </c>
      <c r="R173" s="753" t="s">
        <v>1714</v>
      </c>
      <c r="S173" s="753" t="s">
        <v>1714</v>
      </c>
      <c r="T173" s="753" t="s">
        <v>1714</v>
      </c>
      <c r="U173" s="753" t="s">
        <v>1714</v>
      </c>
      <c r="V173" s="753" t="s">
        <v>1714</v>
      </c>
      <c r="W173" s="753" t="s">
        <v>1714</v>
      </c>
      <c r="X173" s="753" t="s">
        <v>1714</v>
      </c>
      <c r="Y173" s="753" t="s">
        <v>1714</v>
      </c>
      <c r="Z173" s="753" t="s">
        <v>1714</v>
      </c>
      <c r="AA173" s="753" t="s">
        <v>1714</v>
      </c>
      <c r="AB173" s="753" t="s">
        <v>1714</v>
      </c>
      <c r="AC173" s="753" t="s">
        <v>1714</v>
      </c>
      <c r="AD173" s="753" t="s">
        <v>1714</v>
      </c>
      <c r="AE173" s="753" t="s">
        <v>1714</v>
      </c>
      <c r="AF173" s="753" t="s">
        <v>1714</v>
      </c>
      <c r="AG173" s="753" t="s">
        <v>1714</v>
      </c>
      <c r="AH173" s="753" t="s">
        <v>1714</v>
      </c>
      <c r="AI173" s="753" t="s">
        <v>1714</v>
      </c>
      <c r="AJ173" s="753" t="s">
        <v>1714</v>
      </c>
      <c r="AK173" s="753" t="s">
        <v>1714</v>
      </c>
      <c r="AL173" s="753" t="s">
        <v>1714</v>
      </c>
      <c r="AM173" s="753" t="s">
        <v>1714</v>
      </c>
      <c r="AN173" s="753" t="s">
        <v>1714</v>
      </c>
      <c r="AO173" s="753" t="s">
        <v>1714</v>
      </c>
      <c r="AP173" s="753" t="s">
        <v>1714</v>
      </c>
    </row>
    <row r="174" spans="3:42" ht="13" hidden="1" outlineLevel="1" x14ac:dyDescent="0.25">
      <c r="C174" s="619"/>
      <c r="D174" s="781" t="s">
        <v>968</v>
      </c>
      <c r="E174" s="753" t="s">
        <v>1832</v>
      </c>
      <c r="F174" s="753" t="s">
        <v>1714</v>
      </c>
      <c r="G174" s="753" t="s">
        <v>1714</v>
      </c>
      <c r="H174" s="753" t="s">
        <v>1714</v>
      </c>
      <c r="I174" s="753" t="s">
        <v>1714</v>
      </c>
      <c r="J174" s="753" t="s">
        <v>1714</v>
      </c>
      <c r="K174" s="753" t="s">
        <v>1714</v>
      </c>
      <c r="L174" s="753" t="s">
        <v>1714</v>
      </c>
      <c r="M174" s="753" t="s">
        <v>1714</v>
      </c>
      <c r="N174" s="753" t="s">
        <v>1714</v>
      </c>
      <c r="O174" s="753" t="s">
        <v>1714</v>
      </c>
      <c r="P174" s="753" t="s">
        <v>1714</v>
      </c>
      <c r="Q174" s="753" t="s">
        <v>1714</v>
      </c>
      <c r="R174" s="753" t="s">
        <v>1714</v>
      </c>
      <c r="S174" s="753" t="s">
        <v>1714</v>
      </c>
      <c r="T174" s="753" t="s">
        <v>1714</v>
      </c>
      <c r="U174" s="753" t="s">
        <v>1714</v>
      </c>
      <c r="V174" s="753" t="s">
        <v>1714</v>
      </c>
      <c r="W174" s="753" t="s">
        <v>1714</v>
      </c>
      <c r="X174" s="753" t="s">
        <v>1714</v>
      </c>
      <c r="Y174" s="753" t="s">
        <v>1714</v>
      </c>
      <c r="Z174" s="753" t="s">
        <v>1714</v>
      </c>
      <c r="AA174" s="753" t="s">
        <v>1714</v>
      </c>
      <c r="AB174" s="753" t="s">
        <v>1714</v>
      </c>
      <c r="AC174" s="753" t="s">
        <v>1714</v>
      </c>
      <c r="AD174" s="753" t="s">
        <v>1714</v>
      </c>
      <c r="AE174" s="753" t="s">
        <v>1714</v>
      </c>
      <c r="AF174" s="753" t="s">
        <v>1714</v>
      </c>
      <c r="AG174" s="753" t="s">
        <v>1714</v>
      </c>
      <c r="AH174" s="753" t="s">
        <v>1714</v>
      </c>
      <c r="AI174" s="753" t="s">
        <v>1714</v>
      </c>
      <c r="AJ174" s="753" t="s">
        <v>1714</v>
      </c>
      <c r="AK174" s="753" t="s">
        <v>1714</v>
      </c>
      <c r="AL174" s="753" t="s">
        <v>1714</v>
      </c>
      <c r="AM174" s="753" t="s">
        <v>1714</v>
      </c>
      <c r="AN174" s="753" t="s">
        <v>1714</v>
      </c>
      <c r="AO174" s="753" t="s">
        <v>1714</v>
      </c>
      <c r="AP174" s="753" t="s">
        <v>1714</v>
      </c>
    </row>
    <row r="175" spans="3:42" collapsed="1" x14ac:dyDescent="0.25">
      <c r="C175" s="619"/>
    </row>
    <row r="176" spans="3:42" s="790" customFormat="1" ht="14.5" x14ac:dyDescent="0.35">
      <c r="C176" s="798" t="s">
        <v>1723</v>
      </c>
      <c r="D176" s="799"/>
    </row>
    <row r="177" spans="4:36" s="790" customFormat="1" ht="14.5" x14ac:dyDescent="0.35">
      <c r="E177" s="791"/>
      <c r="F177" s="792" t="s">
        <v>659</v>
      </c>
      <c r="G177" s="792" t="s">
        <v>660</v>
      </c>
      <c r="H177" s="792" t="s">
        <v>661</v>
      </c>
      <c r="I177" s="792" t="s">
        <v>662</v>
      </c>
      <c r="J177" s="792" t="s">
        <v>663</v>
      </c>
      <c r="K177" s="792" t="s">
        <v>664</v>
      </c>
      <c r="L177" s="792" t="s">
        <v>665</v>
      </c>
      <c r="M177" s="792" t="s">
        <v>666</v>
      </c>
      <c r="N177" s="792" t="s">
        <v>22</v>
      </c>
      <c r="O177" s="792" t="s">
        <v>23</v>
      </c>
      <c r="P177" s="792" t="s">
        <v>143</v>
      </c>
      <c r="Q177" s="792" t="s">
        <v>144</v>
      </c>
      <c r="R177" s="792" t="s">
        <v>145</v>
      </c>
      <c r="S177" s="792" t="s">
        <v>146</v>
      </c>
      <c r="T177" s="792" t="s">
        <v>147</v>
      </c>
      <c r="U177" s="792" t="s">
        <v>148</v>
      </c>
      <c r="V177" s="792" t="s">
        <v>149</v>
      </c>
      <c r="W177" s="792" t="s">
        <v>150</v>
      </c>
      <c r="X177" s="792" t="s">
        <v>151</v>
      </c>
      <c r="Y177" s="792" t="s">
        <v>152</v>
      </c>
      <c r="Z177" s="792" t="s">
        <v>153</v>
      </c>
      <c r="AA177" s="792" t="s">
        <v>154</v>
      </c>
      <c r="AB177" s="792" t="s">
        <v>155</v>
      </c>
      <c r="AC177" s="792" t="s">
        <v>156</v>
      </c>
      <c r="AD177" s="792" t="s">
        <v>157</v>
      </c>
      <c r="AE177" s="792" t="s">
        <v>158</v>
      </c>
      <c r="AF177" s="792" t="s">
        <v>159</v>
      </c>
      <c r="AG177" s="792" t="s">
        <v>160</v>
      </c>
      <c r="AH177" s="792" t="s">
        <v>161</v>
      </c>
      <c r="AI177" s="792" t="s">
        <v>162</v>
      </c>
    </row>
    <row r="178" spans="4:36" s="790" customFormat="1" ht="14.5" hidden="1" outlineLevel="1" x14ac:dyDescent="0.35">
      <c r="D178" s="801" t="s">
        <v>714</v>
      </c>
      <c r="E178" s="753" t="s">
        <v>1923</v>
      </c>
      <c r="F178" s="753" t="s">
        <v>1714</v>
      </c>
      <c r="G178" s="753" t="s">
        <v>1714</v>
      </c>
      <c r="H178" s="753" t="s">
        <v>1714</v>
      </c>
      <c r="I178" s="753" t="s">
        <v>1714</v>
      </c>
      <c r="J178" s="753" t="s">
        <v>1714</v>
      </c>
      <c r="K178" s="753" t="s">
        <v>1714</v>
      </c>
      <c r="L178" s="753" t="s">
        <v>1714</v>
      </c>
      <c r="M178" s="753" t="s">
        <v>1714</v>
      </c>
      <c r="N178" s="753" t="s">
        <v>1714</v>
      </c>
      <c r="O178" s="753" t="s">
        <v>1714</v>
      </c>
      <c r="P178" s="753" t="s">
        <v>1714</v>
      </c>
      <c r="Q178" s="753" t="s">
        <v>1714</v>
      </c>
      <c r="R178" s="753" t="s">
        <v>1714</v>
      </c>
      <c r="S178" s="753" t="s">
        <v>1714</v>
      </c>
      <c r="T178" s="753" t="s">
        <v>1714</v>
      </c>
      <c r="U178" s="753" t="s">
        <v>1714</v>
      </c>
      <c r="V178" s="753" t="s">
        <v>1714</v>
      </c>
      <c r="W178" s="753" t="s">
        <v>1714</v>
      </c>
      <c r="X178" s="753" t="s">
        <v>1714</v>
      </c>
      <c r="Y178" s="753" t="s">
        <v>1714</v>
      </c>
      <c r="Z178" s="753" t="s">
        <v>1714</v>
      </c>
      <c r="AA178" s="753" t="s">
        <v>1714</v>
      </c>
      <c r="AB178" s="753" t="s">
        <v>1714</v>
      </c>
      <c r="AC178" s="753" t="s">
        <v>1714</v>
      </c>
      <c r="AD178" s="753" t="s">
        <v>1714</v>
      </c>
      <c r="AE178" s="753" t="s">
        <v>1714</v>
      </c>
      <c r="AF178" s="753" t="s">
        <v>1714</v>
      </c>
      <c r="AG178" s="753" t="s">
        <v>1714</v>
      </c>
      <c r="AH178" s="753" t="s">
        <v>1714</v>
      </c>
      <c r="AI178" s="753" t="s">
        <v>1714</v>
      </c>
      <c r="AJ178" s="800"/>
    </row>
    <row r="179" spans="4:36" s="790" customFormat="1" ht="14.5" hidden="1" outlineLevel="1" x14ac:dyDescent="0.35">
      <c r="D179" s="802" t="s">
        <v>715</v>
      </c>
      <c r="E179" s="794" t="s">
        <v>1924</v>
      </c>
      <c r="F179" s="753" t="s">
        <v>1714</v>
      </c>
      <c r="G179" s="753" t="s">
        <v>1714</v>
      </c>
      <c r="H179" s="753" t="s">
        <v>1714</v>
      </c>
      <c r="I179" s="753" t="s">
        <v>1714</v>
      </c>
      <c r="J179" s="753" t="s">
        <v>1714</v>
      </c>
      <c r="K179" s="753" t="s">
        <v>1714</v>
      </c>
      <c r="L179" s="753" t="s">
        <v>1714</v>
      </c>
      <c r="M179" s="753" t="s">
        <v>1714</v>
      </c>
      <c r="N179" s="753" t="s">
        <v>1714</v>
      </c>
      <c r="O179" s="753" t="s">
        <v>1714</v>
      </c>
      <c r="P179" s="753" t="s">
        <v>1714</v>
      </c>
      <c r="Q179" s="753" t="s">
        <v>1714</v>
      </c>
      <c r="R179" s="753" t="s">
        <v>1714</v>
      </c>
      <c r="S179" s="753" t="s">
        <v>1714</v>
      </c>
      <c r="T179" s="753" t="s">
        <v>1714</v>
      </c>
      <c r="U179" s="753" t="s">
        <v>1714</v>
      </c>
      <c r="V179" s="753" t="s">
        <v>1714</v>
      </c>
      <c r="W179" s="753" t="s">
        <v>1714</v>
      </c>
      <c r="X179" s="753" t="s">
        <v>1714</v>
      </c>
      <c r="Y179" s="753" t="s">
        <v>1714</v>
      </c>
      <c r="Z179" s="753" t="s">
        <v>1714</v>
      </c>
      <c r="AA179" s="753" t="s">
        <v>1714</v>
      </c>
      <c r="AB179" s="753" t="s">
        <v>1714</v>
      </c>
      <c r="AC179" s="753" t="s">
        <v>1714</v>
      </c>
      <c r="AD179" s="753" t="s">
        <v>1714</v>
      </c>
      <c r="AE179" s="753" t="s">
        <v>1714</v>
      </c>
      <c r="AF179" s="753" t="s">
        <v>1714</v>
      </c>
      <c r="AG179" s="753" t="s">
        <v>1714</v>
      </c>
      <c r="AH179" s="753" t="s">
        <v>1714</v>
      </c>
      <c r="AI179" s="753" t="s">
        <v>1714</v>
      </c>
      <c r="AJ179" s="795"/>
    </row>
    <row r="180" spans="4:36" s="790" customFormat="1" ht="14.5" hidden="1" outlineLevel="1" x14ac:dyDescent="0.35">
      <c r="D180" s="802" t="s">
        <v>34</v>
      </c>
      <c r="E180" s="794" t="s">
        <v>1925</v>
      </c>
      <c r="F180" s="753" t="s">
        <v>1714</v>
      </c>
      <c r="G180" s="753" t="s">
        <v>1714</v>
      </c>
      <c r="H180" s="753" t="s">
        <v>1714</v>
      </c>
      <c r="I180" s="753" t="s">
        <v>1714</v>
      </c>
      <c r="J180" s="753" t="s">
        <v>1714</v>
      </c>
      <c r="K180" s="753" t="s">
        <v>1714</v>
      </c>
      <c r="L180" s="753" t="s">
        <v>1714</v>
      </c>
      <c r="M180" s="753" t="s">
        <v>1714</v>
      </c>
      <c r="N180" s="753" t="s">
        <v>1714</v>
      </c>
      <c r="O180" s="753" t="s">
        <v>1714</v>
      </c>
      <c r="P180" s="753" t="s">
        <v>1714</v>
      </c>
      <c r="Q180" s="753" t="s">
        <v>1714</v>
      </c>
      <c r="R180" s="753" t="s">
        <v>1714</v>
      </c>
      <c r="S180" s="753" t="s">
        <v>1714</v>
      </c>
      <c r="T180" s="753" t="s">
        <v>1714</v>
      </c>
      <c r="U180" s="753" t="s">
        <v>1714</v>
      </c>
      <c r="V180" s="753" t="s">
        <v>1714</v>
      </c>
      <c r="W180" s="753" t="s">
        <v>1714</v>
      </c>
      <c r="X180" s="753" t="s">
        <v>1714</v>
      </c>
      <c r="Y180" s="753" t="s">
        <v>1714</v>
      </c>
      <c r="Z180" s="753" t="s">
        <v>1714</v>
      </c>
      <c r="AA180" s="753" t="s">
        <v>1714</v>
      </c>
      <c r="AB180" s="753" t="s">
        <v>1714</v>
      </c>
      <c r="AC180" s="753" t="s">
        <v>1714</v>
      </c>
      <c r="AD180" s="753" t="s">
        <v>1714</v>
      </c>
      <c r="AE180" s="753" t="s">
        <v>1714</v>
      </c>
      <c r="AF180" s="753" t="s">
        <v>1714</v>
      </c>
      <c r="AG180" s="753" t="s">
        <v>1714</v>
      </c>
      <c r="AH180" s="753" t="s">
        <v>1714</v>
      </c>
      <c r="AI180" s="753" t="s">
        <v>1714</v>
      </c>
    </row>
    <row r="181" spans="4:36" s="790" customFormat="1" ht="14.5" hidden="1" outlineLevel="1" x14ac:dyDescent="0.35">
      <c r="D181" s="802" t="s">
        <v>35</v>
      </c>
      <c r="E181" s="794" t="s">
        <v>1926</v>
      </c>
      <c r="F181" s="753" t="s">
        <v>1714</v>
      </c>
      <c r="G181" s="753" t="s">
        <v>1714</v>
      </c>
      <c r="H181" s="753" t="s">
        <v>1714</v>
      </c>
      <c r="I181" s="753" t="s">
        <v>1714</v>
      </c>
      <c r="J181" s="753" t="s">
        <v>1714</v>
      </c>
      <c r="K181" s="753" t="s">
        <v>1714</v>
      </c>
      <c r="L181" s="753" t="s">
        <v>1714</v>
      </c>
      <c r="M181" s="753" t="s">
        <v>1714</v>
      </c>
      <c r="N181" s="753" t="s">
        <v>1714</v>
      </c>
      <c r="O181" s="753" t="s">
        <v>1714</v>
      </c>
      <c r="P181" s="753" t="s">
        <v>1714</v>
      </c>
      <c r="Q181" s="753" t="s">
        <v>1714</v>
      </c>
      <c r="R181" s="753" t="s">
        <v>1714</v>
      </c>
      <c r="S181" s="753" t="s">
        <v>1714</v>
      </c>
      <c r="T181" s="753" t="s">
        <v>1714</v>
      </c>
      <c r="U181" s="753" t="s">
        <v>1714</v>
      </c>
      <c r="V181" s="753" t="s">
        <v>1714</v>
      </c>
      <c r="W181" s="753" t="s">
        <v>1714</v>
      </c>
      <c r="X181" s="753" t="s">
        <v>1714</v>
      </c>
      <c r="Y181" s="753" t="s">
        <v>1714</v>
      </c>
      <c r="Z181" s="753" t="s">
        <v>1714</v>
      </c>
      <c r="AA181" s="753" t="s">
        <v>1714</v>
      </c>
      <c r="AB181" s="753" t="s">
        <v>1714</v>
      </c>
      <c r="AC181" s="753" t="s">
        <v>1714</v>
      </c>
      <c r="AD181" s="753" t="s">
        <v>1714</v>
      </c>
      <c r="AE181" s="753" t="s">
        <v>1714</v>
      </c>
      <c r="AF181" s="753" t="s">
        <v>1714</v>
      </c>
      <c r="AG181" s="753" t="s">
        <v>1714</v>
      </c>
      <c r="AH181" s="753" t="s">
        <v>1714</v>
      </c>
      <c r="AI181" s="753" t="s">
        <v>1714</v>
      </c>
    </row>
    <row r="182" spans="4:36" s="790" customFormat="1" ht="14.5" hidden="1" outlineLevel="1" x14ac:dyDescent="0.35">
      <c r="D182" s="802" t="s">
        <v>917</v>
      </c>
      <c r="E182" s="794" t="s">
        <v>1927</v>
      </c>
      <c r="F182" s="753" t="s">
        <v>1714</v>
      </c>
      <c r="G182" s="753" t="s">
        <v>1714</v>
      </c>
      <c r="H182" s="753" t="s">
        <v>1714</v>
      </c>
      <c r="I182" s="753" t="s">
        <v>1714</v>
      </c>
      <c r="J182" s="753" t="s">
        <v>1714</v>
      </c>
      <c r="K182" s="753" t="s">
        <v>1714</v>
      </c>
      <c r="L182" s="753" t="s">
        <v>1714</v>
      </c>
      <c r="M182" s="753" t="s">
        <v>1714</v>
      </c>
      <c r="N182" s="753" t="s">
        <v>1714</v>
      </c>
      <c r="O182" s="753" t="s">
        <v>1714</v>
      </c>
      <c r="P182" s="753" t="s">
        <v>1714</v>
      </c>
      <c r="Q182" s="753" t="s">
        <v>1714</v>
      </c>
      <c r="R182" s="753" t="s">
        <v>1714</v>
      </c>
      <c r="S182" s="753" t="s">
        <v>1714</v>
      </c>
      <c r="T182" s="753" t="s">
        <v>1714</v>
      </c>
      <c r="U182" s="753" t="s">
        <v>1714</v>
      </c>
      <c r="V182" s="753" t="s">
        <v>1714</v>
      </c>
      <c r="W182" s="753" t="s">
        <v>1714</v>
      </c>
      <c r="X182" s="753" t="s">
        <v>1714</v>
      </c>
      <c r="Y182" s="753" t="s">
        <v>1714</v>
      </c>
      <c r="Z182" s="753" t="s">
        <v>1714</v>
      </c>
      <c r="AA182" s="753" t="s">
        <v>1714</v>
      </c>
      <c r="AB182" s="753" t="s">
        <v>1714</v>
      </c>
      <c r="AC182" s="753" t="s">
        <v>1714</v>
      </c>
      <c r="AD182" s="753" t="s">
        <v>1714</v>
      </c>
      <c r="AE182" s="753" t="s">
        <v>1714</v>
      </c>
      <c r="AF182" s="753" t="s">
        <v>1714</v>
      </c>
      <c r="AG182" s="753" t="s">
        <v>1714</v>
      </c>
      <c r="AH182" s="753" t="s">
        <v>1714</v>
      </c>
      <c r="AI182" s="753" t="s">
        <v>1714</v>
      </c>
    </row>
    <row r="183" spans="4:36" s="790" customFormat="1" ht="14.5" hidden="1" outlineLevel="1" x14ac:dyDescent="0.35">
      <c r="D183" s="801" t="s">
        <v>716</v>
      </c>
      <c r="E183" s="793" t="s">
        <v>1928</v>
      </c>
      <c r="F183" s="753" t="s">
        <v>1714</v>
      </c>
      <c r="G183" s="753" t="s">
        <v>1714</v>
      </c>
      <c r="H183" s="753" t="s">
        <v>1714</v>
      </c>
      <c r="I183" s="753" t="s">
        <v>1714</v>
      </c>
      <c r="J183" s="753" t="s">
        <v>1714</v>
      </c>
      <c r="K183" s="753" t="s">
        <v>1714</v>
      </c>
      <c r="L183" s="753" t="s">
        <v>1714</v>
      </c>
      <c r="M183" s="753" t="s">
        <v>1714</v>
      </c>
      <c r="N183" s="753" t="s">
        <v>1714</v>
      </c>
      <c r="O183" s="753" t="s">
        <v>1714</v>
      </c>
      <c r="P183" s="753" t="s">
        <v>1714</v>
      </c>
      <c r="Q183" s="753" t="s">
        <v>1714</v>
      </c>
      <c r="R183" s="753" t="s">
        <v>1714</v>
      </c>
      <c r="S183" s="753" t="s">
        <v>1714</v>
      </c>
      <c r="T183" s="753" t="s">
        <v>1714</v>
      </c>
      <c r="U183" s="753" t="s">
        <v>1714</v>
      </c>
      <c r="V183" s="753" t="s">
        <v>1714</v>
      </c>
      <c r="W183" s="753" t="s">
        <v>1714</v>
      </c>
      <c r="X183" s="753" t="s">
        <v>1714</v>
      </c>
      <c r="Y183" s="753" t="s">
        <v>1714</v>
      </c>
      <c r="Z183" s="753" t="s">
        <v>1714</v>
      </c>
      <c r="AA183" s="753" t="s">
        <v>1714</v>
      </c>
      <c r="AB183" s="753" t="s">
        <v>1714</v>
      </c>
      <c r="AC183" s="753" t="s">
        <v>1714</v>
      </c>
      <c r="AD183" s="753" t="s">
        <v>1714</v>
      </c>
      <c r="AE183" s="753" t="s">
        <v>1714</v>
      </c>
      <c r="AF183" s="753" t="s">
        <v>1714</v>
      </c>
      <c r="AG183" s="753" t="s">
        <v>1714</v>
      </c>
      <c r="AH183" s="753" t="s">
        <v>1714</v>
      </c>
      <c r="AI183" s="753" t="s">
        <v>1714</v>
      </c>
    </row>
    <row r="184" spans="4:36" s="790" customFormat="1" ht="14.5" hidden="1" outlineLevel="1" x14ac:dyDescent="0.35">
      <c r="D184" s="802" t="s">
        <v>717</v>
      </c>
      <c r="E184" s="794" t="s">
        <v>1929</v>
      </c>
      <c r="F184" s="753" t="s">
        <v>1714</v>
      </c>
      <c r="G184" s="753" t="s">
        <v>1714</v>
      </c>
      <c r="H184" s="753" t="s">
        <v>1714</v>
      </c>
      <c r="I184" s="753" t="s">
        <v>1714</v>
      </c>
      <c r="J184" s="753" t="s">
        <v>1714</v>
      </c>
      <c r="K184" s="753" t="s">
        <v>1714</v>
      </c>
      <c r="L184" s="753" t="s">
        <v>1714</v>
      </c>
      <c r="M184" s="753" t="s">
        <v>1714</v>
      </c>
      <c r="N184" s="753" t="s">
        <v>1714</v>
      </c>
      <c r="O184" s="753" t="s">
        <v>1714</v>
      </c>
      <c r="P184" s="753" t="s">
        <v>1714</v>
      </c>
      <c r="Q184" s="753" t="s">
        <v>1714</v>
      </c>
      <c r="R184" s="753" t="s">
        <v>1714</v>
      </c>
      <c r="S184" s="753" t="s">
        <v>1714</v>
      </c>
      <c r="T184" s="753" t="s">
        <v>1714</v>
      </c>
      <c r="U184" s="753" t="s">
        <v>1714</v>
      </c>
      <c r="V184" s="753" t="s">
        <v>1714</v>
      </c>
      <c r="W184" s="753" t="s">
        <v>1714</v>
      </c>
      <c r="X184" s="753" t="s">
        <v>1714</v>
      </c>
      <c r="Y184" s="753" t="s">
        <v>1714</v>
      </c>
      <c r="Z184" s="753" t="s">
        <v>1714</v>
      </c>
      <c r="AA184" s="753" t="s">
        <v>1714</v>
      </c>
      <c r="AB184" s="753" t="s">
        <v>1714</v>
      </c>
      <c r="AC184" s="753" t="s">
        <v>1714</v>
      </c>
      <c r="AD184" s="753" t="s">
        <v>1714</v>
      </c>
      <c r="AE184" s="753" t="s">
        <v>1714</v>
      </c>
      <c r="AF184" s="753" t="s">
        <v>1714</v>
      </c>
      <c r="AG184" s="753" t="s">
        <v>1714</v>
      </c>
      <c r="AH184" s="753" t="s">
        <v>1714</v>
      </c>
      <c r="AI184" s="753" t="s">
        <v>1714</v>
      </c>
    </row>
    <row r="185" spans="4:36" s="790" customFormat="1" ht="14.5" hidden="1" outlineLevel="1" x14ac:dyDescent="0.35">
      <c r="D185" s="802" t="s">
        <v>718</v>
      </c>
      <c r="E185" s="794" t="s">
        <v>1930</v>
      </c>
      <c r="F185" s="753" t="s">
        <v>1714</v>
      </c>
      <c r="G185" s="753" t="s">
        <v>1714</v>
      </c>
      <c r="H185" s="753" t="s">
        <v>1714</v>
      </c>
      <c r="I185" s="753" t="s">
        <v>1714</v>
      </c>
      <c r="J185" s="753" t="s">
        <v>1714</v>
      </c>
      <c r="K185" s="753" t="s">
        <v>1714</v>
      </c>
      <c r="L185" s="753" t="s">
        <v>1714</v>
      </c>
      <c r="M185" s="753" t="s">
        <v>1714</v>
      </c>
      <c r="N185" s="753" t="s">
        <v>1714</v>
      </c>
      <c r="O185" s="753" t="s">
        <v>1714</v>
      </c>
      <c r="P185" s="753" t="s">
        <v>1714</v>
      </c>
      <c r="Q185" s="753" t="s">
        <v>1714</v>
      </c>
      <c r="R185" s="753" t="s">
        <v>1714</v>
      </c>
      <c r="S185" s="753" t="s">
        <v>1714</v>
      </c>
      <c r="T185" s="753" t="s">
        <v>1714</v>
      </c>
      <c r="U185" s="753" t="s">
        <v>1714</v>
      </c>
      <c r="V185" s="753" t="s">
        <v>1714</v>
      </c>
      <c r="W185" s="753" t="s">
        <v>1714</v>
      </c>
      <c r="X185" s="753" t="s">
        <v>1714</v>
      </c>
      <c r="Y185" s="753" t="s">
        <v>1714</v>
      </c>
      <c r="Z185" s="753" t="s">
        <v>1714</v>
      </c>
      <c r="AA185" s="753" t="s">
        <v>1714</v>
      </c>
      <c r="AB185" s="753" t="s">
        <v>1714</v>
      </c>
      <c r="AC185" s="753" t="s">
        <v>1714</v>
      </c>
      <c r="AD185" s="753" t="s">
        <v>1714</v>
      </c>
      <c r="AE185" s="753" t="s">
        <v>1714</v>
      </c>
      <c r="AF185" s="753" t="s">
        <v>1714</v>
      </c>
      <c r="AG185" s="753" t="s">
        <v>1714</v>
      </c>
      <c r="AH185" s="753" t="s">
        <v>1714</v>
      </c>
      <c r="AI185" s="753" t="s">
        <v>1714</v>
      </c>
    </row>
    <row r="186" spans="4:36" s="790" customFormat="1" ht="14.5" hidden="1" outlineLevel="1" x14ac:dyDescent="0.35">
      <c r="D186" s="803" t="s">
        <v>719</v>
      </c>
      <c r="E186" s="794" t="s">
        <v>1931</v>
      </c>
      <c r="F186" s="753" t="s">
        <v>1714</v>
      </c>
      <c r="G186" s="753" t="s">
        <v>1714</v>
      </c>
      <c r="H186" s="753" t="s">
        <v>1714</v>
      </c>
      <c r="I186" s="753" t="s">
        <v>1714</v>
      </c>
      <c r="J186" s="753" t="s">
        <v>1714</v>
      </c>
      <c r="K186" s="753" t="s">
        <v>1714</v>
      </c>
      <c r="L186" s="753" t="s">
        <v>1714</v>
      </c>
      <c r="M186" s="753" t="s">
        <v>1714</v>
      </c>
      <c r="N186" s="753" t="s">
        <v>1714</v>
      </c>
      <c r="O186" s="753" t="s">
        <v>1714</v>
      </c>
      <c r="P186" s="753" t="s">
        <v>1714</v>
      </c>
      <c r="Q186" s="753" t="s">
        <v>1714</v>
      </c>
      <c r="R186" s="753" t="s">
        <v>1714</v>
      </c>
      <c r="S186" s="753" t="s">
        <v>1714</v>
      </c>
      <c r="T186" s="753" t="s">
        <v>1714</v>
      </c>
      <c r="U186" s="753" t="s">
        <v>1714</v>
      </c>
      <c r="V186" s="753" t="s">
        <v>1714</v>
      </c>
      <c r="W186" s="753" t="s">
        <v>1714</v>
      </c>
      <c r="X186" s="753" t="s">
        <v>1714</v>
      </c>
      <c r="Y186" s="753" t="s">
        <v>1714</v>
      </c>
      <c r="Z186" s="753" t="s">
        <v>1714</v>
      </c>
      <c r="AA186" s="753" t="s">
        <v>1714</v>
      </c>
      <c r="AB186" s="753" t="s">
        <v>1714</v>
      </c>
      <c r="AC186" s="753" t="s">
        <v>1714</v>
      </c>
      <c r="AD186" s="753" t="s">
        <v>1714</v>
      </c>
      <c r="AE186" s="753" t="s">
        <v>1714</v>
      </c>
      <c r="AF186" s="753" t="s">
        <v>1714</v>
      </c>
      <c r="AG186" s="753" t="s">
        <v>1714</v>
      </c>
      <c r="AH186" s="753" t="s">
        <v>1714</v>
      </c>
      <c r="AI186" s="753" t="s">
        <v>1714</v>
      </c>
    </row>
    <row r="187" spans="4:36" s="790" customFormat="1" ht="14.5" hidden="1" outlineLevel="1" x14ac:dyDescent="0.35">
      <c r="D187" s="803" t="s">
        <v>4</v>
      </c>
      <c r="E187" s="794" t="s">
        <v>1932</v>
      </c>
      <c r="F187" s="753" t="s">
        <v>1714</v>
      </c>
      <c r="G187" s="753" t="s">
        <v>1714</v>
      </c>
      <c r="H187" s="753" t="s">
        <v>1714</v>
      </c>
      <c r="I187" s="753" t="s">
        <v>1714</v>
      </c>
      <c r="J187" s="753" t="s">
        <v>1714</v>
      </c>
      <c r="K187" s="753" t="s">
        <v>1714</v>
      </c>
      <c r="L187" s="753" t="s">
        <v>1714</v>
      </c>
      <c r="M187" s="753" t="s">
        <v>1714</v>
      </c>
      <c r="N187" s="753" t="s">
        <v>1714</v>
      </c>
      <c r="O187" s="753" t="s">
        <v>1714</v>
      </c>
      <c r="P187" s="753" t="s">
        <v>1714</v>
      </c>
      <c r="Q187" s="753" t="s">
        <v>1714</v>
      </c>
      <c r="R187" s="753" t="s">
        <v>1714</v>
      </c>
      <c r="S187" s="753" t="s">
        <v>1714</v>
      </c>
      <c r="T187" s="753" t="s">
        <v>1714</v>
      </c>
      <c r="U187" s="753" t="s">
        <v>1714</v>
      </c>
      <c r="V187" s="753" t="s">
        <v>1714</v>
      </c>
      <c r="W187" s="753" t="s">
        <v>1714</v>
      </c>
      <c r="X187" s="753" t="s">
        <v>1714</v>
      </c>
      <c r="Y187" s="753" t="s">
        <v>1714</v>
      </c>
      <c r="Z187" s="753" t="s">
        <v>1714</v>
      </c>
      <c r="AA187" s="753" t="s">
        <v>1714</v>
      </c>
      <c r="AB187" s="753" t="s">
        <v>1714</v>
      </c>
      <c r="AC187" s="753" t="s">
        <v>1714</v>
      </c>
      <c r="AD187" s="753" t="s">
        <v>1714</v>
      </c>
      <c r="AE187" s="753" t="s">
        <v>1714</v>
      </c>
      <c r="AF187" s="753" t="s">
        <v>1714</v>
      </c>
      <c r="AG187" s="753" t="s">
        <v>1714</v>
      </c>
      <c r="AH187" s="753" t="s">
        <v>1714</v>
      </c>
      <c r="AI187" s="753" t="s">
        <v>1714</v>
      </c>
    </row>
    <row r="188" spans="4:36" s="790" customFormat="1" ht="14.5" hidden="1" outlineLevel="1" x14ac:dyDescent="0.35">
      <c r="D188" s="804" t="s">
        <v>720</v>
      </c>
      <c r="E188" s="794" t="s">
        <v>1933</v>
      </c>
      <c r="F188" s="753" t="s">
        <v>1714</v>
      </c>
      <c r="G188" s="753" t="s">
        <v>1714</v>
      </c>
      <c r="H188" s="753" t="s">
        <v>1714</v>
      </c>
      <c r="I188" s="753" t="s">
        <v>1714</v>
      </c>
      <c r="J188" s="753" t="s">
        <v>1714</v>
      </c>
      <c r="K188" s="753" t="s">
        <v>1714</v>
      </c>
      <c r="L188" s="753" t="s">
        <v>1714</v>
      </c>
      <c r="M188" s="753" t="s">
        <v>1714</v>
      </c>
      <c r="N188" s="753" t="s">
        <v>1714</v>
      </c>
      <c r="O188" s="753" t="s">
        <v>1714</v>
      </c>
      <c r="P188" s="753" t="s">
        <v>1714</v>
      </c>
      <c r="Q188" s="753" t="s">
        <v>1714</v>
      </c>
      <c r="R188" s="753" t="s">
        <v>1714</v>
      </c>
      <c r="S188" s="753" t="s">
        <v>1714</v>
      </c>
      <c r="T188" s="753" t="s">
        <v>1714</v>
      </c>
      <c r="U188" s="753" t="s">
        <v>1714</v>
      </c>
      <c r="V188" s="753" t="s">
        <v>1714</v>
      </c>
      <c r="W188" s="753" t="s">
        <v>1714</v>
      </c>
      <c r="X188" s="753" t="s">
        <v>1714</v>
      </c>
      <c r="Y188" s="753" t="s">
        <v>1714</v>
      </c>
      <c r="Z188" s="753" t="s">
        <v>1714</v>
      </c>
      <c r="AA188" s="753" t="s">
        <v>1714</v>
      </c>
      <c r="AB188" s="753" t="s">
        <v>1714</v>
      </c>
      <c r="AC188" s="753" t="s">
        <v>1714</v>
      </c>
      <c r="AD188" s="753" t="s">
        <v>1714</v>
      </c>
      <c r="AE188" s="753" t="s">
        <v>1714</v>
      </c>
      <c r="AF188" s="753" t="s">
        <v>1714</v>
      </c>
      <c r="AG188" s="753" t="s">
        <v>1714</v>
      </c>
      <c r="AH188" s="753" t="s">
        <v>1714</v>
      </c>
      <c r="AI188" s="753" t="s">
        <v>1714</v>
      </c>
    </row>
    <row r="189" spans="4:36" s="790" customFormat="1" ht="14.5" hidden="1" outlineLevel="1" x14ac:dyDescent="0.35">
      <c r="D189" s="801" t="s">
        <v>721</v>
      </c>
      <c r="E189" s="793" t="s">
        <v>1934</v>
      </c>
      <c r="F189" s="753" t="s">
        <v>1714</v>
      </c>
      <c r="G189" s="753" t="s">
        <v>1714</v>
      </c>
      <c r="H189" s="753" t="s">
        <v>1714</v>
      </c>
      <c r="I189" s="753" t="s">
        <v>1714</v>
      </c>
      <c r="J189" s="753" t="s">
        <v>1714</v>
      </c>
      <c r="K189" s="753" t="s">
        <v>1714</v>
      </c>
      <c r="L189" s="753" t="s">
        <v>1714</v>
      </c>
      <c r="M189" s="753" t="s">
        <v>1714</v>
      </c>
      <c r="N189" s="753" t="s">
        <v>1714</v>
      </c>
      <c r="O189" s="753" t="s">
        <v>1714</v>
      </c>
      <c r="P189" s="753" t="s">
        <v>1714</v>
      </c>
      <c r="Q189" s="753" t="s">
        <v>1714</v>
      </c>
      <c r="R189" s="753" t="s">
        <v>1714</v>
      </c>
      <c r="S189" s="753" t="s">
        <v>1714</v>
      </c>
      <c r="T189" s="753" t="s">
        <v>1714</v>
      </c>
      <c r="U189" s="753" t="s">
        <v>1714</v>
      </c>
      <c r="V189" s="753" t="s">
        <v>1714</v>
      </c>
      <c r="W189" s="753" t="s">
        <v>1714</v>
      </c>
      <c r="X189" s="753" t="s">
        <v>1714</v>
      </c>
      <c r="Y189" s="753" t="s">
        <v>1714</v>
      </c>
      <c r="Z189" s="753" t="s">
        <v>1714</v>
      </c>
      <c r="AA189" s="753" t="s">
        <v>1714</v>
      </c>
      <c r="AB189" s="753" t="s">
        <v>1714</v>
      </c>
      <c r="AC189" s="753" t="s">
        <v>1714</v>
      </c>
      <c r="AD189" s="753" t="s">
        <v>1714</v>
      </c>
      <c r="AE189" s="753" t="s">
        <v>1714</v>
      </c>
      <c r="AF189" s="753" t="s">
        <v>1714</v>
      </c>
      <c r="AG189" s="753" t="s">
        <v>1714</v>
      </c>
      <c r="AH189" s="753" t="s">
        <v>1714</v>
      </c>
      <c r="AI189" s="753" t="s">
        <v>1714</v>
      </c>
    </row>
    <row r="190" spans="4:36" s="790" customFormat="1" ht="14.5" hidden="1" outlineLevel="1" x14ac:dyDescent="0.35">
      <c r="D190" s="802" t="s">
        <v>1033</v>
      </c>
      <c r="E190" s="793" t="s">
        <v>1935</v>
      </c>
      <c r="F190" s="753" t="s">
        <v>1714</v>
      </c>
      <c r="G190" s="753" t="s">
        <v>1714</v>
      </c>
      <c r="H190" s="753" t="s">
        <v>1714</v>
      </c>
      <c r="I190" s="753" t="s">
        <v>1714</v>
      </c>
      <c r="J190" s="753" t="s">
        <v>1714</v>
      </c>
      <c r="K190" s="753" t="s">
        <v>1714</v>
      </c>
      <c r="L190" s="753" t="s">
        <v>1714</v>
      </c>
      <c r="M190" s="753" t="s">
        <v>1714</v>
      </c>
      <c r="N190" s="753" t="s">
        <v>1714</v>
      </c>
      <c r="O190" s="753" t="s">
        <v>1714</v>
      </c>
      <c r="P190" s="753" t="s">
        <v>1714</v>
      </c>
      <c r="Q190" s="753" t="s">
        <v>1714</v>
      </c>
      <c r="R190" s="753" t="s">
        <v>1714</v>
      </c>
      <c r="S190" s="753" t="s">
        <v>1714</v>
      </c>
      <c r="T190" s="753" t="s">
        <v>1714</v>
      </c>
      <c r="U190" s="753" t="s">
        <v>1714</v>
      </c>
      <c r="V190" s="753" t="s">
        <v>1714</v>
      </c>
      <c r="W190" s="753" t="s">
        <v>1714</v>
      </c>
      <c r="X190" s="753" t="s">
        <v>1714</v>
      </c>
      <c r="Y190" s="753" t="s">
        <v>1714</v>
      </c>
      <c r="Z190" s="753" t="s">
        <v>1714</v>
      </c>
      <c r="AA190" s="753" t="s">
        <v>1714</v>
      </c>
      <c r="AB190" s="753" t="s">
        <v>1714</v>
      </c>
      <c r="AC190" s="753" t="s">
        <v>1714</v>
      </c>
      <c r="AD190" s="753" t="s">
        <v>1714</v>
      </c>
      <c r="AE190" s="753" t="s">
        <v>1714</v>
      </c>
      <c r="AF190" s="753" t="s">
        <v>1714</v>
      </c>
      <c r="AG190" s="753" t="s">
        <v>1714</v>
      </c>
      <c r="AH190" s="753" t="s">
        <v>1714</v>
      </c>
      <c r="AI190" s="753" t="s">
        <v>1714</v>
      </c>
    </row>
    <row r="191" spans="4:36" s="790" customFormat="1" ht="14.5" hidden="1" outlineLevel="1" x14ac:dyDescent="0.35">
      <c r="D191" s="802" t="s">
        <v>1034</v>
      </c>
      <c r="E191" s="793" t="s">
        <v>1936</v>
      </c>
      <c r="F191" s="753" t="s">
        <v>1714</v>
      </c>
      <c r="G191" s="753" t="s">
        <v>1714</v>
      </c>
      <c r="H191" s="753" t="s">
        <v>1714</v>
      </c>
      <c r="I191" s="753" t="s">
        <v>1714</v>
      </c>
      <c r="J191" s="753" t="s">
        <v>1714</v>
      </c>
      <c r="K191" s="753" t="s">
        <v>1714</v>
      </c>
      <c r="L191" s="753" t="s">
        <v>1714</v>
      </c>
      <c r="M191" s="753" t="s">
        <v>1714</v>
      </c>
      <c r="N191" s="753" t="s">
        <v>1714</v>
      </c>
      <c r="O191" s="753" t="s">
        <v>1714</v>
      </c>
      <c r="P191" s="753" t="s">
        <v>1714</v>
      </c>
      <c r="Q191" s="753" t="s">
        <v>1714</v>
      </c>
      <c r="R191" s="753" t="s">
        <v>1714</v>
      </c>
      <c r="S191" s="753" t="s">
        <v>1714</v>
      </c>
      <c r="T191" s="753" t="s">
        <v>1714</v>
      </c>
      <c r="U191" s="753" t="s">
        <v>1714</v>
      </c>
      <c r="V191" s="753" t="s">
        <v>1714</v>
      </c>
      <c r="W191" s="753" t="s">
        <v>1714</v>
      </c>
      <c r="X191" s="753" t="s">
        <v>1714</v>
      </c>
      <c r="Y191" s="753" t="s">
        <v>1714</v>
      </c>
      <c r="Z191" s="753" t="s">
        <v>1714</v>
      </c>
      <c r="AA191" s="753" t="s">
        <v>1714</v>
      </c>
      <c r="AB191" s="753" t="s">
        <v>1714</v>
      </c>
      <c r="AC191" s="753" t="s">
        <v>1714</v>
      </c>
      <c r="AD191" s="753" t="s">
        <v>1714</v>
      </c>
      <c r="AE191" s="753" t="s">
        <v>1714</v>
      </c>
      <c r="AF191" s="753" t="s">
        <v>1714</v>
      </c>
      <c r="AG191" s="753" t="s">
        <v>1714</v>
      </c>
      <c r="AH191" s="753" t="s">
        <v>1714</v>
      </c>
      <c r="AI191" s="753" t="s">
        <v>1714</v>
      </c>
    </row>
    <row r="192" spans="4:36" s="790" customFormat="1" ht="14.5" hidden="1" outlineLevel="1" x14ac:dyDescent="0.35">
      <c r="D192" s="802" t="s">
        <v>1035</v>
      </c>
      <c r="E192" s="793" t="s">
        <v>1937</v>
      </c>
      <c r="F192" s="753" t="s">
        <v>1714</v>
      </c>
      <c r="G192" s="753" t="s">
        <v>1714</v>
      </c>
      <c r="H192" s="753" t="s">
        <v>1714</v>
      </c>
      <c r="I192" s="753" t="s">
        <v>1714</v>
      </c>
      <c r="J192" s="753" t="s">
        <v>1714</v>
      </c>
      <c r="K192" s="753" t="s">
        <v>1714</v>
      </c>
      <c r="L192" s="753" t="s">
        <v>1714</v>
      </c>
      <c r="M192" s="753" t="s">
        <v>1714</v>
      </c>
      <c r="N192" s="753" t="s">
        <v>1714</v>
      </c>
      <c r="O192" s="753" t="s">
        <v>1714</v>
      </c>
      <c r="P192" s="753" t="s">
        <v>1714</v>
      </c>
      <c r="Q192" s="753" t="s">
        <v>1714</v>
      </c>
      <c r="R192" s="753" t="s">
        <v>1714</v>
      </c>
      <c r="S192" s="753" t="s">
        <v>1714</v>
      </c>
      <c r="T192" s="753" t="s">
        <v>1714</v>
      </c>
      <c r="U192" s="753" t="s">
        <v>1714</v>
      </c>
      <c r="V192" s="753" t="s">
        <v>1714</v>
      </c>
      <c r="W192" s="753" t="s">
        <v>1714</v>
      </c>
      <c r="X192" s="753" t="s">
        <v>1714</v>
      </c>
      <c r="Y192" s="753" t="s">
        <v>1714</v>
      </c>
      <c r="Z192" s="753" t="s">
        <v>1714</v>
      </c>
      <c r="AA192" s="753" t="s">
        <v>1714</v>
      </c>
      <c r="AB192" s="753" t="s">
        <v>1714</v>
      </c>
      <c r="AC192" s="753" t="s">
        <v>1714</v>
      </c>
      <c r="AD192" s="753" t="s">
        <v>1714</v>
      </c>
      <c r="AE192" s="753" t="s">
        <v>1714</v>
      </c>
      <c r="AF192" s="753" t="s">
        <v>1714</v>
      </c>
      <c r="AG192" s="753" t="s">
        <v>1714</v>
      </c>
      <c r="AH192" s="753" t="s">
        <v>1714</v>
      </c>
      <c r="AI192" s="753" t="s">
        <v>1714</v>
      </c>
    </row>
    <row r="193" spans="4:35" s="790" customFormat="1" ht="14.5" hidden="1" outlineLevel="1" x14ac:dyDescent="0.35">
      <c r="D193" s="802" t="s">
        <v>1036</v>
      </c>
      <c r="E193" s="793" t="s">
        <v>1938</v>
      </c>
      <c r="F193" s="753" t="s">
        <v>1714</v>
      </c>
      <c r="G193" s="753" t="s">
        <v>1714</v>
      </c>
      <c r="H193" s="753" t="s">
        <v>1714</v>
      </c>
      <c r="I193" s="753" t="s">
        <v>1714</v>
      </c>
      <c r="J193" s="753" t="s">
        <v>1714</v>
      </c>
      <c r="K193" s="753" t="s">
        <v>1714</v>
      </c>
      <c r="L193" s="753" t="s">
        <v>1714</v>
      </c>
      <c r="M193" s="753" t="s">
        <v>1714</v>
      </c>
      <c r="N193" s="753" t="s">
        <v>1714</v>
      </c>
      <c r="O193" s="753" t="s">
        <v>1714</v>
      </c>
      <c r="P193" s="753" t="s">
        <v>1714</v>
      </c>
      <c r="Q193" s="753" t="s">
        <v>1714</v>
      </c>
      <c r="R193" s="753" t="s">
        <v>1714</v>
      </c>
      <c r="S193" s="753" t="s">
        <v>1714</v>
      </c>
      <c r="T193" s="753" t="s">
        <v>1714</v>
      </c>
      <c r="U193" s="753" t="s">
        <v>1714</v>
      </c>
      <c r="V193" s="753" t="s">
        <v>1714</v>
      </c>
      <c r="W193" s="753" t="s">
        <v>1714</v>
      </c>
      <c r="X193" s="753" t="s">
        <v>1714</v>
      </c>
      <c r="Y193" s="753" t="s">
        <v>1714</v>
      </c>
      <c r="Z193" s="753" t="s">
        <v>1714</v>
      </c>
      <c r="AA193" s="753" t="s">
        <v>1714</v>
      </c>
      <c r="AB193" s="753" t="s">
        <v>1714</v>
      </c>
      <c r="AC193" s="753" t="s">
        <v>1714</v>
      </c>
      <c r="AD193" s="753" t="s">
        <v>1714</v>
      </c>
      <c r="AE193" s="753" t="s">
        <v>1714</v>
      </c>
      <c r="AF193" s="753" t="s">
        <v>1714</v>
      </c>
      <c r="AG193" s="753" t="s">
        <v>1714</v>
      </c>
      <c r="AH193" s="753" t="s">
        <v>1714</v>
      </c>
      <c r="AI193" s="753" t="s">
        <v>1714</v>
      </c>
    </row>
    <row r="194" spans="4:35" s="790" customFormat="1" ht="14.5" hidden="1" outlineLevel="1" x14ac:dyDescent="0.35">
      <c r="D194" s="802" t="s">
        <v>1037</v>
      </c>
      <c r="E194" s="793" t="s">
        <v>1939</v>
      </c>
      <c r="F194" s="753" t="s">
        <v>1714</v>
      </c>
      <c r="G194" s="753" t="s">
        <v>1714</v>
      </c>
      <c r="H194" s="753" t="s">
        <v>1714</v>
      </c>
      <c r="I194" s="753" t="s">
        <v>1714</v>
      </c>
      <c r="J194" s="753" t="s">
        <v>1714</v>
      </c>
      <c r="K194" s="753" t="s">
        <v>1714</v>
      </c>
      <c r="L194" s="753" t="s">
        <v>1714</v>
      </c>
      <c r="M194" s="753" t="s">
        <v>1714</v>
      </c>
      <c r="N194" s="753" t="s">
        <v>1714</v>
      </c>
      <c r="O194" s="753" t="s">
        <v>1714</v>
      </c>
      <c r="P194" s="753" t="s">
        <v>1714</v>
      </c>
      <c r="Q194" s="753" t="s">
        <v>1714</v>
      </c>
      <c r="R194" s="753" t="s">
        <v>1714</v>
      </c>
      <c r="S194" s="753" t="s">
        <v>1714</v>
      </c>
      <c r="T194" s="753" t="s">
        <v>1714</v>
      </c>
      <c r="U194" s="753" t="s">
        <v>1714</v>
      </c>
      <c r="V194" s="753" t="s">
        <v>1714</v>
      </c>
      <c r="W194" s="753" t="s">
        <v>1714</v>
      </c>
      <c r="X194" s="753" t="s">
        <v>1714</v>
      </c>
      <c r="Y194" s="753" t="s">
        <v>1714</v>
      </c>
      <c r="Z194" s="753" t="s">
        <v>1714</v>
      </c>
      <c r="AA194" s="753" t="s">
        <v>1714</v>
      </c>
      <c r="AB194" s="753" t="s">
        <v>1714</v>
      </c>
      <c r="AC194" s="753" t="s">
        <v>1714</v>
      </c>
      <c r="AD194" s="753" t="s">
        <v>1714</v>
      </c>
      <c r="AE194" s="753" t="s">
        <v>1714</v>
      </c>
      <c r="AF194" s="753" t="s">
        <v>1714</v>
      </c>
      <c r="AG194" s="753" t="s">
        <v>1714</v>
      </c>
      <c r="AH194" s="753" t="s">
        <v>1714</v>
      </c>
      <c r="AI194" s="753" t="s">
        <v>1714</v>
      </c>
    </row>
    <row r="195" spans="4:35" s="790" customFormat="1" ht="14.5" hidden="1" outlineLevel="1" x14ac:dyDescent="0.35">
      <c r="D195" s="801" t="s">
        <v>722</v>
      </c>
      <c r="E195" s="793" t="s">
        <v>1940</v>
      </c>
      <c r="F195" s="753" t="s">
        <v>1714</v>
      </c>
      <c r="G195" s="753" t="s">
        <v>1714</v>
      </c>
      <c r="H195" s="753" t="s">
        <v>1714</v>
      </c>
      <c r="I195" s="753" t="s">
        <v>1714</v>
      </c>
      <c r="J195" s="753" t="s">
        <v>1714</v>
      </c>
      <c r="K195" s="753" t="s">
        <v>1714</v>
      </c>
      <c r="L195" s="753" t="s">
        <v>1714</v>
      </c>
      <c r="M195" s="753" t="s">
        <v>1714</v>
      </c>
      <c r="N195" s="753" t="s">
        <v>1714</v>
      </c>
      <c r="O195" s="753" t="s">
        <v>1714</v>
      </c>
      <c r="P195" s="753" t="s">
        <v>1714</v>
      </c>
      <c r="Q195" s="753" t="s">
        <v>1714</v>
      </c>
      <c r="R195" s="753" t="s">
        <v>1714</v>
      </c>
      <c r="S195" s="753" t="s">
        <v>1714</v>
      </c>
      <c r="T195" s="753" t="s">
        <v>1714</v>
      </c>
      <c r="U195" s="753" t="s">
        <v>1714</v>
      </c>
      <c r="V195" s="753" t="s">
        <v>1714</v>
      </c>
      <c r="W195" s="753" t="s">
        <v>1714</v>
      </c>
      <c r="X195" s="753" t="s">
        <v>1714</v>
      </c>
      <c r="Y195" s="753" t="s">
        <v>1714</v>
      </c>
      <c r="Z195" s="753" t="s">
        <v>1714</v>
      </c>
      <c r="AA195" s="753" t="s">
        <v>1714</v>
      </c>
      <c r="AB195" s="753" t="s">
        <v>1714</v>
      </c>
      <c r="AC195" s="753" t="s">
        <v>1714</v>
      </c>
      <c r="AD195" s="753" t="s">
        <v>1714</v>
      </c>
      <c r="AE195" s="753" t="s">
        <v>1714</v>
      </c>
      <c r="AF195" s="753" t="s">
        <v>1714</v>
      </c>
      <c r="AG195" s="753" t="s">
        <v>1714</v>
      </c>
      <c r="AH195" s="753" t="s">
        <v>1714</v>
      </c>
      <c r="AI195" s="753" t="s">
        <v>1714</v>
      </c>
    </row>
    <row r="196" spans="4:35" s="790" customFormat="1" ht="14.5" hidden="1" outlineLevel="1" x14ac:dyDescent="0.35">
      <c r="D196" s="805" t="s">
        <v>723</v>
      </c>
      <c r="E196" s="796" t="s">
        <v>1941</v>
      </c>
      <c r="F196" s="753" t="s">
        <v>1714</v>
      </c>
      <c r="G196" s="753" t="s">
        <v>1714</v>
      </c>
      <c r="H196" s="753" t="s">
        <v>1714</v>
      </c>
      <c r="I196" s="753" t="s">
        <v>1714</v>
      </c>
      <c r="J196" s="753" t="s">
        <v>1714</v>
      </c>
      <c r="K196" s="753" t="s">
        <v>1714</v>
      </c>
      <c r="L196" s="753" t="s">
        <v>1714</v>
      </c>
      <c r="M196" s="753" t="s">
        <v>1714</v>
      </c>
      <c r="N196" s="753" t="s">
        <v>1714</v>
      </c>
      <c r="O196" s="753" t="s">
        <v>1714</v>
      </c>
      <c r="P196" s="753" t="s">
        <v>1714</v>
      </c>
      <c r="Q196" s="753" t="s">
        <v>1714</v>
      </c>
      <c r="R196" s="753" t="s">
        <v>1714</v>
      </c>
      <c r="S196" s="753" t="s">
        <v>1714</v>
      </c>
      <c r="T196" s="753" t="s">
        <v>1714</v>
      </c>
      <c r="U196" s="753" t="s">
        <v>1714</v>
      </c>
      <c r="V196" s="753" t="s">
        <v>1714</v>
      </c>
      <c r="W196" s="753" t="s">
        <v>1714</v>
      </c>
      <c r="X196" s="753" t="s">
        <v>1714</v>
      </c>
      <c r="Y196" s="753" t="s">
        <v>1714</v>
      </c>
      <c r="Z196" s="753" t="s">
        <v>1714</v>
      </c>
      <c r="AA196" s="753" t="s">
        <v>1714</v>
      </c>
      <c r="AB196" s="753" t="s">
        <v>1714</v>
      </c>
      <c r="AC196" s="753" t="s">
        <v>1714</v>
      </c>
      <c r="AD196" s="753" t="s">
        <v>1714</v>
      </c>
      <c r="AE196" s="753" t="s">
        <v>1714</v>
      </c>
      <c r="AF196" s="753" t="s">
        <v>1714</v>
      </c>
      <c r="AG196" s="753" t="s">
        <v>1714</v>
      </c>
      <c r="AH196" s="753" t="s">
        <v>1714</v>
      </c>
      <c r="AI196" s="753" t="s">
        <v>1714</v>
      </c>
    </row>
    <row r="197" spans="4:35" s="790" customFormat="1" ht="14.5" hidden="1" outlineLevel="1" x14ac:dyDescent="0.35">
      <c r="D197" s="801" t="s">
        <v>549</v>
      </c>
      <c r="E197" s="793" t="s">
        <v>1942</v>
      </c>
      <c r="F197" s="753" t="s">
        <v>1714</v>
      </c>
      <c r="G197" s="753" t="s">
        <v>1714</v>
      </c>
      <c r="H197" s="753" t="s">
        <v>1714</v>
      </c>
      <c r="I197" s="753" t="s">
        <v>1714</v>
      </c>
      <c r="J197" s="753" t="s">
        <v>1714</v>
      </c>
      <c r="K197" s="753" t="s">
        <v>1714</v>
      </c>
      <c r="L197" s="753" t="s">
        <v>1714</v>
      </c>
      <c r="M197" s="753" t="s">
        <v>1714</v>
      </c>
      <c r="N197" s="753" t="s">
        <v>1714</v>
      </c>
      <c r="O197" s="753" t="s">
        <v>1714</v>
      </c>
      <c r="P197" s="753" t="s">
        <v>1714</v>
      </c>
      <c r="Q197" s="753" t="s">
        <v>1714</v>
      </c>
      <c r="R197" s="753" t="s">
        <v>1714</v>
      </c>
      <c r="S197" s="753" t="s">
        <v>1714</v>
      </c>
      <c r="T197" s="753" t="s">
        <v>1714</v>
      </c>
      <c r="U197" s="753" t="s">
        <v>1714</v>
      </c>
      <c r="V197" s="753" t="s">
        <v>1714</v>
      </c>
      <c r="W197" s="753" t="s">
        <v>1714</v>
      </c>
      <c r="X197" s="753" t="s">
        <v>1714</v>
      </c>
      <c r="Y197" s="753" t="s">
        <v>1714</v>
      </c>
      <c r="Z197" s="753" t="s">
        <v>1714</v>
      </c>
      <c r="AA197" s="753" t="s">
        <v>1714</v>
      </c>
      <c r="AB197" s="753" t="s">
        <v>1714</v>
      </c>
      <c r="AC197" s="753" t="s">
        <v>1714</v>
      </c>
      <c r="AD197" s="753" t="s">
        <v>1714</v>
      </c>
      <c r="AE197" s="753" t="s">
        <v>1714</v>
      </c>
      <c r="AF197" s="753" t="s">
        <v>1714</v>
      </c>
      <c r="AG197" s="753" t="s">
        <v>1714</v>
      </c>
      <c r="AH197" s="753" t="s">
        <v>1714</v>
      </c>
      <c r="AI197" s="753" t="s">
        <v>1714</v>
      </c>
    </row>
    <row r="198" spans="4:35" s="790" customFormat="1" ht="14.5" hidden="1" outlineLevel="1" x14ac:dyDescent="0.35">
      <c r="D198" s="806" t="s">
        <v>1038</v>
      </c>
      <c r="E198" s="793" t="s">
        <v>1943</v>
      </c>
      <c r="F198" s="753" t="s">
        <v>1714</v>
      </c>
      <c r="G198" s="753" t="s">
        <v>1714</v>
      </c>
      <c r="H198" s="753" t="s">
        <v>1714</v>
      </c>
      <c r="I198" s="753" t="s">
        <v>1714</v>
      </c>
      <c r="J198" s="753" t="s">
        <v>1714</v>
      </c>
      <c r="K198" s="753" t="s">
        <v>1714</v>
      </c>
      <c r="L198" s="753" t="s">
        <v>1714</v>
      </c>
      <c r="M198" s="753" t="s">
        <v>1714</v>
      </c>
      <c r="N198" s="753" t="s">
        <v>1714</v>
      </c>
      <c r="O198" s="753" t="s">
        <v>1714</v>
      </c>
      <c r="P198" s="753" t="s">
        <v>1714</v>
      </c>
      <c r="Q198" s="753" t="s">
        <v>1714</v>
      </c>
      <c r="R198" s="753" t="s">
        <v>1714</v>
      </c>
      <c r="S198" s="753" t="s">
        <v>1714</v>
      </c>
      <c r="T198" s="753" t="s">
        <v>1714</v>
      </c>
      <c r="U198" s="753" t="s">
        <v>1714</v>
      </c>
      <c r="V198" s="753" t="s">
        <v>1714</v>
      </c>
      <c r="W198" s="753" t="s">
        <v>1714</v>
      </c>
      <c r="X198" s="753" t="s">
        <v>1714</v>
      </c>
      <c r="Y198" s="753" t="s">
        <v>1714</v>
      </c>
      <c r="Z198" s="753" t="s">
        <v>1714</v>
      </c>
      <c r="AA198" s="753" t="s">
        <v>1714</v>
      </c>
      <c r="AB198" s="753" t="s">
        <v>1714</v>
      </c>
      <c r="AC198" s="753" t="s">
        <v>1714</v>
      </c>
      <c r="AD198" s="753" t="s">
        <v>1714</v>
      </c>
      <c r="AE198" s="753" t="s">
        <v>1714</v>
      </c>
      <c r="AF198" s="753" t="s">
        <v>1714</v>
      </c>
      <c r="AG198" s="753" t="s">
        <v>1714</v>
      </c>
      <c r="AH198" s="753" t="s">
        <v>1714</v>
      </c>
      <c r="AI198" s="753" t="s">
        <v>1714</v>
      </c>
    </row>
    <row r="199" spans="4:35" s="790" customFormat="1" ht="14.5" hidden="1" outlineLevel="1" x14ac:dyDescent="0.35">
      <c r="D199" s="806" t="s">
        <v>724</v>
      </c>
      <c r="E199" s="793" t="s">
        <v>1944</v>
      </c>
      <c r="F199" s="753" t="s">
        <v>1714</v>
      </c>
      <c r="G199" s="753" t="s">
        <v>1714</v>
      </c>
      <c r="H199" s="753" t="s">
        <v>1714</v>
      </c>
      <c r="I199" s="753" t="s">
        <v>1714</v>
      </c>
      <c r="J199" s="753" t="s">
        <v>1714</v>
      </c>
      <c r="K199" s="753" t="s">
        <v>1714</v>
      </c>
      <c r="L199" s="753" t="s">
        <v>1714</v>
      </c>
      <c r="M199" s="753" t="s">
        <v>1714</v>
      </c>
      <c r="N199" s="753" t="s">
        <v>1714</v>
      </c>
      <c r="O199" s="753" t="s">
        <v>1714</v>
      </c>
      <c r="P199" s="753" t="s">
        <v>1714</v>
      </c>
      <c r="Q199" s="753" t="s">
        <v>1714</v>
      </c>
      <c r="R199" s="753" t="s">
        <v>1714</v>
      </c>
      <c r="S199" s="753" t="s">
        <v>1714</v>
      </c>
      <c r="T199" s="753" t="s">
        <v>1714</v>
      </c>
      <c r="U199" s="753" t="s">
        <v>1714</v>
      </c>
      <c r="V199" s="753" t="s">
        <v>1714</v>
      </c>
      <c r="W199" s="753" t="s">
        <v>1714</v>
      </c>
      <c r="X199" s="753" t="s">
        <v>1714</v>
      </c>
      <c r="Y199" s="753" t="s">
        <v>1714</v>
      </c>
      <c r="Z199" s="753" t="s">
        <v>1714</v>
      </c>
      <c r="AA199" s="753" t="s">
        <v>1714</v>
      </c>
      <c r="AB199" s="753" t="s">
        <v>1714</v>
      </c>
      <c r="AC199" s="753" t="s">
        <v>1714</v>
      </c>
      <c r="AD199" s="753" t="s">
        <v>1714</v>
      </c>
      <c r="AE199" s="753" t="s">
        <v>1714</v>
      </c>
      <c r="AF199" s="753" t="s">
        <v>1714</v>
      </c>
      <c r="AG199" s="753" t="s">
        <v>1714</v>
      </c>
      <c r="AH199" s="753" t="s">
        <v>1714</v>
      </c>
      <c r="AI199" s="753" t="s">
        <v>1714</v>
      </c>
    </row>
    <row r="200" spans="4:35" s="790" customFormat="1" ht="14.5" hidden="1" outlineLevel="1" x14ac:dyDescent="0.35">
      <c r="D200" s="806" t="s">
        <v>725</v>
      </c>
      <c r="E200" s="793" t="s">
        <v>1945</v>
      </c>
      <c r="F200" s="753" t="s">
        <v>1714</v>
      </c>
      <c r="G200" s="753" t="s">
        <v>1714</v>
      </c>
      <c r="H200" s="753" t="s">
        <v>1714</v>
      </c>
      <c r="I200" s="753" t="s">
        <v>1714</v>
      </c>
      <c r="J200" s="753" t="s">
        <v>1714</v>
      </c>
      <c r="K200" s="753" t="s">
        <v>1714</v>
      </c>
      <c r="L200" s="753" t="s">
        <v>1714</v>
      </c>
      <c r="M200" s="753" t="s">
        <v>1714</v>
      </c>
      <c r="N200" s="753" t="s">
        <v>1714</v>
      </c>
      <c r="O200" s="753" t="s">
        <v>1714</v>
      </c>
      <c r="P200" s="753" t="s">
        <v>1714</v>
      </c>
      <c r="Q200" s="753" t="s">
        <v>1714</v>
      </c>
      <c r="R200" s="753" t="s">
        <v>1714</v>
      </c>
      <c r="S200" s="753" t="s">
        <v>1714</v>
      </c>
      <c r="T200" s="753" t="s">
        <v>1714</v>
      </c>
      <c r="U200" s="753" t="s">
        <v>1714</v>
      </c>
      <c r="V200" s="753" t="s">
        <v>1714</v>
      </c>
      <c r="W200" s="753" t="s">
        <v>1714</v>
      </c>
      <c r="X200" s="753" t="s">
        <v>1714</v>
      </c>
      <c r="Y200" s="753" t="s">
        <v>1714</v>
      </c>
      <c r="Z200" s="753" t="s">
        <v>1714</v>
      </c>
      <c r="AA200" s="753" t="s">
        <v>1714</v>
      </c>
      <c r="AB200" s="753" t="s">
        <v>1714</v>
      </c>
      <c r="AC200" s="753" t="s">
        <v>1714</v>
      </c>
      <c r="AD200" s="753" t="s">
        <v>1714</v>
      </c>
      <c r="AE200" s="753" t="s">
        <v>1714</v>
      </c>
      <c r="AF200" s="753" t="s">
        <v>1714</v>
      </c>
      <c r="AG200" s="753" t="s">
        <v>1714</v>
      </c>
      <c r="AH200" s="753" t="s">
        <v>1714</v>
      </c>
      <c r="AI200" s="753" t="s">
        <v>1714</v>
      </c>
    </row>
    <row r="201" spans="4:35" s="790" customFormat="1" ht="14.5" hidden="1" outlineLevel="1" x14ac:dyDescent="0.35">
      <c r="D201" s="806" t="s">
        <v>726</v>
      </c>
      <c r="E201" s="793" t="s">
        <v>1946</v>
      </c>
      <c r="F201" s="753" t="s">
        <v>1714</v>
      </c>
      <c r="G201" s="753" t="s">
        <v>1714</v>
      </c>
      <c r="H201" s="753" t="s">
        <v>1714</v>
      </c>
      <c r="I201" s="753" t="s">
        <v>1714</v>
      </c>
      <c r="J201" s="753" t="s">
        <v>1714</v>
      </c>
      <c r="K201" s="753" t="s">
        <v>1714</v>
      </c>
      <c r="L201" s="753" t="s">
        <v>1714</v>
      </c>
      <c r="M201" s="753" t="s">
        <v>1714</v>
      </c>
      <c r="N201" s="753" t="s">
        <v>1714</v>
      </c>
      <c r="O201" s="753" t="s">
        <v>1714</v>
      </c>
      <c r="P201" s="753" t="s">
        <v>1714</v>
      </c>
      <c r="Q201" s="753" t="s">
        <v>1714</v>
      </c>
      <c r="R201" s="753" t="s">
        <v>1714</v>
      </c>
      <c r="S201" s="753" t="s">
        <v>1714</v>
      </c>
      <c r="T201" s="753" t="s">
        <v>1714</v>
      </c>
      <c r="U201" s="753" t="s">
        <v>1714</v>
      </c>
      <c r="V201" s="753" t="s">
        <v>1714</v>
      </c>
      <c r="W201" s="753" t="s">
        <v>1714</v>
      </c>
      <c r="X201" s="753" t="s">
        <v>1714</v>
      </c>
      <c r="Y201" s="753" t="s">
        <v>1714</v>
      </c>
      <c r="Z201" s="753" t="s">
        <v>1714</v>
      </c>
      <c r="AA201" s="753" t="s">
        <v>1714</v>
      </c>
      <c r="AB201" s="753" t="s">
        <v>1714</v>
      </c>
      <c r="AC201" s="753" t="s">
        <v>1714</v>
      </c>
      <c r="AD201" s="753" t="s">
        <v>1714</v>
      </c>
      <c r="AE201" s="753" t="s">
        <v>1714</v>
      </c>
      <c r="AF201" s="753" t="s">
        <v>1714</v>
      </c>
      <c r="AG201" s="753" t="s">
        <v>1714</v>
      </c>
      <c r="AH201" s="753" t="s">
        <v>1714</v>
      </c>
      <c r="AI201" s="753" t="s">
        <v>1714</v>
      </c>
    </row>
    <row r="202" spans="4:35" s="790" customFormat="1" ht="14.5" hidden="1" outlineLevel="1" x14ac:dyDescent="0.35">
      <c r="D202" s="806" t="s">
        <v>1039</v>
      </c>
      <c r="E202" s="793" t="s">
        <v>1947</v>
      </c>
      <c r="F202" s="753" t="s">
        <v>1714</v>
      </c>
      <c r="G202" s="753" t="s">
        <v>1714</v>
      </c>
      <c r="H202" s="753" t="s">
        <v>1714</v>
      </c>
      <c r="I202" s="753" t="s">
        <v>1714</v>
      </c>
      <c r="J202" s="753" t="s">
        <v>1714</v>
      </c>
      <c r="K202" s="753" t="s">
        <v>1714</v>
      </c>
      <c r="L202" s="753" t="s">
        <v>1714</v>
      </c>
      <c r="M202" s="753" t="s">
        <v>1714</v>
      </c>
      <c r="N202" s="753" t="s">
        <v>1714</v>
      </c>
      <c r="O202" s="753" t="s">
        <v>1714</v>
      </c>
      <c r="P202" s="753" t="s">
        <v>1714</v>
      </c>
      <c r="Q202" s="753" t="s">
        <v>1714</v>
      </c>
      <c r="R202" s="753" t="s">
        <v>1714</v>
      </c>
      <c r="S202" s="753" t="s">
        <v>1714</v>
      </c>
      <c r="T202" s="753" t="s">
        <v>1714</v>
      </c>
      <c r="U202" s="753" t="s">
        <v>1714</v>
      </c>
      <c r="V202" s="753" t="s">
        <v>1714</v>
      </c>
      <c r="W202" s="753" t="s">
        <v>1714</v>
      </c>
      <c r="X202" s="753" t="s">
        <v>1714</v>
      </c>
      <c r="Y202" s="753" t="s">
        <v>1714</v>
      </c>
      <c r="Z202" s="753" t="s">
        <v>1714</v>
      </c>
      <c r="AA202" s="753" t="s">
        <v>1714</v>
      </c>
      <c r="AB202" s="753" t="s">
        <v>1714</v>
      </c>
      <c r="AC202" s="753" t="s">
        <v>1714</v>
      </c>
      <c r="AD202" s="753" t="s">
        <v>1714</v>
      </c>
      <c r="AE202" s="753" t="s">
        <v>1714</v>
      </c>
      <c r="AF202" s="753" t="s">
        <v>1714</v>
      </c>
      <c r="AG202" s="753" t="s">
        <v>1714</v>
      </c>
      <c r="AH202" s="753" t="s">
        <v>1714</v>
      </c>
      <c r="AI202" s="753" t="s">
        <v>1714</v>
      </c>
    </row>
    <row r="203" spans="4:35" s="790" customFormat="1" ht="14.5" hidden="1" outlineLevel="1" x14ac:dyDescent="0.35">
      <c r="D203" s="806" t="s">
        <v>1040</v>
      </c>
      <c r="E203" s="793" t="s">
        <v>1948</v>
      </c>
      <c r="F203" s="753" t="s">
        <v>1714</v>
      </c>
      <c r="G203" s="753" t="s">
        <v>1714</v>
      </c>
      <c r="H203" s="753" t="s">
        <v>1714</v>
      </c>
      <c r="I203" s="753" t="s">
        <v>1714</v>
      </c>
      <c r="J203" s="753" t="s">
        <v>1714</v>
      </c>
      <c r="K203" s="753" t="s">
        <v>1714</v>
      </c>
      <c r="L203" s="753" t="s">
        <v>1714</v>
      </c>
      <c r="M203" s="753" t="s">
        <v>1714</v>
      </c>
      <c r="N203" s="753" t="s">
        <v>1714</v>
      </c>
      <c r="O203" s="753" t="s">
        <v>1714</v>
      </c>
      <c r="P203" s="753" t="s">
        <v>1714</v>
      </c>
      <c r="Q203" s="753" t="s">
        <v>1714</v>
      </c>
      <c r="R203" s="753" t="s">
        <v>1714</v>
      </c>
      <c r="S203" s="753" t="s">
        <v>1714</v>
      </c>
      <c r="T203" s="753" t="s">
        <v>1714</v>
      </c>
      <c r="U203" s="753" t="s">
        <v>1714</v>
      </c>
      <c r="V203" s="753" t="s">
        <v>1714</v>
      </c>
      <c r="W203" s="753" t="s">
        <v>1714</v>
      </c>
      <c r="X203" s="753" t="s">
        <v>1714</v>
      </c>
      <c r="Y203" s="753" t="s">
        <v>1714</v>
      </c>
      <c r="Z203" s="753" t="s">
        <v>1714</v>
      </c>
      <c r="AA203" s="753" t="s">
        <v>1714</v>
      </c>
      <c r="AB203" s="753" t="s">
        <v>1714</v>
      </c>
      <c r="AC203" s="753" t="s">
        <v>1714</v>
      </c>
      <c r="AD203" s="753" t="s">
        <v>1714</v>
      </c>
      <c r="AE203" s="753" t="s">
        <v>1714</v>
      </c>
      <c r="AF203" s="753" t="s">
        <v>1714</v>
      </c>
      <c r="AG203" s="753" t="s">
        <v>1714</v>
      </c>
      <c r="AH203" s="753" t="s">
        <v>1714</v>
      </c>
      <c r="AI203" s="753" t="s">
        <v>1714</v>
      </c>
    </row>
    <row r="204" spans="4:35" s="790" customFormat="1" ht="14.5" hidden="1" outlineLevel="1" x14ac:dyDescent="0.35">
      <c r="D204" s="806" t="s">
        <v>727</v>
      </c>
      <c r="E204" s="793" t="s">
        <v>1949</v>
      </c>
      <c r="F204" s="753" t="s">
        <v>1714</v>
      </c>
      <c r="G204" s="753" t="s">
        <v>1714</v>
      </c>
      <c r="H204" s="753" t="s">
        <v>1714</v>
      </c>
      <c r="I204" s="753" t="s">
        <v>1714</v>
      </c>
      <c r="J204" s="753" t="s">
        <v>1714</v>
      </c>
      <c r="K204" s="753" t="s">
        <v>1714</v>
      </c>
      <c r="L204" s="753" t="s">
        <v>1714</v>
      </c>
      <c r="M204" s="753" t="s">
        <v>1714</v>
      </c>
      <c r="N204" s="753" t="s">
        <v>1714</v>
      </c>
      <c r="O204" s="753" t="s">
        <v>1714</v>
      </c>
      <c r="P204" s="753" t="s">
        <v>1714</v>
      </c>
      <c r="Q204" s="753" t="s">
        <v>1714</v>
      </c>
      <c r="R204" s="753" t="s">
        <v>1714</v>
      </c>
      <c r="S204" s="753" t="s">
        <v>1714</v>
      </c>
      <c r="T204" s="753" t="s">
        <v>1714</v>
      </c>
      <c r="U204" s="753" t="s">
        <v>1714</v>
      </c>
      <c r="V204" s="753" t="s">
        <v>1714</v>
      </c>
      <c r="W204" s="753" t="s">
        <v>1714</v>
      </c>
      <c r="X204" s="753" t="s">
        <v>1714</v>
      </c>
      <c r="Y204" s="753" t="s">
        <v>1714</v>
      </c>
      <c r="Z204" s="753" t="s">
        <v>1714</v>
      </c>
      <c r="AA204" s="753" t="s">
        <v>1714</v>
      </c>
      <c r="AB204" s="753" t="s">
        <v>1714</v>
      </c>
      <c r="AC204" s="753" t="s">
        <v>1714</v>
      </c>
      <c r="AD204" s="753" t="s">
        <v>1714</v>
      </c>
      <c r="AE204" s="753" t="s">
        <v>1714</v>
      </c>
      <c r="AF204" s="753" t="s">
        <v>1714</v>
      </c>
      <c r="AG204" s="753" t="s">
        <v>1714</v>
      </c>
      <c r="AH204" s="753" t="s">
        <v>1714</v>
      </c>
      <c r="AI204" s="753" t="s">
        <v>1714</v>
      </c>
    </row>
    <row r="205" spans="4:35" s="790" customFormat="1" ht="14.5" hidden="1" outlineLevel="1" x14ac:dyDescent="0.35">
      <c r="D205" s="801" t="s">
        <v>728</v>
      </c>
      <c r="E205" s="793" t="s">
        <v>1950</v>
      </c>
      <c r="F205" s="753" t="s">
        <v>1714</v>
      </c>
      <c r="G205" s="753" t="s">
        <v>1714</v>
      </c>
      <c r="H205" s="753" t="s">
        <v>1714</v>
      </c>
      <c r="I205" s="753" t="s">
        <v>1714</v>
      </c>
      <c r="J205" s="753" t="s">
        <v>1714</v>
      </c>
      <c r="K205" s="753" t="s">
        <v>1714</v>
      </c>
      <c r="L205" s="753" t="s">
        <v>1714</v>
      </c>
      <c r="M205" s="753" t="s">
        <v>1714</v>
      </c>
      <c r="N205" s="753" t="s">
        <v>1714</v>
      </c>
      <c r="O205" s="753" t="s">
        <v>1714</v>
      </c>
      <c r="P205" s="753" t="s">
        <v>1714</v>
      </c>
      <c r="Q205" s="753" t="s">
        <v>1714</v>
      </c>
      <c r="R205" s="753" t="s">
        <v>1714</v>
      </c>
      <c r="S205" s="753" t="s">
        <v>1714</v>
      </c>
      <c r="T205" s="753" t="s">
        <v>1714</v>
      </c>
      <c r="U205" s="753" t="s">
        <v>1714</v>
      </c>
      <c r="V205" s="753" t="s">
        <v>1714</v>
      </c>
      <c r="W205" s="753" t="s">
        <v>1714</v>
      </c>
      <c r="X205" s="753" t="s">
        <v>1714</v>
      </c>
      <c r="Y205" s="753" t="s">
        <v>1714</v>
      </c>
      <c r="Z205" s="753" t="s">
        <v>1714</v>
      </c>
      <c r="AA205" s="753" t="s">
        <v>1714</v>
      </c>
      <c r="AB205" s="753" t="s">
        <v>1714</v>
      </c>
      <c r="AC205" s="753" t="s">
        <v>1714</v>
      </c>
      <c r="AD205" s="753" t="s">
        <v>1714</v>
      </c>
      <c r="AE205" s="753" t="s">
        <v>1714</v>
      </c>
      <c r="AF205" s="753" t="s">
        <v>1714</v>
      </c>
      <c r="AG205" s="753" t="s">
        <v>1714</v>
      </c>
      <c r="AH205" s="753" t="s">
        <v>1714</v>
      </c>
      <c r="AI205" s="753" t="s">
        <v>1714</v>
      </c>
    </row>
    <row r="206" spans="4:35" s="790" customFormat="1" ht="14.5" hidden="1" outlineLevel="1" x14ac:dyDescent="0.35">
      <c r="D206" s="802" t="s">
        <v>729</v>
      </c>
      <c r="E206" s="793" t="s">
        <v>1951</v>
      </c>
      <c r="F206" s="753" t="s">
        <v>1714</v>
      </c>
      <c r="G206" s="753" t="s">
        <v>1714</v>
      </c>
      <c r="H206" s="753" t="s">
        <v>1714</v>
      </c>
      <c r="I206" s="753" t="s">
        <v>1714</v>
      </c>
      <c r="J206" s="753" t="s">
        <v>1714</v>
      </c>
      <c r="K206" s="753" t="s">
        <v>1714</v>
      </c>
      <c r="L206" s="753" t="s">
        <v>1714</v>
      </c>
      <c r="M206" s="753" t="s">
        <v>1714</v>
      </c>
      <c r="N206" s="753" t="s">
        <v>1714</v>
      </c>
      <c r="O206" s="753" t="s">
        <v>1714</v>
      </c>
      <c r="P206" s="753" t="s">
        <v>1714</v>
      </c>
      <c r="Q206" s="753" t="s">
        <v>1714</v>
      </c>
      <c r="R206" s="753" t="s">
        <v>1714</v>
      </c>
      <c r="S206" s="753" t="s">
        <v>1714</v>
      </c>
      <c r="T206" s="753" t="s">
        <v>1714</v>
      </c>
      <c r="U206" s="753" t="s">
        <v>1714</v>
      </c>
      <c r="V206" s="753" t="s">
        <v>1714</v>
      </c>
      <c r="W206" s="753" t="s">
        <v>1714</v>
      </c>
      <c r="X206" s="753" t="s">
        <v>1714</v>
      </c>
      <c r="Y206" s="753" t="s">
        <v>1714</v>
      </c>
      <c r="Z206" s="753" t="s">
        <v>1714</v>
      </c>
      <c r="AA206" s="753" t="s">
        <v>1714</v>
      </c>
      <c r="AB206" s="753" t="s">
        <v>1714</v>
      </c>
      <c r="AC206" s="753" t="s">
        <v>1714</v>
      </c>
      <c r="AD206" s="753" t="s">
        <v>1714</v>
      </c>
      <c r="AE206" s="753" t="s">
        <v>1714</v>
      </c>
      <c r="AF206" s="753" t="s">
        <v>1714</v>
      </c>
      <c r="AG206" s="753" t="s">
        <v>1714</v>
      </c>
      <c r="AH206" s="753" t="s">
        <v>1714</v>
      </c>
      <c r="AI206" s="753" t="s">
        <v>1714</v>
      </c>
    </row>
    <row r="207" spans="4:35" s="790" customFormat="1" ht="14.5" hidden="1" outlineLevel="1" x14ac:dyDescent="0.35">
      <c r="D207" s="806" t="s">
        <v>1041</v>
      </c>
      <c r="E207" s="793" t="s">
        <v>1952</v>
      </c>
      <c r="F207" s="753" t="s">
        <v>1714</v>
      </c>
      <c r="G207" s="753" t="s">
        <v>1714</v>
      </c>
      <c r="H207" s="753" t="s">
        <v>1714</v>
      </c>
      <c r="I207" s="753" t="s">
        <v>1714</v>
      </c>
      <c r="J207" s="753" t="s">
        <v>1714</v>
      </c>
      <c r="K207" s="753" t="s">
        <v>1714</v>
      </c>
      <c r="L207" s="753" t="s">
        <v>1714</v>
      </c>
      <c r="M207" s="753" t="s">
        <v>1714</v>
      </c>
      <c r="N207" s="753" t="s">
        <v>1714</v>
      </c>
      <c r="O207" s="753" t="s">
        <v>1714</v>
      </c>
      <c r="P207" s="753" t="s">
        <v>1714</v>
      </c>
      <c r="Q207" s="753" t="s">
        <v>1714</v>
      </c>
      <c r="R207" s="753" t="s">
        <v>1714</v>
      </c>
      <c r="S207" s="753" t="s">
        <v>1714</v>
      </c>
      <c r="T207" s="753" t="s">
        <v>1714</v>
      </c>
      <c r="U207" s="753" t="s">
        <v>1714</v>
      </c>
      <c r="V207" s="753" t="s">
        <v>1714</v>
      </c>
      <c r="W207" s="753" t="s">
        <v>1714</v>
      </c>
      <c r="X207" s="753" t="s">
        <v>1714</v>
      </c>
      <c r="Y207" s="753" t="s">
        <v>1714</v>
      </c>
      <c r="Z207" s="753" t="s">
        <v>1714</v>
      </c>
      <c r="AA207" s="753" t="s">
        <v>1714</v>
      </c>
      <c r="AB207" s="753" t="s">
        <v>1714</v>
      </c>
      <c r="AC207" s="753" t="s">
        <v>1714</v>
      </c>
      <c r="AD207" s="753" t="s">
        <v>1714</v>
      </c>
      <c r="AE207" s="753" t="s">
        <v>1714</v>
      </c>
      <c r="AF207" s="753" t="s">
        <v>1714</v>
      </c>
      <c r="AG207" s="753" t="s">
        <v>1714</v>
      </c>
      <c r="AH207" s="753" t="s">
        <v>1714</v>
      </c>
      <c r="AI207" s="753" t="s">
        <v>1714</v>
      </c>
    </row>
    <row r="208" spans="4:35" s="790" customFormat="1" ht="14.5" hidden="1" outlineLevel="1" x14ac:dyDescent="0.35">
      <c r="D208" s="806" t="s">
        <v>1042</v>
      </c>
      <c r="E208" s="793" t="s">
        <v>1953</v>
      </c>
      <c r="F208" s="753" t="s">
        <v>1714</v>
      </c>
      <c r="G208" s="753" t="s">
        <v>1714</v>
      </c>
      <c r="H208" s="753" t="s">
        <v>1714</v>
      </c>
      <c r="I208" s="753" t="s">
        <v>1714</v>
      </c>
      <c r="J208" s="753" t="s">
        <v>1714</v>
      </c>
      <c r="K208" s="753" t="s">
        <v>1714</v>
      </c>
      <c r="L208" s="753" t="s">
        <v>1714</v>
      </c>
      <c r="M208" s="753" t="s">
        <v>1714</v>
      </c>
      <c r="N208" s="753" t="s">
        <v>1714</v>
      </c>
      <c r="O208" s="753" t="s">
        <v>1714</v>
      </c>
      <c r="P208" s="753" t="s">
        <v>1714</v>
      </c>
      <c r="Q208" s="753" t="s">
        <v>1714</v>
      </c>
      <c r="R208" s="753" t="s">
        <v>1714</v>
      </c>
      <c r="S208" s="753" t="s">
        <v>1714</v>
      </c>
      <c r="T208" s="753" t="s">
        <v>1714</v>
      </c>
      <c r="U208" s="753" t="s">
        <v>1714</v>
      </c>
      <c r="V208" s="753" t="s">
        <v>1714</v>
      </c>
      <c r="W208" s="753" t="s">
        <v>1714</v>
      </c>
      <c r="X208" s="753" t="s">
        <v>1714</v>
      </c>
      <c r="Y208" s="753" t="s">
        <v>1714</v>
      </c>
      <c r="Z208" s="753" t="s">
        <v>1714</v>
      </c>
      <c r="AA208" s="753" t="s">
        <v>1714</v>
      </c>
      <c r="AB208" s="753" t="s">
        <v>1714</v>
      </c>
      <c r="AC208" s="753" t="s">
        <v>1714</v>
      </c>
      <c r="AD208" s="753" t="s">
        <v>1714</v>
      </c>
      <c r="AE208" s="753" t="s">
        <v>1714</v>
      </c>
      <c r="AF208" s="753" t="s">
        <v>1714</v>
      </c>
      <c r="AG208" s="753" t="s">
        <v>1714</v>
      </c>
      <c r="AH208" s="753" t="s">
        <v>1714</v>
      </c>
      <c r="AI208" s="753" t="s">
        <v>1714</v>
      </c>
    </row>
    <row r="209" spans="3:36" s="790" customFormat="1" ht="14.5" hidden="1" outlineLevel="1" x14ac:dyDescent="0.35">
      <c r="D209" s="806" t="s">
        <v>730</v>
      </c>
      <c r="E209" s="793" t="s">
        <v>1954</v>
      </c>
      <c r="F209" s="753" t="s">
        <v>1714</v>
      </c>
      <c r="G209" s="753" t="s">
        <v>1714</v>
      </c>
      <c r="H209" s="753" t="s">
        <v>1714</v>
      </c>
      <c r="I209" s="753" t="s">
        <v>1714</v>
      </c>
      <c r="J209" s="753" t="s">
        <v>1714</v>
      </c>
      <c r="K209" s="753" t="s">
        <v>1714</v>
      </c>
      <c r="L209" s="753" t="s">
        <v>1714</v>
      </c>
      <c r="M209" s="753" t="s">
        <v>1714</v>
      </c>
      <c r="N209" s="753" t="s">
        <v>1714</v>
      </c>
      <c r="O209" s="753" t="s">
        <v>1714</v>
      </c>
      <c r="P209" s="753" t="s">
        <v>1714</v>
      </c>
      <c r="Q209" s="753" t="s">
        <v>1714</v>
      </c>
      <c r="R209" s="753" t="s">
        <v>1714</v>
      </c>
      <c r="S209" s="753" t="s">
        <v>1714</v>
      </c>
      <c r="T209" s="753" t="s">
        <v>1714</v>
      </c>
      <c r="U209" s="753" t="s">
        <v>1714</v>
      </c>
      <c r="V209" s="753" t="s">
        <v>1714</v>
      </c>
      <c r="W209" s="753" t="s">
        <v>1714</v>
      </c>
      <c r="X209" s="753" t="s">
        <v>1714</v>
      </c>
      <c r="Y209" s="753" t="s">
        <v>1714</v>
      </c>
      <c r="Z209" s="753" t="s">
        <v>1714</v>
      </c>
      <c r="AA209" s="753" t="s">
        <v>1714</v>
      </c>
      <c r="AB209" s="753" t="s">
        <v>1714</v>
      </c>
      <c r="AC209" s="753" t="s">
        <v>1714</v>
      </c>
      <c r="AD209" s="753" t="s">
        <v>1714</v>
      </c>
      <c r="AE209" s="753" t="s">
        <v>1714</v>
      </c>
      <c r="AF209" s="753" t="s">
        <v>1714</v>
      </c>
      <c r="AG209" s="753" t="s">
        <v>1714</v>
      </c>
      <c r="AH209" s="753" t="s">
        <v>1714</v>
      </c>
      <c r="AI209" s="753" t="s">
        <v>1714</v>
      </c>
    </row>
    <row r="210" spans="3:36" s="790" customFormat="1" ht="14.5" hidden="1" outlineLevel="1" x14ac:dyDescent="0.35">
      <c r="D210" s="806" t="s">
        <v>731</v>
      </c>
      <c r="E210" s="793" t="s">
        <v>1955</v>
      </c>
      <c r="F210" s="753" t="s">
        <v>1714</v>
      </c>
      <c r="G210" s="753" t="s">
        <v>1714</v>
      </c>
      <c r="H210" s="753" t="s">
        <v>1714</v>
      </c>
      <c r="I210" s="753" t="s">
        <v>1714</v>
      </c>
      <c r="J210" s="753" t="s">
        <v>1714</v>
      </c>
      <c r="K210" s="753" t="s">
        <v>1714</v>
      </c>
      <c r="L210" s="753" t="s">
        <v>1714</v>
      </c>
      <c r="M210" s="753" t="s">
        <v>1714</v>
      </c>
      <c r="N210" s="753" t="s">
        <v>1714</v>
      </c>
      <c r="O210" s="753" t="s">
        <v>1714</v>
      </c>
      <c r="P210" s="753" t="s">
        <v>1714</v>
      </c>
      <c r="Q210" s="753" t="s">
        <v>1714</v>
      </c>
      <c r="R210" s="753" t="s">
        <v>1714</v>
      </c>
      <c r="S210" s="753" t="s">
        <v>1714</v>
      </c>
      <c r="T210" s="753" t="s">
        <v>1714</v>
      </c>
      <c r="U210" s="753" t="s">
        <v>1714</v>
      </c>
      <c r="V210" s="753" t="s">
        <v>1714</v>
      </c>
      <c r="W210" s="753" t="s">
        <v>1714</v>
      </c>
      <c r="X210" s="753" t="s">
        <v>1714</v>
      </c>
      <c r="Y210" s="753" t="s">
        <v>1714</v>
      </c>
      <c r="Z210" s="753" t="s">
        <v>1714</v>
      </c>
      <c r="AA210" s="753" t="s">
        <v>1714</v>
      </c>
      <c r="AB210" s="753" t="s">
        <v>1714</v>
      </c>
      <c r="AC210" s="753" t="s">
        <v>1714</v>
      </c>
      <c r="AD210" s="753" t="s">
        <v>1714</v>
      </c>
      <c r="AE210" s="753" t="s">
        <v>1714</v>
      </c>
      <c r="AF210" s="753" t="s">
        <v>1714</v>
      </c>
      <c r="AG210" s="753" t="s">
        <v>1714</v>
      </c>
      <c r="AH210" s="753" t="s">
        <v>1714</v>
      </c>
      <c r="AI210" s="753" t="s">
        <v>1714</v>
      </c>
    </row>
    <row r="211" spans="3:36" s="790" customFormat="1" ht="14.5" hidden="1" outlineLevel="1" x14ac:dyDescent="0.35">
      <c r="D211" s="806" t="s">
        <v>47</v>
      </c>
      <c r="E211" s="793" t="s">
        <v>1956</v>
      </c>
      <c r="F211" s="753" t="s">
        <v>1714</v>
      </c>
      <c r="G211" s="753" t="s">
        <v>1714</v>
      </c>
      <c r="H211" s="753" t="s">
        <v>1714</v>
      </c>
      <c r="I211" s="753" t="s">
        <v>1714</v>
      </c>
      <c r="J211" s="753" t="s">
        <v>1714</v>
      </c>
      <c r="K211" s="753" t="s">
        <v>1714</v>
      </c>
      <c r="L211" s="753" t="s">
        <v>1714</v>
      </c>
      <c r="M211" s="753" t="s">
        <v>1714</v>
      </c>
      <c r="N211" s="753" t="s">
        <v>1714</v>
      </c>
      <c r="O211" s="753" t="s">
        <v>1714</v>
      </c>
      <c r="P211" s="753" t="s">
        <v>1714</v>
      </c>
      <c r="Q211" s="753" t="s">
        <v>1714</v>
      </c>
      <c r="R211" s="753" t="s">
        <v>1714</v>
      </c>
      <c r="S211" s="753" t="s">
        <v>1714</v>
      </c>
      <c r="T211" s="753" t="s">
        <v>1714</v>
      </c>
      <c r="U211" s="753" t="s">
        <v>1714</v>
      </c>
      <c r="V211" s="753" t="s">
        <v>1714</v>
      </c>
      <c r="W211" s="753" t="s">
        <v>1714</v>
      </c>
      <c r="X211" s="753" t="s">
        <v>1714</v>
      </c>
      <c r="Y211" s="753" t="s">
        <v>1714</v>
      </c>
      <c r="Z211" s="753" t="s">
        <v>1714</v>
      </c>
      <c r="AA211" s="753" t="s">
        <v>1714</v>
      </c>
      <c r="AB211" s="753" t="s">
        <v>1714</v>
      </c>
      <c r="AC211" s="753" t="s">
        <v>1714</v>
      </c>
      <c r="AD211" s="753" t="s">
        <v>1714</v>
      </c>
      <c r="AE211" s="753" t="s">
        <v>1714</v>
      </c>
      <c r="AF211" s="753" t="s">
        <v>1714</v>
      </c>
      <c r="AG211" s="753" t="s">
        <v>1714</v>
      </c>
      <c r="AH211" s="753" t="s">
        <v>1714</v>
      </c>
      <c r="AI211" s="753" t="s">
        <v>1714</v>
      </c>
    </row>
    <row r="212" spans="3:36" s="790" customFormat="1" ht="14.5" hidden="1" outlineLevel="1" x14ac:dyDescent="0.35">
      <c r="D212" s="806" t="s">
        <v>1043</v>
      </c>
      <c r="E212" s="793" t="s">
        <v>1957</v>
      </c>
      <c r="F212" s="753" t="s">
        <v>1714</v>
      </c>
      <c r="G212" s="753" t="s">
        <v>1714</v>
      </c>
      <c r="H212" s="753" t="s">
        <v>1714</v>
      </c>
      <c r="I212" s="753" t="s">
        <v>1714</v>
      </c>
      <c r="J212" s="753" t="s">
        <v>1714</v>
      </c>
      <c r="K212" s="753" t="s">
        <v>1714</v>
      </c>
      <c r="L212" s="753" t="s">
        <v>1714</v>
      </c>
      <c r="M212" s="753" t="s">
        <v>1714</v>
      </c>
      <c r="N212" s="753" t="s">
        <v>1714</v>
      </c>
      <c r="O212" s="753" t="s">
        <v>1714</v>
      </c>
      <c r="P212" s="753" t="s">
        <v>1714</v>
      </c>
      <c r="Q212" s="753" t="s">
        <v>1714</v>
      </c>
      <c r="R212" s="753" t="s">
        <v>1714</v>
      </c>
      <c r="S212" s="753" t="s">
        <v>1714</v>
      </c>
      <c r="T212" s="753" t="s">
        <v>1714</v>
      </c>
      <c r="U212" s="753" t="s">
        <v>1714</v>
      </c>
      <c r="V212" s="753" t="s">
        <v>1714</v>
      </c>
      <c r="W212" s="753" t="s">
        <v>1714</v>
      </c>
      <c r="X212" s="753" t="s">
        <v>1714</v>
      </c>
      <c r="Y212" s="753" t="s">
        <v>1714</v>
      </c>
      <c r="Z212" s="753" t="s">
        <v>1714</v>
      </c>
      <c r="AA212" s="753" t="s">
        <v>1714</v>
      </c>
      <c r="AB212" s="753" t="s">
        <v>1714</v>
      </c>
      <c r="AC212" s="753" t="s">
        <v>1714</v>
      </c>
      <c r="AD212" s="753" t="s">
        <v>1714</v>
      </c>
      <c r="AE212" s="753" t="s">
        <v>1714</v>
      </c>
      <c r="AF212" s="753" t="s">
        <v>1714</v>
      </c>
      <c r="AG212" s="753" t="s">
        <v>1714</v>
      </c>
      <c r="AH212" s="753" t="s">
        <v>1714</v>
      </c>
      <c r="AI212" s="753" t="s">
        <v>1714</v>
      </c>
    </row>
    <row r="213" spans="3:36" s="790" customFormat="1" ht="14.5" hidden="1" outlineLevel="1" x14ac:dyDescent="0.35">
      <c r="D213" s="806" t="s">
        <v>1044</v>
      </c>
      <c r="E213" s="793" t="s">
        <v>1958</v>
      </c>
      <c r="F213" s="753" t="s">
        <v>1714</v>
      </c>
      <c r="G213" s="753" t="s">
        <v>1714</v>
      </c>
      <c r="H213" s="753" t="s">
        <v>1714</v>
      </c>
      <c r="I213" s="753" t="s">
        <v>1714</v>
      </c>
      <c r="J213" s="753" t="s">
        <v>1714</v>
      </c>
      <c r="K213" s="753" t="s">
        <v>1714</v>
      </c>
      <c r="L213" s="753" t="s">
        <v>1714</v>
      </c>
      <c r="M213" s="753" t="s">
        <v>1714</v>
      </c>
      <c r="N213" s="753" t="s">
        <v>1714</v>
      </c>
      <c r="O213" s="753" t="s">
        <v>1714</v>
      </c>
      <c r="P213" s="753" t="s">
        <v>1714</v>
      </c>
      <c r="Q213" s="753" t="s">
        <v>1714</v>
      </c>
      <c r="R213" s="753" t="s">
        <v>1714</v>
      </c>
      <c r="S213" s="753" t="s">
        <v>1714</v>
      </c>
      <c r="T213" s="753" t="s">
        <v>1714</v>
      </c>
      <c r="U213" s="753" t="s">
        <v>1714</v>
      </c>
      <c r="V213" s="753" t="s">
        <v>1714</v>
      </c>
      <c r="W213" s="753" t="s">
        <v>1714</v>
      </c>
      <c r="X213" s="753" t="s">
        <v>1714</v>
      </c>
      <c r="Y213" s="753" t="s">
        <v>1714</v>
      </c>
      <c r="Z213" s="753" t="s">
        <v>1714</v>
      </c>
      <c r="AA213" s="753" t="s">
        <v>1714</v>
      </c>
      <c r="AB213" s="753" t="s">
        <v>1714</v>
      </c>
      <c r="AC213" s="753" t="s">
        <v>1714</v>
      </c>
      <c r="AD213" s="753" t="s">
        <v>1714</v>
      </c>
      <c r="AE213" s="753" t="s">
        <v>1714</v>
      </c>
      <c r="AF213" s="753" t="s">
        <v>1714</v>
      </c>
      <c r="AG213" s="753" t="s">
        <v>1714</v>
      </c>
      <c r="AH213" s="753" t="s">
        <v>1714</v>
      </c>
      <c r="AI213" s="753" t="s">
        <v>1714</v>
      </c>
    </row>
    <row r="214" spans="3:36" s="790" customFormat="1" ht="14.5" hidden="1" outlineLevel="1" x14ac:dyDescent="0.35">
      <c r="D214" s="805" t="s">
        <v>732</v>
      </c>
      <c r="E214" s="796" t="s">
        <v>1959</v>
      </c>
      <c r="F214" s="753" t="s">
        <v>1714</v>
      </c>
      <c r="G214" s="753" t="s">
        <v>1714</v>
      </c>
      <c r="H214" s="753" t="s">
        <v>1714</v>
      </c>
      <c r="I214" s="753" t="s">
        <v>1714</v>
      </c>
      <c r="J214" s="753" t="s">
        <v>1714</v>
      </c>
      <c r="K214" s="753" t="s">
        <v>1714</v>
      </c>
      <c r="L214" s="753" t="s">
        <v>1714</v>
      </c>
      <c r="M214" s="753" t="s">
        <v>1714</v>
      </c>
      <c r="N214" s="753" t="s">
        <v>1714</v>
      </c>
      <c r="O214" s="753" t="s">
        <v>1714</v>
      </c>
      <c r="P214" s="753" t="s">
        <v>1714</v>
      </c>
      <c r="Q214" s="753" t="s">
        <v>1714</v>
      </c>
      <c r="R214" s="753" t="s">
        <v>1714</v>
      </c>
      <c r="S214" s="753" t="s">
        <v>1714</v>
      </c>
      <c r="T214" s="753" t="s">
        <v>1714</v>
      </c>
      <c r="U214" s="753" t="s">
        <v>1714</v>
      </c>
      <c r="V214" s="753" t="s">
        <v>1714</v>
      </c>
      <c r="W214" s="753" t="s">
        <v>1714</v>
      </c>
      <c r="X214" s="753" t="s">
        <v>1714</v>
      </c>
      <c r="Y214" s="753" t="s">
        <v>1714</v>
      </c>
      <c r="Z214" s="753" t="s">
        <v>1714</v>
      </c>
      <c r="AA214" s="753" t="s">
        <v>1714</v>
      </c>
      <c r="AB214" s="753" t="s">
        <v>1714</v>
      </c>
      <c r="AC214" s="753" t="s">
        <v>1714</v>
      </c>
      <c r="AD214" s="753" t="s">
        <v>1714</v>
      </c>
      <c r="AE214" s="753" t="s">
        <v>1714</v>
      </c>
      <c r="AF214" s="753" t="s">
        <v>1714</v>
      </c>
      <c r="AG214" s="753" t="s">
        <v>1714</v>
      </c>
      <c r="AH214" s="753" t="s">
        <v>1714</v>
      </c>
      <c r="AI214" s="753" t="s">
        <v>1714</v>
      </c>
    </row>
    <row r="215" spans="3:36" s="790" customFormat="1" ht="14.5" hidden="1" outlineLevel="1" x14ac:dyDescent="0.35">
      <c r="D215" s="807" t="s">
        <v>1045</v>
      </c>
      <c r="E215" s="797" t="s">
        <v>1960</v>
      </c>
      <c r="F215" s="753" t="s">
        <v>1714</v>
      </c>
      <c r="G215" s="753" t="s">
        <v>1714</v>
      </c>
      <c r="H215" s="753" t="s">
        <v>1714</v>
      </c>
      <c r="I215" s="753" t="s">
        <v>1714</v>
      </c>
      <c r="J215" s="753" t="s">
        <v>1714</v>
      </c>
      <c r="K215" s="753" t="s">
        <v>1714</v>
      </c>
      <c r="L215" s="753" t="s">
        <v>1714</v>
      </c>
      <c r="M215" s="753" t="s">
        <v>1714</v>
      </c>
      <c r="N215" s="753" t="s">
        <v>1714</v>
      </c>
      <c r="O215" s="753" t="s">
        <v>1714</v>
      </c>
      <c r="P215" s="753" t="s">
        <v>1714</v>
      </c>
      <c r="Q215" s="753" t="s">
        <v>1714</v>
      </c>
      <c r="R215" s="753" t="s">
        <v>1714</v>
      </c>
      <c r="S215" s="753" t="s">
        <v>1714</v>
      </c>
      <c r="T215" s="753" t="s">
        <v>1714</v>
      </c>
      <c r="U215" s="753" t="s">
        <v>1714</v>
      </c>
      <c r="V215" s="753" t="s">
        <v>1714</v>
      </c>
      <c r="W215" s="753" t="s">
        <v>1714</v>
      </c>
      <c r="X215" s="753" t="s">
        <v>1714</v>
      </c>
      <c r="Y215" s="753" t="s">
        <v>1714</v>
      </c>
      <c r="Z215" s="753" t="s">
        <v>1714</v>
      </c>
      <c r="AA215" s="753" t="s">
        <v>1714</v>
      </c>
      <c r="AB215" s="753" t="s">
        <v>1714</v>
      </c>
      <c r="AC215" s="753" t="s">
        <v>1714</v>
      </c>
      <c r="AD215" s="753" t="s">
        <v>1714</v>
      </c>
      <c r="AE215" s="753" t="s">
        <v>1714</v>
      </c>
      <c r="AF215" s="753" t="s">
        <v>1714</v>
      </c>
      <c r="AG215" s="753" t="s">
        <v>1714</v>
      </c>
      <c r="AH215" s="753" t="s">
        <v>1714</v>
      </c>
      <c r="AI215" s="753" t="s">
        <v>1714</v>
      </c>
    </row>
    <row r="216" spans="3:36" s="790" customFormat="1" ht="14.5" hidden="1" outlineLevel="1" x14ac:dyDescent="0.35">
      <c r="D216" s="805" t="s">
        <v>734</v>
      </c>
      <c r="E216" s="796" t="s">
        <v>1961</v>
      </c>
      <c r="F216" s="753" t="s">
        <v>1714</v>
      </c>
      <c r="G216" s="753" t="s">
        <v>1714</v>
      </c>
      <c r="H216" s="753" t="s">
        <v>1714</v>
      </c>
      <c r="I216" s="753" t="s">
        <v>1714</v>
      </c>
      <c r="J216" s="753" t="s">
        <v>1714</v>
      </c>
      <c r="K216" s="753" t="s">
        <v>1714</v>
      </c>
      <c r="L216" s="753" t="s">
        <v>1714</v>
      </c>
      <c r="M216" s="753" t="s">
        <v>1714</v>
      </c>
      <c r="N216" s="753" t="s">
        <v>1714</v>
      </c>
      <c r="O216" s="753" t="s">
        <v>1714</v>
      </c>
      <c r="P216" s="753" t="s">
        <v>1714</v>
      </c>
      <c r="Q216" s="753" t="s">
        <v>1714</v>
      </c>
      <c r="R216" s="753" t="s">
        <v>1714</v>
      </c>
      <c r="S216" s="753" t="s">
        <v>1714</v>
      </c>
      <c r="T216" s="753" t="s">
        <v>1714</v>
      </c>
      <c r="U216" s="753" t="s">
        <v>1714</v>
      </c>
      <c r="V216" s="753" t="s">
        <v>1714</v>
      </c>
      <c r="W216" s="753" t="s">
        <v>1714</v>
      </c>
      <c r="X216" s="753" t="s">
        <v>1714</v>
      </c>
      <c r="Y216" s="753" t="s">
        <v>1714</v>
      </c>
      <c r="Z216" s="753" t="s">
        <v>1714</v>
      </c>
      <c r="AA216" s="753" t="s">
        <v>1714</v>
      </c>
      <c r="AB216" s="753" t="s">
        <v>1714</v>
      </c>
      <c r="AC216" s="753" t="s">
        <v>1714</v>
      </c>
      <c r="AD216" s="753" t="s">
        <v>1714</v>
      </c>
      <c r="AE216" s="753" t="s">
        <v>1714</v>
      </c>
      <c r="AF216" s="753" t="s">
        <v>1714</v>
      </c>
      <c r="AG216" s="753" t="s">
        <v>1714</v>
      </c>
      <c r="AH216" s="753" t="s">
        <v>1714</v>
      </c>
      <c r="AI216" s="753" t="s">
        <v>1714</v>
      </c>
    </row>
    <row r="217" spans="3:36" s="790" customFormat="1" ht="14.5" hidden="1" outlineLevel="1" x14ac:dyDescent="0.35"/>
    <row r="218" spans="3:36" s="790" customFormat="1" ht="14.5" collapsed="1" x14ac:dyDescent="0.35">
      <c r="C218" s="798" t="s">
        <v>1724</v>
      </c>
      <c r="D218" s="799"/>
    </row>
    <row r="219" spans="3:36" s="790" customFormat="1" ht="14.5" x14ac:dyDescent="0.35">
      <c r="E219" s="791"/>
      <c r="F219" s="792" t="s">
        <v>659</v>
      </c>
      <c r="G219" s="792" t="s">
        <v>660</v>
      </c>
      <c r="H219" s="792" t="s">
        <v>661</v>
      </c>
      <c r="I219" s="792" t="s">
        <v>662</v>
      </c>
      <c r="J219" s="792" t="s">
        <v>663</v>
      </c>
      <c r="K219" s="792" t="s">
        <v>664</v>
      </c>
      <c r="L219" s="792" t="s">
        <v>665</v>
      </c>
      <c r="M219" s="792" t="s">
        <v>666</v>
      </c>
      <c r="N219" s="792" t="s">
        <v>22</v>
      </c>
      <c r="O219" s="792" t="s">
        <v>23</v>
      </c>
      <c r="P219" s="792" t="s">
        <v>143</v>
      </c>
      <c r="Q219" s="792" t="s">
        <v>144</v>
      </c>
      <c r="R219" s="792" t="s">
        <v>145</v>
      </c>
      <c r="S219" s="792" t="s">
        <v>146</v>
      </c>
      <c r="T219" s="792" t="s">
        <v>147</v>
      </c>
      <c r="U219" s="792" t="s">
        <v>148</v>
      </c>
      <c r="V219" s="792" t="s">
        <v>149</v>
      </c>
      <c r="W219" s="792" t="s">
        <v>150</v>
      </c>
      <c r="X219" s="792" t="s">
        <v>151</v>
      </c>
      <c r="Y219" s="792" t="s">
        <v>152</v>
      </c>
      <c r="Z219" s="792" t="s">
        <v>153</v>
      </c>
      <c r="AA219" s="792" t="s">
        <v>154</v>
      </c>
      <c r="AB219" s="792" t="s">
        <v>155</v>
      </c>
      <c r="AC219" s="792" t="s">
        <v>156</v>
      </c>
      <c r="AD219" s="792" t="s">
        <v>157</v>
      </c>
      <c r="AE219" s="792" t="s">
        <v>158</v>
      </c>
      <c r="AF219" s="792" t="s">
        <v>159</v>
      </c>
      <c r="AG219" s="792" t="s">
        <v>160</v>
      </c>
      <c r="AH219" s="792" t="s">
        <v>161</v>
      </c>
      <c r="AI219" s="792" t="s">
        <v>162</v>
      </c>
    </row>
    <row r="220" spans="3:36" s="790" customFormat="1" ht="14.5" hidden="1" outlineLevel="1" x14ac:dyDescent="0.35">
      <c r="D220" s="801" t="s">
        <v>714</v>
      </c>
      <c r="E220" s="793" t="s">
        <v>1962</v>
      </c>
      <c r="F220" s="753" t="s">
        <v>1714</v>
      </c>
      <c r="G220" s="753" t="s">
        <v>1714</v>
      </c>
      <c r="H220" s="753" t="s">
        <v>1714</v>
      </c>
      <c r="I220" s="753" t="s">
        <v>1714</v>
      </c>
      <c r="J220" s="753" t="s">
        <v>1714</v>
      </c>
      <c r="K220" s="753" t="s">
        <v>1714</v>
      </c>
      <c r="L220" s="753" t="s">
        <v>1714</v>
      </c>
      <c r="M220" s="753" t="s">
        <v>1714</v>
      </c>
      <c r="N220" s="753" t="s">
        <v>1714</v>
      </c>
      <c r="O220" s="753" t="s">
        <v>1714</v>
      </c>
      <c r="P220" s="753" t="s">
        <v>1714</v>
      </c>
      <c r="Q220" s="753" t="s">
        <v>1714</v>
      </c>
      <c r="R220" s="753" t="s">
        <v>1714</v>
      </c>
      <c r="S220" s="753" t="s">
        <v>1714</v>
      </c>
      <c r="T220" s="753" t="s">
        <v>1714</v>
      </c>
      <c r="U220" s="753" t="s">
        <v>1714</v>
      </c>
      <c r="V220" s="753" t="s">
        <v>1714</v>
      </c>
      <c r="W220" s="753" t="s">
        <v>1714</v>
      </c>
      <c r="X220" s="753" t="s">
        <v>1714</v>
      </c>
      <c r="Y220" s="753" t="s">
        <v>1714</v>
      </c>
      <c r="Z220" s="753" t="s">
        <v>1714</v>
      </c>
      <c r="AA220" s="753" t="s">
        <v>1714</v>
      </c>
      <c r="AB220" s="753" t="s">
        <v>1714</v>
      </c>
      <c r="AC220" s="753" t="s">
        <v>1714</v>
      </c>
      <c r="AD220" s="753" t="s">
        <v>1714</v>
      </c>
      <c r="AE220" s="753" t="s">
        <v>1714</v>
      </c>
      <c r="AF220" s="753" t="s">
        <v>1714</v>
      </c>
      <c r="AG220" s="753" t="s">
        <v>1714</v>
      </c>
      <c r="AH220" s="753" t="s">
        <v>1714</v>
      </c>
      <c r="AI220" s="753" t="s">
        <v>1714</v>
      </c>
      <c r="AJ220" s="800"/>
    </row>
    <row r="221" spans="3:36" s="790" customFormat="1" ht="14.5" hidden="1" outlineLevel="1" x14ac:dyDescent="0.35">
      <c r="D221" s="802" t="s">
        <v>715</v>
      </c>
      <c r="E221" s="794" t="s">
        <v>1963</v>
      </c>
      <c r="F221" s="753" t="s">
        <v>1714</v>
      </c>
      <c r="G221" s="753" t="s">
        <v>1714</v>
      </c>
      <c r="H221" s="753" t="s">
        <v>1714</v>
      </c>
      <c r="I221" s="753" t="s">
        <v>1714</v>
      </c>
      <c r="J221" s="753" t="s">
        <v>1714</v>
      </c>
      <c r="K221" s="753" t="s">
        <v>1714</v>
      </c>
      <c r="L221" s="753" t="s">
        <v>1714</v>
      </c>
      <c r="M221" s="753" t="s">
        <v>1714</v>
      </c>
      <c r="N221" s="753" t="s">
        <v>1714</v>
      </c>
      <c r="O221" s="753" t="s">
        <v>1714</v>
      </c>
      <c r="P221" s="753" t="s">
        <v>1714</v>
      </c>
      <c r="Q221" s="753" t="s">
        <v>1714</v>
      </c>
      <c r="R221" s="753" t="s">
        <v>1714</v>
      </c>
      <c r="S221" s="753" t="s">
        <v>1714</v>
      </c>
      <c r="T221" s="753" t="s">
        <v>1714</v>
      </c>
      <c r="U221" s="753" t="s">
        <v>1714</v>
      </c>
      <c r="V221" s="753" t="s">
        <v>1714</v>
      </c>
      <c r="W221" s="753" t="s">
        <v>1714</v>
      </c>
      <c r="X221" s="753" t="s">
        <v>1714</v>
      </c>
      <c r="Y221" s="753" t="s">
        <v>1714</v>
      </c>
      <c r="Z221" s="753" t="s">
        <v>1714</v>
      </c>
      <c r="AA221" s="753" t="s">
        <v>1714</v>
      </c>
      <c r="AB221" s="753" t="s">
        <v>1714</v>
      </c>
      <c r="AC221" s="753" t="s">
        <v>1714</v>
      </c>
      <c r="AD221" s="753" t="s">
        <v>1714</v>
      </c>
      <c r="AE221" s="753" t="s">
        <v>1714</v>
      </c>
      <c r="AF221" s="753" t="s">
        <v>1714</v>
      </c>
      <c r="AG221" s="753" t="s">
        <v>1714</v>
      </c>
      <c r="AH221" s="753" t="s">
        <v>1714</v>
      </c>
      <c r="AI221" s="753" t="s">
        <v>1714</v>
      </c>
      <c r="AJ221" s="795"/>
    </row>
    <row r="222" spans="3:36" s="790" customFormat="1" ht="14.5" hidden="1" outlineLevel="1" x14ac:dyDescent="0.35">
      <c r="D222" s="802" t="s">
        <v>34</v>
      </c>
      <c r="E222" s="794" t="s">
        <v>1964</v>
      </c>
      <c r="F222" s="753" t="s">
        <v>1714</v>
      </c>
      <c r="G222" s="753" t="s">
        <v>1714</v>
      </c>
      <c r="H222" s="753" t="s">
        <v>1714</v>
      </c>
      <c r="I222" s="753" t="s">
        <v>1714</v>
      </c>
      <c r="J222" s="753" t="s">
        <v>1714</v>
      </c>
      <c r="K222" s="753" t="s">
        <v>1714</v>
      </c>
      <c r="L222" s="753" t="s">
        <v>1714</v>
      </c>
      <c r="M222" s="753" t="s">
        <v>1714</v>
      </c>
      <c r="N222" s="753" t="s">
        <v>1714</v>
      </c>
      <c r="O222" s="753" t="s">
        <v>1714</v>
      </c>
      <c r="P222" s="753" t="s">
        <v>1714</v>
      </c>
      <c r="Q222" s="753" t="s">
        <v>1714</v>
      </c>
      <c r="R222" s="753" t="s">
        <v>1714</v>
      </c>
      <c r="S222" s="753" t="s">
        <v>1714</v>
      </c>
      <c r="T222" s="753" t="s">
        <v>1714</v>
      </c>
      <c r="U222" s="753" t="s">
        <v>1714</v>
      </c>
      <c r="V222" s="753" t="s">
        <v>1714</v>
      </c>
      <c r="W222" s="753" t="s">
        <v>1714</v>
      </c>
      <c r="X222" s="753" t="s">
        <v>1714</v>
      </c>
      <c r="Y222" s="753" t="s">
        <v>1714</v>
      </c>
      <c r="Z222" s="753" t="s">
        <v>1714</v>
      </c>
      <c r="AA222" s="753" t="s">
        <v>1714</v>
      </c>
      <c r="AB222" s="753" t="s">
        <v>1714</v>
      </c>
      <c r="AC222" s="753" t="s">
        <v>1714</v>
      </c>
      <c r="AD222" s="753" t="s">
        <v>1714</v>
      </c>
      <c r="AE222" s="753" t="s">
        <v>1714</v>
      </c>
      <c r="AF222" s="753" t="s">
        <v>1714</v>
      </c>
      <c r="AG222" s="753" t="s">
        <v>1714</v>
      </c>
      <c r="AH222" s="753" t="s">
        <v>1714</v>
      </c>
      <c r="AI222" s="753" t="s">
        <v>1714</v>
      </c>
    </row>
    <row r="223" spans="3:36" s="790" customFormat="1" ht="14.5" hidden="1" outlineLevel="1" x14ac:dyDescent="0.35">
      <c r="D223" s="802" t="s">
        <v>35</v>
      </c>
      <c r="E223" s="794" t="s">
        <v>1965</v>
      </c>
      <c r="F223" s="753" t="s">
        <v>1714</v>
      </c>
      <c r="G223" s="753" t="s">
        <v>1714</v>
      </c>
      <c r="H223" s="753" t="s">
        <v>1714</v>
      </c>
      <c r="I223" s="753" t="s">
        <v>1714</v>
      </c>
      <c r="J223" s="753" t="s">
        <v>1714</v>
      </c>
      <c r="K223" s="753" t="s">
        <v>1714</v>
      </c>
      <c r="L223" s="753" t="s">
        <v>1714</v>
      </c>
      <c r="M223" s="753" t="s">
        <v>1714</v>
      </c>
      <c r="N223" s="753" t="s">
        <v>1714</v>
      </c>
      <c r="O223" s="753" t="s">
        <v>1714</v>
      </c>
      <c r="P223" s="753" t="s">
        <v>1714</v>
      </c>
      <c r="Q223" s="753" t="s">
        <v>1714</v>
      </c>
      <c r="R223" s="753" t="s">
        <v>1714</v>
      </c>
      <c r="S223" s="753" t="s">
        <v>1714</v>
      </c>
      <c r="T223" s="753" t="s">
        <v>1714</v>
      </c>
      <c r="U223" s="753" t="s">
        <v>1714</v>
      </c>
      <c r="V223" s="753" t="s">
        <v>1714</v>
      </c>
      <c r="W223" s="753" t="s">
        <v>1714</v>
      </c>
      <c r="X223" s="753" t="s">
        <v>1714</v>
      </c>
      <c r="Y223" s="753" t="s">
        <v>1714</v>
      </c>
      <c r="Z223" s="753" t="s">
        <v>1714</v>
      </c>
      <c r="AA223" s="753" t="s">
        <v>1714</v>
      </c>
      <c r="AB223" s="753" t="s">
        <v>1714</v>
      </c>
      <c r="AC223" s="753" t="s">
        <v>1714</v>
      </c>
      <c r="AD223" s="753" t="s">
        <v>1714</v>
      </c>
      <c r="AE223" s="753" t="s">
        <v>1714</v>
      </c>
      <c r="AF223" s="753" t="s">
        <v>1714</v>
      </c>
      <c r="AG223" s="753" t="s">
        <v>1714</v>
      </c>
      <c r="AH223" s="753" t="s">
        <v>1714</v>
      </c>
      <c r="AI223" s="753" t="s">
        <v>1714</v>
      </c>
    </row>
    <row r="224" spans="3:36" s="790" customFormat="1" ht="14.5" hidden="1" outlineLevel="1" x14ac:dyDescent="0.35">
      <c r="D224" s="802" t="s">
        <v>917</v>
      </c>
      <c r="E224" s="794" t="s">
        <v>1966</v>
      </c>
      <c r="F224" s="753" t="s">
        <v>1714</v>
      </c>
      <c r="G224" s="753" t="s">
        <v>1714</v>
      </c>
      <c r="H224" s="753" t="s">
        <v>1714</v>
      </c>
      <c r="I224" s="753" t="s">
        <v>1714</v>
      </c>
      <c r="J224" s="753" t="s">
        <v>1714</v>
      </c>
      <c r="K224" s="753" t="s">
        <v>1714</v>
      </c>
      <c r="L224" s="753" t="s">
        <v>1714</v>
      </c>
      <c r="M224" s="753" t="s">
        <v>1714</v>
      </c>
      <c r="N224" s="753" t="s">
        <v>1714</v>
      </c>
      <c r="O224" s="753" t="s">
        <v>1714</v>
      </c>
      <c r="P224" s="753" t="s">
        <v>1714</v>
      </c>
      <c r="Q224" s="753" t="s">
        <v>1714</v>
      </c>
      <c r="R224" s="753" t="s">
        <v>1714</v>
      </c>
      <c r="S224" s="753" t="s">
        <v>1714</v>
      </c>
      <c r="T224" s="753" t="s">
        <v>1714</v>
      </c>
      <c r="U224" s="753" t="s">
        <v>1714</v>
      </c>
      <c r="V224" s="753" t="s">
        <v>1714</v>
      </c>
      <c r="W224" s="753" t="s">
        <v>1714</v>
      </c>
      <c r="X224" s="753" t="s">
        <v>1714</v>
      </c>
      <c r="Y224" s="753" t="s">
        <v>1714</v>
      </c>
      <c r="Z224" s="753" t="s">
        <v>1714</v>
      </c>
      <c r="AA224" s="753" t="s">
        <v>1714</v>
      </c>
      <c r="AB224" s="753" t="s">
        <v>1714</v>
      </c>
      <c r="AC224" s="753" t="s">
        <v>1714</v>
      </c>
      <c r="AD224" s="753" t="s">
        <v>1714</v>
      </c>
      <c r="AE224" s="753" t="s">
        <v>1714</v>
      </c>
      <c r="AF224" s="753" t="s">
        <v>1714</v>
      </c>
      <c r="AG224" s="753" t="s">
        <v>1714</v>
      </c>
      <c r="AH224" s="753" t="s">
        <v>1714</v>
      </c>
      <c r="AI224" s="753" t="s">
        <v>1714</v>
      </c>
    </row>
    <row r="225" spans="4:35" s="790" customFormat="1" ht="14.5" hidden="1" outlineLevel="1" x14ac:dyDescent="0.35">
      <c r="D225" s="801" t="s">
        <v>716</v>
      </c>
      <c r="E225" s="793" t="s">
        <v>1967</v>
      </c>
      <c r="F225" s="753" t="s">
        <v>1714</v>
      </c>
      <c r="G225" s="753" t="s">
        <v>1714</v>
      </c>
      <c r="H225" s="753" t="s">
        <v>1714</v>
      </c>
      <c r="I225" s="753" t="s">
        <v>1714</v>
      </c>
      <c r="J225" s="753" t="s">
        <v>1714</v>
      </c>
      <c r="K225" s="753" t="s">
        <v>1714</v>
      </c>
      <c r="L225" s="753" t="s">
        <v>1714</v>
      </c>
      <c r="M225" s="753" t="s">
        <v>1714</v>
      </c>
      <c r="N225" s="753" t="s">
        <v>1714</v>
      </c>
      <c r="O225" s="753" t="s">
        <v>1714</v>
      </c>
      <c r="P225" s="753" t="s">
        <v>1714</v>
      </c>
      <c r="Q225" s="753" t="s">
        <v>1714</v>
      </c>
      <c r="R225" s="753" t="s">
        <v>1714</v>
      </c>
      <c r="S225" s="753" t="s">
        <v>1714</v>
      </c>
      <c r="T225" s="753" t="s">
        <v>1714</v>
      </c>
      <c r="U225" s="753" t="s">
        <v>1714</v>
      </c>
      <c r="V225" s="753" t="s">
        <v>1714</v>
      </c>
      <c r="W225" s="753" t="s">
        <v>1714</v>
      </c>
      <c r="X225" s="753" t="s">
        <v>1714</v>
      </c>
      <c r="Y225" s="753" t="s">
        <v>1714</v>
      </c>
      <c r="Z225" s="753" t="s">
        <v>1714</v>
      </c>
      <c r="AA225" s="753" t="s">
        <v>1714</v>
      </c>
      <c r="AB225" s="753" t="s">
        <v>1714</v>
      </c>
      <c r="AC225" s="753" t="s">
        <v>1714</v>
      </c>
      <c r="AD225" s="753" t="s">
        <v>1714</v>
      </c>
      <c r="AE225" s="753" t="s">
        <v>1714</v>
      </c>
      <c r="AF225" s="753" t="s">
        <v>1714</v>
      </c>
      <c r="AG225" s="753" t="s">
        <v>1714</v>
      </c>
      <c r="AH225" s="753" t="s">
        <v>1714</v>
      </c>
      <c r="AI225" s="753" t="s">
        <v>1714</v>
      </c>
    </row>
    <row r="226" spans="4:35" s="790" customFormat="1" ht="14.5" hidden="1" outlineLevel="1" x14ac:dyDescent="0.35">
      <c r="D226" s="802" t="s">
        <v>717</v>
      </c>
      <c r="E226" s="794" t="s">
        <v>1968</v>
      </c>
      <c r="F226" s="753" t="s">
        <v>1714</v>
      </c>
      <c r="G226" s="753" t="s">
        <v>1714</v>
      </c>
      <c r="H226" s="753" t="s">
        <v>1714</v>
      </c>
      <c r="I226" s="753" t="s">
        <v>1714</v>
      </c>
      <c r="J226" s="753" t="s">
        <v>1714</v>
      </c>
      <c r="K226" s="753" t="s">
        <v>1714</v>
      </c>
      <c r="L226" s="753" t="s">
        <v>1714</v>
      </c>
      <c r="M226" s="753" t="s">
        <v>1714</v>
      </c>
      <c r="N226" s="753" t="s">
        <v>1714</v>
      </c>
      <c r="O226" s="753" t="s">
        <v>1714</v>
      </c>
      <c r="P226" s="753" t="s">
        <v>1714</v>
      </c>
      <c r="Q226" s="753" t="s">
        <v>1714</v>
      </c>
      <c r="R226" s="753" t="s">
        <v>1714</v>
      </c>
      <c r="S226" s="753" t="s">
        <v>1714</v>
      </c>
      <c r="T226" s="753" t="s">
        <v>1714</v>
      </c>
      <c r="U226" s="753" t="s">
        <v>1714</v>
      </c>
      <c r="V226" s="753" t="s">
        <v>1714</v>
      </c>
      <c r="W226" s="753" t="s">
        <v>1714</v>
      </c>
      <c r="X226" s="753" t="s">
        <v>1714</v>
      </c>
      <c r="Y226" s="753" t="s">
        <v>1714</v>
      </c>
      <c r="Z226" s="753" t="s">
        <v>1714</v>
      </c>
      <c r="AA226" s="753" t="s">
        <v>1714</v>
      </c>
      <c r="AB226" s="753" t="s">
        <v>1714</v>
      </c>
      <c r="AC226" s="753" t="s">
        <v>1714</v>
      </c>
      <c r="AD226" s="753" t="s">
        <v>1714</v>
      </c>
      <c r="AE226" s="753" t="s">
        <v>1714</v>
      </c>
      <c r="AF226" s="753" t="s">
        <v>1714</v>
      </c>
      <c r="AG226" s="753" t="s">
        <v>1714</v>
      </c>
      <c r="AH226" s="753" t="s">
        <v>1714</v>
      </c>
      <c r="AI226" s="753" t="s">
        <v>1714</v>
      </c>
    </row>
    <row r="227" spans="4:35" s="790" customFormat="1" ht="14.5" hidden="1" outlineLevel="1" x14ac:dyDescent="0.35">
      <c r="D227" s="802" t="s">
        <v>718</v>
      </c>
      <c r="E227" s="794" t="s">
        <v>1969</v>
      </c>
      <c r="F227" s="753" t="s">
        <v>1714</v>
      </c>
      <c r="G227" s="753" t="s">
        <v>1714</v>
      </c>
      <c r="H227" s="753" t="s">
        <v>1714</v>
      </c>
      <c r="I227" s="753" t="s">
        <v>1714</v>
      </c>
      <c r="J227" s="753" t="s">
        <v>1714</v>
      </c>
      <c r="K227" s="753" t="s">
        <v>1714</v>
      </c>
      <c r="L227" s="753" t="s">
        <v>1714</v>
      </c>
      <c r="M227" s="753" t="s">
        <v>1714</v>
      </c>
      <c r="N227" s="753" t="s">
        <v>1714</v>
      </c>
      <c r="O227" s="753" t="s">
        <v>1714</v>
      </c>
      <c r="P227" s="753" t="s">
        <v>1714</v>
      </c>
      <c r="Q227" s="753" t="s">
        <v>1714</v>
      </c>
      <c r="R227" s="753" t="s">
        <v>1714</v>
      </c>
      <c r="S227" s="753" t="s">
        <v>1714</v>
      </c>
      <c r="T227" s="753" t="s">
        <v>1714</v>
      </c>
      <c r="U227" s="753" t="s">
        <v>1714</v>
      </c>
      <c r="V227" s="753" t="s">
        <v>1714</v>
      </c>
      <c r="W227" s="753" t="s">
        <v>1714</v>
      </c>
      <c r="X227" s="753" t="s">
        <v>1714</v>
      </c>
      <c r="Y227" s="753" t="s">
        <v>1714</v>
      </c>
      <c r="Z227" s="753" t="s">
        <v>1714</v>
      </c>
      <c r="AA227" s="753" t="s">
        <v>1714</v>
      </c>
      <c r="AB227" s="753" t="s">
        <v>1714</v>
      </c>
      <c r="AC227" s="753" t="s">
        <v>1714</v>
      </c>
      <c r="AD227" s="753" t="s">
        <v>1714</v>
      </c>
      <c r="AE227" s="753" t="s">
        <v>1714</v>
      </c>
      <c r="AF227" s="753" t="s">
        <v>1714</v>
      </c>
      <c r="AG227" s="753" t="s">
        <v>1714</v>
      </c>
      <c r="AH227" s="753" t="s">
        <v>1714</v>
      </c>
      <c r="AI227" s="753" t="s">
        <v>1714</v>
      </c>
    </row>
    <row r="228" spans="4:35" s="790" customFormat="1" ht="14.5" hidden="1" outlineLevel="1" x14ac:dyDescent="0.35">
      <c r="D228" s="803" t="s">
        <v>719</v>
      </c>
      <c r="E228" s="794" t="s">
        <v>1970</v>
      </c>
      <c r="F228" s="753" t="s">
        <v>1714</v>
      </c>
      <c r="G228" s="753" t="s">
        <v>1714</v>
      </c>
      <c r="H228" s="753" t="s">
        <v>1714</v>
      </c>
      <c r="I228" s="753" t="s">
        <v>1714</v>
      </c>
      <c r="J228" s="753" t="s">
        <v>1714</v>
      </c>
      <c r="K228" s="753" t="s">
        <v>1714</v>
      </c>
      <c r="L228" s="753" t="s">
        <v>1714</v>
      </c>
      <c r="M228" s="753" t="s">
        <v>1714</v>
      </c>
      <c r="N228" s="753" t="s">
        <v>1714</v>
      </c>
      <c r="O228" s="753" t="s">
        <v>1714</v>
      </c>
      <c r="P228" s="753" t="s">
        <v>1714</v>
      </c>
      <c r="Q228" s="753" t="s">
        <v>1714</v>
      </c>
      <c r="R228" s="753" t="s">
        <v>1714</v>
      </c>
      <c r="S228" s="753" t="s">
        <v>1714</v>
      </c>
      <c r="T228" s="753" t="s">
        <v>1714</v>
      </c>
      <c r="U228" s="753" t="s">
        <v>1714</v>
      </c>
      <c r="V228" s="753" t="s">
        <v>1714</v>
      </c>
      <c r="W228" s="753" t="s">
        <v>1714</v>
      </c>
      <c r="X228" s="753" t="s">
        <v>1714</v>
      </c>
      <c r="Y228" s="753" t="s">
        <v>1714</v>
      </c>
      <c r="Z228" s="753" t="s">
        <v>1714</v>
      </c>
      <c r="AA228" s="753" t="s">
        <v>1714</v>
      </c>
      <c r="AB228" s="753" t="s">
        <v>1714</v>
      </c>
      <c r="AC228" s="753" t="s">
        <v>1714</v>
      </c>
      <c r="AD228" s="753" t="s">
        <v>1714</v>
      </c>
      <c r="AE228" s="753" t="s">
        <v>1714</v>
      </c>
      <c r="AF228" s="753" t="s">
        <v>1714</v>
      </c>
      <c r="AG228" s="753" t="s">
        <v>1714</v>
      </c>
      <c r="AH228" s="753" t="s">
        <v>1714</v>
      </c>
      <c r="AI228" s="753" t="s">
        <v>1714</v>
      </c>
    </row>
    <row r="229" spans="4:35" s="790" customFormat="1" ht="14.5" hidden="1" outlineLevel="1" x14ac:dyDescent="0.35">
      <c r="D229" s="803" t="s">
        <v>4</v>
      </c>
      <c r="E229" s="794" t="s">
        <v>1971</v>
      </c>
      <c r="F229" s="753" t="s">
        <v>1714</v>
      </c>
      <c r="G229" s="753" t="s">
        <v>1714</v>
      </c>
      <c r="H229" s="753" t="s">
        <v>1714</v>
      </c>
      <c r="I229" s="753" t="s">
        <v>1714</v>
      </c>
      <c r="J229" s="753" t="s">
        <v>1714</v>
      </c>
      <c r="K229" s="753" t="s">
        <v>1714</v>
      </c>
      <c r="L229" s="753" t="s">
        <v>1714</v>
      </c>
      <c r="M229" s="753" t="s">
        <v>1714</v>
      </c>
      <c r="N229" s="753" t="s">
        <v>1714</v>
      </c>
      <c r="O229" s="753" t="s">
        <v>1714</v>
      </c>
      <c r="P229" s="753" t="s">
        <v>1714</v>
      </c>
      <c r="Q229" s="753" t="s">
        <v>1714</v>
      </c>
      <c r="R229" s="753" t="s">
        <v>1714</v>
      </c>
      <c r="S229" s="753" t="s">
        <v>1714</v>
      </c>
      <c r="T229" s="753" t="s">
        <v>1714</v>
      </c>
      <c r="U229" s="753" t="s">
        <v>1714</v>
      </c>
      <c r="V229" s="753" t="s">
        <v>1714</v>
      </c>
      <c r="W229" s="753" t="s">
        <v>1714</v>
      </c>
      <c r="X229" s="753" t="s">
        <v>1714</v>
      </c>
      <c r="Y229" s="753" t="s">
        <v>1714</v>
      </c>
      <c r="Z229" s="753" t="s">
        <v>1714</v>
      </c>
      <c r="AA229" s="753" t="s">
        <v>1714</v>
      </c>
      <c r="AB229" s="753" t="s">
        <v>1714</v>
      </c>
      <c r="AC229" s="753" t="s">
        <v>1714</v>
      </c>
      <c r="AD229" s="753" t="s">
        <v>1714</v>
      </c>
      <c r="AE229" s="753" t="s">
        <v>1714</v>
      </c>
      <c r="AF229" s="753" t="s">
        <v>1714</v>
      </c>
      <c r="AG229" s="753" t="s">
        <v>1714</v>
      </c>
      <c r="AH229" s="753" t="s">
        <v>1714</v>
      </c>
      <c r="AI229" s="753" t="s">
        <v>1714</v>
      </c>
    </row>
    <row r="230" spans="4:35" s="790" customFormat="1" ht="14.5" hidden="1" outlineLevel="1" x14ac:dyDescent="0.35">
      <c r="D230" s="804" t="s">
        <v>720</v>
      </c>
      <c r="E230" s="794" t="s">
        <v>1972</v>
      </c>
      <c r="F230" s="753" t="s">
        <v>1714</v>
      </c>
      <c r="G230" s="753" t="s">
        <v>1714</v>
      </c>
      <c r="H230" s="753" t="s">
        <v>1714</v>
      </c>
      <c r="I230" s="753" t="s">
        <v>1714</v>
      </c>
      <c r="J230" s="753" t="s">
        <v>1714</v>
      </c>
      <c r="K230" s="753" t="s">
        <v>1714</v>
      </c>
      <c r="L230" s="753" t="s">
        <v>1714</v>
      </c>
      <c r="M230" s="753" t="s">
        <v>1714</v>
      </c>
      <c r="N230" s="753" t="s">
        <v>1714</v>
      </c>
      <c r="O230" s="753" t="s">
        <v>1714</v>
      </c>
      <c r="P230" s="753" t="s">
        <v>1714</v>
      </c>
      <c r="Q230" s="753" t="s">
        <v>1714</v>
      </c>
      <c r="R230" s="753" t="s">
        <v>1714</v>
      </c>
      <c r="S230" s="753" t="s">
        <v>1714</v>
      </c>
      <c r="T230" s="753" t="s">
        <v>1714</v>
      </c>
      <c r="U230" s="753" t="s">
        <v>1714</v>
      </c>
      <c r="V230" s="753" t="s">
        <v>1714</v>
      </c>
      <c r="W230" s="753" t="s">
        <v>1714</v>
      </c>
      <c r="X230" s="753" t="s">
        <v>1714</v>
      </c>
      <c r="Y230" s="753" t="s">
        <v>1714</v>
      </c>
      <c r="Z230" s="753" t="s">
        <v>1714</v>
      </c>
      <c r="AA230" s="753" t="s">
        <v>1714</v>
      </c>
      <c r="AB230" s="753" t="s">
        <v>1714</v>
      </c>
      <c r="AC230" s="753" t="s">
        <v>1714</v>
      </c>
      <c r="AD230" s="753" t="s">
        <v>1714</v>
      </c>
      <c r="AE230" s="753" t="s">
        <v>1714</v>
      </c>
      <c r="AF230" s="753" t="s">
        <v>1714</v>
      </c>
      <c r="AG230" s="753" t="s">
        <v>1714</v>
      </c>
      <c r="AH230" s="753" t="s">
        <v>1714</v>
      </c>
      <c r="AI230" s="753" t="s">
        <v>1714</v>
      </c>
    </row>
    <row r="231" spans="4:35" s="790" customFormat="1" ht="14.5" hidden="1" outlineLevel="1" x14ac:dyDescent="0.35">
      <c r="D231" s="801" t="s">
        <v>721</v>
      </c>
      <c r="E231" s="793" t="s">
        <v>1973</v>
      </c>
      <c r="F231" s="753" t="s">
        <v>1714</v>
      </c>
      <c r="G231" s="753" t="s">
        <v>1714</v>
      </c>
      <c r="H231" s="753" t="s">
        <v>1714</v>
      </c>
      <c r="I231" s="753" t="s">
        <v>1714</v>
      </c>
      <c r="J231" s="753" t="s">
        <v>1714</v>
      </c>
      <c r="K231" s="753" t="s">
        <v>1714</v>
      </c>
      <c r="L231" s="753" t="s">
        <v>1714</v>
      </c>
      <c r="M231" s="753" t="s">
        <v>1714</v>
      </c>
      <c r="N231" s="753" t="s">
        <v>1714</v>
      </c>
      <c r="O231" s="753" t="s">
        <v>1714</v>
      </c>
      <c r="P231" s="753" t="s">
        <v>1714</v>
      </c>
      <c r="Q231" s="753" t="s">
        <v>1714</v>
      </c>
      <c r="R231" s="753" t="s">
        <v>1714</v>
      </c>
      <c r="S231" s="753" t="s">
        <v>1714</v>
      </c>
      <c r="T231" s="753" t="s">
        <v>1714</v>
      </c>
      <c r="U231" s="753" t="s">
        <v>1714</v>
      </c>
      <c r="V231" s="753" t="s">
        <v>1714</v>
      </c>
      <c r="W231" s="753" t="s">
        <v>1714</v>
      </c>
      <c r="X231" s="753" t="s">
        <v>1714</v>
      </c>
      <c r="Y231" s="753" t="s">
        <v>1714</v>
      </c>
      <c r="Z231" s="753" t="s">
        <v>1714</v>
      </c>
      <c r="AA231" s="753" t="s">
        <v>1714</v>
      </c>
      <c r="AB231" s="753" t="s">
        <v>1714</v>
      </c>
      <c r="AC231" s="753" t="s">
        <v>1714</v>
      </c>
      <c r="AD231" s="753" t="s">
        <v>1714</v>
      </c>
      <c r="AE231" s="753" t="s">
        <v>1714</v>
      </c>
      <c r="AF231" s="753" t="s">
        <v>1714</v>
      </c>
      <c r="AG231" s="753" t="s">
        <v>1714</v>
      </c>
      <c r="AH231" s="753" t="s">
        <v>1714</v>
      </c>
      <c r="AI231" s="753" t="s">
        <v>1714</v>
      </c>
    </row>
    <row r="232" spans="4:35" s="790" customFormat="1" ht="14.5" hidden="1" outlineLevel="1" x14ac:dyDescent="0.35">
      <c r="D232" s="802" t="s">
        <v>1033</v>
      </c>
      <c r="E232" s="793" t="s">
        <v>1974</v>
      </c>
      <c r="F232" s="753" t="s">
        <v>1714</v>
      </c>
      <c r="G232" s="753" t="s">
        <v>1714</v>
      </c>
      <c r="H232" s="753" t="s">
        <v>1714</v>
      </c>
      <c r="I232" s="753" t="s">
        <v>1714</v>
      </c>
      <c r="J232" s="753" t="s">
        <v>1714</v>
      </c>
      <c r="K232" s="753" t="s">
        <v>1714</v>
      </c>
      <c r="L232" s="753" t="s">
        <v>1714</v>
      </c>
      <c r="M232" s="753" t="s">
        <v>1714</v>
      </c>
      <c r="N232" s="753" t="s">
        <v>1714</v>
      </c>
      <c r="O232" s="753" t="s">
        <v>1714</v>
      </c>
      <c r="P232" s="753" t="s">
        <v>1714</v>
      </c>
      <c r="Q232" s="753" t="s">
        <v>1714</v>
      </c>
      <c r="R232" s="753" t="s">
        <v>1714</v>
      </c>
      <c r="S232" s="753" t="s">
        <v>1714</v>
      </c>
      <c r="T232" s="753" t="s">
        <v>1714</v>
      </c>
      <c r="U232" s="753" t="s">
        <v>1714</v>
      </c>
      <c r="V232" s="753" t="s">
        <v>1714</v>
      </c>
      <c r="W232" s="753" t="s">
        <v>1714</v>
      </c>
      <c r="X232" s="753" t="s">
        <v>1714</v>
      </c>
      <c r="Y232" s="753" t="s">
        <v>1714</v>
      </c>
      <c r="Z232" s="753" t="s">
        <v>1714</v>
      </c>
      <c r="AA232" s="753" t="s">
        <v>1714</v>
      </c>
      <c r="AB232" s="753" t="s">
        <v>1714</v>
      </c>
      <c r="AC232" s="753" t="s">
        <v>1714</v>
      </c>
      <c r="AD232" s="753" t="s">
        <v>1714</v>
      </c>
      <c r="AE232" s="753" t="s">
        <v>1714</v>
      </c>
      <c r="AF232" s="753" t="s">
        <v>1714</v>
      </c>
      <c r="AG232" s="753" t="s">
        <v>1714</v>
      </c>
      <c r="AH232" s="753" t="s">
        <v>1714</v>
      </c>
      <c r="AI232" s="753" t="s">
        <v>1714</v>
      </c>
    </row>
    <row r="233" spans="4:35" s="790" customFormat="1" ht="14.5" hidden="1" outlineLevel="1" x14ac:dyDescent="0.35">
      <c r="D233" s="802" t="s">
        <v>1034</v>
      </c>
      <c r="E233" s="793" t="s">
        <v>1975</v>
      </c>
      <c r="F233" s="753" t="s">
        <v>1714</v>
      </c>
      <c r="G233" s="753" t="s">
        <v>1714</v>
      </c>
      <c r="H233" s="753" t="s">
        <v>1714</v>
      </c>
      <c r="I233" s="753" t="s">
        <v>1714</v>
      </c>
      <c r="J233" s="753" t="s">
        <v>1714</v>
      </c>
      <c r="K233" s="753" t="s">
        <v>1714</v>
      </c>
      <c r="L233" s="753" t="s">
        <v>1714</v>
      </c>
      <c r="M233" s="753" t="s">
        <v>1714</v>
      </c>
      <c r="N233" s="753" t="s">
        <v>1714</v>
      </c>
      <c r="O233" s="753" t="s">
        <v>1714</v>
      </c>
      <c r="P233" s="753" t="s">
        <v>1714</v>
      </c>
      <c r="Q233" s="753" t="s">
        <v>1714</v>
      </c>
      <c r="R233" s="753" t="s">
        <v>1714</v>
      </c>
      <c r="S233" s="753" t="s">
        <v>1714</v>
      </c>
      <c r="T233" s="753" t="s">
        <v>1714</v>
      </c>
      <c r="U233" s="753" t="s">
        <v>1714</v>
      </c>
      <c r="V233" s="753" t="s">
        <v>1714</v>
      </c>
      <c r="W233" s="753" t="s">
        <v>1714</v>
      </c>
      <c r="X233" s="753" t="s">
        <v>1714</v>
      </c>
      <c r="Y233" s="753" t="s">
        <v>1714</v>
      </c>
      <c r="Z233" s="753" t="s">
        <v>1714</v>
      </c>
      <c r="AA233" s="753" t="s">
        <v>1714</v>
      </c>
      <c r="AB233" s="753" t="s">
        <v>1714</v>
      </c>
      <c r="AC233" s="753" t="s">
        <v>1714</v>
      </c>
      <c r="AD233" s="753" t="s">
        <v>1714</v>
      </c>
      <c r="AE233" s="753" t="s">
        <v>1714</v>
      </c>
      <c r="AF233" s="753" t="s">
        <v>1714</v>
      </c>
      <c r="AG233" s="753" t="s">
        <v>1714</v>
      </c>
      <c r="AH233" s="753" t="s">
        <v>1714</v>
      </c>
      <c r="AI233" s="753" t="s">
        <v>1714</v>
      </c>
    </row>
    <row r="234" spans="4:35" s="790" customFormat="1" ht="14.5" hidden="1" outlineLevel="1" x14ac:dyDescent="0.35">
      <c r="D234" s="802" t="s">
        <v>1035</v>
      </c>
      <c r="E234" s="793" t="s">
        <v>1976</v>
      </c>
      <c r="F234" s="753" t="s">
        <v>1714</v>
      </c>
      <c r="G234" s="753" t="s">
        <v>1714</v>
      </c>
      <c r="H234" s="753" t="s">
        <v>1714</v>
      </c>
      <c r="I234" s="753" t="s">
        <v>1714</v>
      </c>
      <c r="J234" s="753" t="s">
        <v>1714</v>
      </c>
      <c r="K234" s="753" t="s">
        <v>1714</v>
      </c>
      <c r="L234" s="753" t="s">
        <v>1714</v>
      </c>
      <c r="M234" s="753" t="s">
        <v>1714</v>
      </c>
      <c r="N234" s="753" t="s">
        <v>1714</v>
      </c>
      <c r="O234" s="753" t="s">
        <v>1714</v>
      </c>
      <c r="P234" s="753" t="s">
        <v>1714</v>
      </c>
      <c r="Q234" s="753" t="s">
        <v>1714</v>
      </c>
      <c r="R234" s="753" t="s">
        <v>1714</v>
      </c>
      <c r="S234" s="753" t="s">
        <v>1714</v>
      </c>
      <c r="T234" s="753" t="s">
        <v>1714</v>
      </c>
      <c r="U234" s="753" t="s">
        <v>1714</v>
      </c>
      <c r="V234" s="753" t="s">
        <v>1714</v>
      </c>
      <c r="W234" s="753" t="s">
        <v>1714</v>
      </c>
      <c r="X234" s="753" t="s">
        <v>1714</v>
      </c>
      <c r="Y234" s="753" t="s">
        <v>1714</v>
      </c>
      <c r="Z234" s="753" t="s">
        <v>1714</v>
      </c>
      <c r="AA234" s="753" t="s">
        <v>1714</v>
      </c>
      <c r="AB234" s="753" t="s">
        <v>1714</v>
      </c>
      <c r="AC234" s="753" t="s">
        <v>1714</v>
      </c>
      <c r="AD234" s="753" t="s">
        <v>1714</v>
      </c>
      <c r="AE234" s="753" t="s">
        <v>1714</v>
      </c>
      <c r="AF234" s="753" t="s">
        <v>1714</v>
      </c>
      <c r="AG234" s="753" t="s">
        <v>1714</v>
      </c>
      <c r="AH234" s="753" t="s">
        <v>1714</v>
      </c>
      <c r="AI234" s="753" t="s">
        <v>1714</v>
      </c>
    </row>
    <row r="235" spans="4:35" s="790" customFormat="1" ht="14.5" hidden="1" outlineLevel="1" x14ac:dyDescent="0.35">
      <c r="D235" s="802" t="s">
        <v>1036</v>
      </c>
      <c r="E235" s="793" t="s">
        <v>1977</v>
      </c>
      <c r="F235" s="753" t="s">
        <v>1714</v>
      </c>
      <c r="G235" s="753" t="s">
        <v>1714</v>
      </c>
      <c r="H235" s="753" t="s">
        <v>1714</v>
      </c>
      <c r="I235" s="753" t="s">
        <v>1714</v>
      </c>
      <c r="J235" s="753" t="s">
        <v>1714</v>
      </c>
      <c r="K235" s="753" t="s">
        <v>1714</v>
      </c>
      <c r="L235" s="753" t="s">
        <v>1714</v>
      </c>
      <c r="M235" s="753" t="s">
        <v>1714</v>
      </c>
      <c r="N235" s="753" t="s">
        <v>1714</v>
      </c>
      <c r="O235" s="753" t="s">
        <v>1714</v>
      </c>
      <c r="P235" s="753" t="s">
        <v>1714</v>
      </c>
      <c r="Q235" s="753" t="s">
        <v>1714</v>
      </c>
      <c r="R235" s="753" t="s">
        <v>1714</v>
      </c>
      <c r="S235" s="753" t="s">
        <v>1714</v>
      </c>
      <c r="T235" s="753" t="s">
        <v>1714</v>
      </c>
      <c r="U235" s="753" t="s">
        <v>1714</v>
      </c>
      <c r="V235" s="753" t="s">
        <v>1714</v>
      </c>
      <c r="W235" s="753" t="s">
        <v>1714</v>
      </c>
      <c r="X235" s="753" t="s">
        <v>1714</v>
      </c>
      <c r="Y235" s="753" t="s">
        <v>1714</v>
      </c>
      <c r="Z235" s="753" t="s">
        <v>1714</v>
      </c>
      <c r="AA235" s="753" t="s">
        <v>1714</v>
      </c>
      <c r="AB235" s="753" t="s">
        <v>1714</v>
      </c>
      <c r="AC235" s="753" t="s">
        <v>1714</v>
      </c>
      <c r="AD235" s="753" t="s">
        <v>1714</v>
      </c>
      <c r="AE235" s="753" t="s">
        <v>1714</v>
      </c>
      <c r="AF235" s="753" t="s">
        <v>1714</v>
      </c>
      <c r="AG235" s="753" t="s">
        <v>1714</v>
      </c>
      <c r="AH235" s="753" t="s">
        <v>1714</v>
      </c>
      <c r="AI235" s="753" t="s">
        <v>1714</v>
      </c>
    </row>
    <row r="236" spans="4:35" s="790" customFormat="1" ht="14.5" hidden="1" outlineLevel="1" x14ac:dyDescent="0.35">
      <c r="D236" s="802" t="s">
        <v>1037</v>
      </c>
      <c r="E236" s="793" t="s">
        <v>1978</v>
      </c>
      <c r="F236" s="753" t="s">
        <v>1714</v>
      </c>
      <c r="G236" s="753" t="s">
        <v>1714</v>
      </c>
      <c r="H236" s="753" t="s">
        <v>1714</v>
      </c>
      <c r="I236" s="753" t="s">
        <v>1714</v>
      </c>
      <c r="J236" s="753" t="s">
        <v>1714</v>
      </c>
      <c r="K236" s="753" t="s">
        <v>1714</v>
      </c>
      <c r="L236" s="753" t="s">
        <v>1714</v>
      </c>
      <c r="M236" s="753" t="s">
        <v>1714</v>
      </c>
      <c r="N236" s="753" t="s">
        <v>1714</v>
      </c>
      <c r="O236" s="753" t="s">
        <v>1714</v>
      </c>
      <c r="P236" s="753" t="s">
        <v>1714</v>
      </c>
      <c r="Q236" s="753" t="s">
        <v>1714</v>
      </c>
      <c r="R236" s="753" t="s">
        <v>1714</v>
      </c>
      <c r="S236" s="753" t="s">
        <v>1714</v>
      </c>
      <c r="T236" s="753" t="s">
        <v>1714</v>
      </c>
      <c r="U236" s="753" t="s">
        <v>1714</v>
      </c>
      <c r="V236" s="753" t="s">
        <v>1714</v>
      </c>
      <c r="W236" s="753" t="s">
        <v>1714</v>
      </c>
      <c r="X236" s="753" t="s">
        <v>1714</v>
      </c>
      <c r="Y236" s="753" t="s">
        <v>1714</v>
      </c>
      <c r="Z236" s="753" t="s">
        <v>1714</v>
      </c>
      <c r="AA236" s="753" t="s">
        <v>1714</v>
      </c>
      <c r="AB236" s="753" t="s">
        <v>1714</v>
      </c>
      <c r="AC236" s="753" t="s">
        <v>1714</v>
      </c>
      <c r="AD236" s="753" t="s">
        <v>1714</v>
      </c>
      <c r="AE236" s="753" t="s">
        <v>1714</v>
      </c>
      <c r="AF236" s="753" t="s">
        <v>1714</v>
      </c>
      <c r="AG236" s="753" t="s">
        <v>1714</v>
      </c>
      <c r="AH236" s="753" t="s">
        <v>1714</v>
      </c>
      <c r="AI236" s="753" t="s">
        <v>1714</v>
      </c>
    </row>
    <row r="237" spans="4:35" s="790" customFormat="1" ht="14.5" hidden="1" outlineLevel="1" x14ac:dyDescent="0.35">
      <c r="D237" s="801" t="s">
        <v>722</v>
      </c>
      <c r="E237" s="793" t="s">
        <v>1979</v>
      </c>
      <c r="F237" s="753" t="s">
        <v>1714</v>
      </c>
      <c r="G237" s="753" t="s">
        <v>1714</v>
      </c>
      <c r="H237" s="753" t="s">
        <v>1714</v>
      </c>
      <c r="I237" s="753" t="s">
        <v>1714</v>
      </c>
      <c r="J237" s="753" t="s">
        <v>1714</v>
      </c>
      <c r="K237" s="753" t="s">
        <v>1714</v>
      </c>
      <c r="L237" s="753" t="s">
        <v>1714</v>
      </c>
      <c r="M237" s="753" t="s">
        <v>1714</v>
      </c>
      <c r="N237" s="753" t="s">
        <v>1714</v>
      </c>
      <c r="O237" s="753" t="s">
        <v>1714</v>
      </c>
      <c r="P237" s="753" t="s">
        <v>1714</v>
      </c>
      <c r="Q237" s="753" t="s">
        <v>1714</v>
      </c>
      <c r="R237" s="753" t="s">
        <v>1714</v>
      </c>
      <c r="S237" s="753" t="s">
        <v>1714</v>
      </c>
      <c r="T237" s="753" t="s">
        <v>1714</v>
      </c>
      <c r="U237" s="753" t="s">
        <v>1714</v>
      </c>
      <c r="V237" s="753" t="s">
        <v>1714</v>
      </c>
      <c r="W237" s="753" t="s">
        <v>1714</v>
      </c>
      <c r="X237" s="753" t="s">
        <v>1714</v>
      </c>
      <c r="Y237" s="753" t="s">
        <v>1714</v>
      </c>
      <c r="Z237" s="753" t="s">
        <v>1714</v>
      </c>
      <c r="AA237" s="753" t="s">
        <v>1714</v>
      </c>
      <c r="AB237" s="753" t="s">
        <v>1714</v>
      </c>
      <c r="AC237" s="753" t="s">
        <v>1714</v>
      </c>
      <c r="AD237" s="753" t="s">
        <v>1714</v>
      </c>
      <c r="AE237" s="753" t="s">
        <v>1714</v>
      </c>
      <c r="AF237" s="753" t="s">
        <v>1714</v>
      </c>
      <c r="AG237" s="753" t="s">
        <v>1714</v>
      </c>
      <c r="AH237" s="753" t="s">
        <v>1714</v>
      </c>
      <c r="AI237" s="753" t="s">
        <v>1714</v>
      </c>
    </row>
    <row r="238" spans="4:35" s="790" customFormat="1" ht="14.5" hidden="1" outlineLevel="1" x14ac:dyDescent="0.35">
      <c r="D238" s="805" t="s">
        <v>723</v>
      </c>
      <c r="E238" s="796" t="s">
        <v>1980</v>
      </c>
      <c r="F238" s="753" t="s">
        <v>1714</v>
      </c>
      <c r="G238" s="753" t="s">
        <v>1714</v>
      </c>
      <c r="H238" s="753" t="s">
        <v>1714</v>
      </c>
      <c r="I238" s="753" t="s">
        <v>1714</v>
      </c>
      <c r="J238" s="753" t="s">
        <v>1714</v>
      </c>
      <c r="K238" s="753" t="s">
        <v>1714</v>
      </c>
      <c r="L238" s="753" t="s">
        <v>1714</v>
      </c>
      <c r="M238" s="753" t="s">
        <v>1714</v>
      </c>
      <c r="N238" s="753" t="s">
        <v>1714</v>
      </c>
      <c r="O238" s="753" t="s">
        <v>1714</v>
      </c>
      <c r="P238" s="753" t="s">
        <v>1714</v>
      </c>
      <c r="Q238" s="753" t="s">
        <v>1714</v>
      </c>
      <c r="R238" s="753" t="s">
        <v>1714</v>
      </c>
      <c r="S238" s="753" t="s">
        <v>1714</v>
      </c>
      <c r="T238" s="753" t="s">
        <v>1714</v>
      </c>
      <c r="U238" s="753" t="s">
        <v>1714</v>
      </c>
      <c r="V238" s="753" t="s">
        <v>1714</v>
      </c>
      <c r="W238" s="753" t="s">
        <v>1714</v>
      </c>
      <c r="X238" s="753" t="s">
        <v>1714</v>
      </c>
      <c r="Y238" s="753" t="s">
        <v>1714</v>
      </c>
      <c r="Z238" s="753" t="s">
        <v>1714</v>
      </c>
      <c r="AA238" s="753" t="s">
        <v>1714</v>
      </c>
      <c r="AB238" s="753" t="s">
        <v>1714</v>
      </c>
      <c r="AC238" s="753" t="s">
        <v>1714</v>
      </c>
      <c r="AD238" s="753" t="s">
        <v>1714</v>
      </c>
      <c r="AE238" s="753" t="s">
        <v>1714</v>
      </c>
      <c r="AF238" s="753" t="s">
        <v>1714</v>
      </c>
      <c r="AG238" s="753" t="s">
        <v>1714</v>
      </c>
      <c r="AH238" s="753" t="s">
        <v>1714</v>
      </c>
      <c r="AI238" s="753" t="s">
        <v>1714</v>
      </c>
    </row>
    <row r="239" spans="4:35" s="790" customFormat="1" ht="14.5" hidden="1" outlineLevel="1" x14ac:dyDescent="0.35">
      <c r="D239" s="801" t="s">
        <v>549</v>
      </c>
      <c r="E239" s="793" t="s">
        <v>1981</v>
      </c>
      <c r="F239" s="753" t="s">
        <v>1714</v>
      </c>
      <c r="G239" s="753" t="s">
        <v>1714</v>
      </c>
      <c r="H239" s="753" t="s">
        <v>1714</v>
      </c>
      <c r="I239" s="753" t="s">
        <v>1714</v>
      </c>
      <c r="J239" s="753" t="s">
        <v>1714</v>
      </c>
      <c r="K239" s="753" t="s">
        <v>1714</v>
      </c>
      <c r="L239" s="753" t="s">
        <v>1714</v>
      </c>
      <c r="M239" s="753" t="s">
        <v>1714</v>
      </c>
      <c r="N239" s="753" t="s">
        <v>1714</v>
      </c>
      <c r="O239" s="753" t="s">
        <v>1714</v>
      </c>
      <c r="P239" s="753" t="s">
        <v>1714</v>
      </c>
      <c r="Q239" s="753" t="s">
        <v>1714</v>
      </c>
      <c r="R239" s="753" t="s">
        <v>1714</v>
      </c>
      <c r="S239" s="753" t="s">
        <v>1714</v>
      </c>
      <c r="T239" s="753" t="s">
        <v>1714</v>
      </c>
      <c r="U239" s="753" t="s">
        <v>1714</v>
      </c>
      <c r="V239" s="753" t="s">
        <v>1714</v>
      </c>
      <c r="W239" s="753" t="s">
        <v>1714</v>
      </c>
      <c r="X239" s="753" t="s">
        <v>1714</v>
      </c>
      <c r="Y239" s="753" t="s">
        <v>1714</v>
      </c>
      <c r="Z239" s="753" t="s">
        <v>1714</v>
      </c>
      <c r="AA239" s="753" t="s">
        <v>1714</v>
      </c>
      <c r="AB239" s="753" t="s">
        <v>1714</v>
      </c>
      <c r="AC239" s="753" t="s">
        <v>1714</v>
      </c>
      <c r="AD239" s="753" t="s">
        <v>1714</v>
      </c>
      <c r="AE239" s="753" t="s">
        <v>1714</v>
      </c>
      <c r="AF239" s="753" t="s">
        <v>1714</v>
      </c>
      <c r="AG239" s="753" t="s">
        <v>1714</v>
      </c>
      <c r="AH239" s="753" t="s">
        <v>1714</v>
      </c>
      <c r="AI239" s="753" t="s">
        <v>1714</v>
      </c>
    </row>
    <row r="240" spans="4:35" s="790" customFormat="1" ht="14.5" hidden="1" outlineLevel="1" x14ac:dyDescent="0.35">
      <c r="D240" s="806" t="s">
        <v>1038</v>
      </c>
      <c r="E240" s="793" t="s">
        <v>1982</v>
      </c>
      <c r="F240" s="753" t="s">
        <v>1714</v>
      </c>
      <c r="G240" s="753" t="s">
        <v>1714</v>
      </c>
      <c r="H240" s="753" t="s">
        <v>1714</v>
      </c>
      <c r="I240" s="753" t="s">
        <v>1714</v>
      </c>
      <c r="J240" s="753" t="s">
        <v>1714</v>
      </c>
      <c r="K240" s="753" t="s">
        <v>1714</v>
      </c>
      <c r="L240" s="753" t="s">
        <v>1714</v>
      </c>
      <c r="M240" s="753" t="s">
        <v>1714</v>
      </c>
      <c r="N240" s="753" t="s">
        <v>1714</v>
      </c>
      <c r="O240" s="753" t="s">
        <v>1714</v>
      </c>
      <c r="P240" s="753" t="s">
        <v>1714</v>
      </c>
      <c r="Q240" s="753" t="s">
        <v>1714</v>
      </c>
      <c r="R240" s="753" t="s">
        <v>1714</v>
      </c>
      <c r="S240" s="753" t="s">
        <v>1714</v>
      </c>
      <c r="T240" s="753" t="s">
        <v>1714</v>
      </c>
      <c r="U240" s="753" t="s">
        <v>1714</v>
      </c>
      <c r="V240" s="753" t="s">
        <v>1714</v>
      </c>
      <c r="W240" s="753" t="s">
        <v>1714</v>
      </c>
      <c r="X240" s="753" t="s">
        <v>1714</v>
      </c>
      <c r="Y240" s="753" t="s">
        <v>1714</v>
      </c>
      <c r="Z240" s="753" t="s">
        <v>1714</v>
      </c>
      <c r="AA240" s="753" t="s">
        <v>1714</v>
      </c>
      <c r="AB240" s="753" t="s">
        <v>1714</v>
      </c>
      <c r="AC240" s="753" t="s">
        <v>1714</v>
      </c>
      <c r="AD240" s="753" t="s">
        <v>1714</v>
      </c>
      <c r="AE240" s="753" t="s">
        <v>1714</v>
      </c>
      <c r="AF240" s="753" t="s">
        <v>1714</v>
      </c>
      <c r="AG240" s="753" t="s">
        <v>1714</v>
      </c>
      <c r="AH240" s="753" t="s">
        <v>1714</v>
      </c>
      <c r="AI240" s="753" t="s">
        <v>1714</v>
      </c>
    </row>
    <row r="241" spans="4:35" s="790" customFormat="1" ht="14.5" hidden="1" outlineLevel="1" x14ac:dyDescent="0.35">
      <c r="D241" s="806" t="s">
        <v>724</v>
      </c>
      <c r="E241" s="793" t="s">
        <v>1983</v>
      </c>
      <c r="F241" s="753" t="s">
        <v>1714</v>
      </c>
      <c r="G241" s="753" t="s">
        <v>1714</v>
      </c>
      <c r="H241" s="753" t="s">
        <v>1714</v>
      </c>
      <c r="I241" s="753" t="s">
        <v>1714</v>
      </c>
      <c r="J241" s="753" t="s">
        <v>1714</v>
      </c>
      <c r="K241" s="753" t="s">
        <v>1714</v>
      </c>
      <c r="L241" s="753" t="s">
        <v>1714</v>
      </c>
      <c r="M241" s="753" t="s">
        <v>1714</v>
      </c>
      <c r="N241" s="753" t="s">
        <v>1714</v>
      </c>
      <c r="O241" s="753" t="s">
        <v>1714</v>
      </c>
      <c r="P241" s="753" t="s">
        <v>1714</v>
      </c>
      <c r="Q241" s="753" t="s">
        <v>1714</v>
      </c>
      <c r="R241" s="753" t="s">
        <v>1714</v>
      </c>
      <c r="S241" s="753" t="s">
        <v>1714</v>
      </c>
      <c r="T241" s="753" t="s">
        <v>1714</v>
      </c>
      <c r="U241" s="753" t="s">
        <v>1714</v>
      </c>
      <c r="V241" s="753" t="s">
        <v>1714</v>
      </c>
      <c r="W241" s="753" t="s">
        <v>1714</v>
      </c>
      <c r="X241" s="753" t="s">
        <v>1714</v>
      </c>
      <c r="Y241" s="753" t="s">
        <v>1714</v>
      </c>
      <c r="Z241" s="753" t="s">
        <v>1714</v>
      </c>
      <c r="AA241" s="753" t="s">
        <v>1714</v>
      </c>
      <c r="AB241" s="753" t="s">
        <v>1714</v>
      </c>
      <c r="AC241" s="753" t="s">
        <v>1714</v>
      </c>
      <c r="AD241" s="753" t="s">
        <v>1714</v>
      </c>
      <c r="AE241" s="753" t="s">
        <v>1714</v>
      </c>
      <c r="AF241" s="753" t="s">
        <v>1714</v>
      </c>
      <c r="AG241" s="753" t="s">
        <v>1714</v>
      </c>
      <c r="AH241" s="753" t="s">
        <v>1714</v>
      </c>
      <c r="AI241" s="753" t="s">
        <v>1714</v>
      </c>
    </row>
    <row r="242" spans="4:35" s="790" customFormat="1" ht="14.5" hidden="1" outlineLevel="1" x14ac:dyDescent="0.35">
      <c r="D242" s="806" t="s">
        <v>725</v>
      </c>
      <c r="E242" s="793" t="s">
        <v>1984</v>
      </c>
      <c r="F242" s="753" t="s">
        <v>1714</v>
      </c>
      <c r="G242" s="753" t="s">
        <v>1714</v>
      </c>
      <c r="H242" s="753" t="s">
        <v>1714</v>
      </c>
      <c r="I242" s="753" t="s">
        <v>1714</v>
      </c>
      <c r="J242" s="753" t="s">
        <v>1714</v>
      </c>
      <c r="K242" s="753" t="s">
        <v>1714</v>
      </c>
      <c r="L242" s="753" t="s">
        <v>1714</v>
      </c>
      <c r="M242" s="753" t="s">
        <v>1714</v>
      </c>
      <c r="N242" s="753" t="s">
        <v>1714</v>
      </c>
      <c r="O242" s="753" t="s">
        <v>1714</v>
      </c>
      <c r="P242" s="753" t="s">
        <v>1714</v>
      </c>
      <c r="Q242" s="753" t="s">
        <v>1714</v>
      </c>
      <c r="R242" s="753" t="s">
        <v>1714</v>
      </c>
      <c r="S242" s="753" t="s">
        <v>1714</v>
      </c>
      <c r="T242" s="753" t="s">
        <v>1714</v>
      </c>
      <c r="U242" s="753" t="s">
        <v>1714</v>
      </c>
      <c r="V242" s="753" t="s">
        <v>1714</v>
      </c>
      <c r="W242" s="753" t="s">
        <v>1714</v>
      </c>
      <c r="X242" s="753" t="s">
        <v>1714</v>
      </c>
      <c r="Y242" s="753" t="s">
        <v>1714</v>
      </c>
      <c r="Z242" s="753" t="s">
        <v>1714</v>
      </c>
      <c r="AA242" s="753" t="s">
        <v>1714</v>
      </c>
      <c r="AB242" s="753" t="s">
        <v>1714</v>
      </c>
      <c r="AC242" s="753" t="s">
        <v>1714</v>
      </c>
      <c r="AD242" s="753" t="s">
        <v>1714</v>
      </c>
      <c r="AE242" s="753" t="s">
        <v>1714</v>
      </c>
      <c r="AF242" s="753" t="s">
        <v>1714</v>
      </c>
      <c r="AG242" s="753" t="s">
        <v>1714</v>
      </c>
      <c r="AH242" s="753" t="s">
        <v>1714</v>
      </c>
      <c r="AI242" s="753" t="s">
        <v>1714</v>
      </c>
    </row>
    <row r="243" spans="4:35" s="790" customFormat="1" ht="14.5" hidden="1" outlineLevel="1" x14ac:dyDescent="0.35">
      <c r="D243" s="806" t="s">
        <v>726</v>
      </c>
      <c r="E243" s="793" t="s">
        <v>1985</v>
      </c>
      <c r="F243" s="753" t="s">
        <v>1714</v>
      </c>
      <c r="G243" s="753" t="s">
        <v>1714</v>
      </c>
      <c r="H243" s="753" t="s">
        <v>1714</v>
      </c>
      <c r="I243" s="753" t="s">
        <v>1714</v>
      </c>
      <c r="J243" s="753" t="s">
        <v>1714</v>
      </c>
      <c r="K243" s="753" t="s">
        <v>1714</v>
      </c>
      <c r="L243" s="753" t="s">
        <v>1714</v>
      </c>
      <c r="M243" s="753" t="s">
        <v>1714</v>
      </c>
      <c r="N243" s="753" t="s">
        <v>1714</v>
      </c>
      <c r="O243" s="753" t="s">
        <v>1714</v>
      </c>
      <c r="P243" s="753" t="s">
        <v>1714</v>
      </c>
      <c r="Q243" s="753" t="s">
        <v>1714</v>
      </c>
      <c r="R243" s="753" t="s">
        <v>1714</v>
      </c>
      <c r="S243" s="753" t="s">
        <v>1714</v>
      </c>
      <c r="T243" s="753" t="s">
        <v>1714</v>
      </c>
      <c r="U243" s="753" t="s">
        <v>1714</v>
      </c>
      <c r="V243" s="753" t="s">
        <v>1714</v>
      </c>
      <c r="W243" s="753" t="s">
        <v>1714</v>
      </c>
      <c r="X243" s="753" t="s">
        <v>1714</v>
      </c>
      <c r="Y243" s="753" t="s">
        <v>1714</v>
      </c>
      <c r="Z243" s="753" t="s">
        <v>1714</v>
      </c>
      <c r="AA243" s="753" t="s">
        <v>1714</v>
      </c>
      <c r="AB243" s="753" t="s">
        <v>1714</v>
      </c>
      <c r="AC243" s="753" t="s">
        <v>1714</v>
      </c>
      <c r="AD243" s="753" t="s">
        <v>1714</v>
      </c>
      <c r="AE243" s="753" t="s">
        <v>1714</v>
      </c>
      <c r="AF243" s="753" t="s">
        <v>1714</v>
      </c>
      <c r="AG243" s="753" t="s">
        <v>1714</v>
      </c>
      <c r="AH243" s="753" t="s">
        <v>1714</v>
      </c>
      <c r="AI243" s="753" t="s">
        <v>1714</v>
      </c>
    </row>
    <row r="244" spans="4:35" s="790" customFormat="1" ht="14.5" hidden="1" outlineLevel="1" x14ac:dyDescent="0.35">
      <c r="D244" s="806" t="s">
        <v>1039</v>
      </c>
      <c r="E244" s="793" t="s">
        <v>1986</v>
      </c>
      <c r="F244" s="753" t="s">
        <v>1714</v>
      </c>
      <c r="G244" s="753" t="s">
        <v>1714</v>
      </c>
      <c r="H244" s="753" t="s">
        <v>1714</v>
      </c>
      <c r="I244" s="753" t="s">
        <v>1714</v>
      </c>
      <c r="J244" s="753" t="s">
        <v>1714</v>
      </c>
      <c r="K244" s="753" t="s">
        <v>1714</v>
      </c>
      <c r="L244" s="753" t="s">
        <v>1714</v>
      </c>
      <c r="M244" s="753" t="s">
        <v>1714</v>
      </c>
      <c r="N244" s="753" t="s">
        <v>1714</v>
      </c>
      <c r="O244" s="753" t="s">
        <v>1714</v>
      </c>
      <c r="P244" s="753" t="s">
        <v>1714</v>
      </c>
      <c r="Q244" s="753" t="s">
        <v>1714</v>
      </c>
      <c r="R244" s="753" t="s">
        <v>1714</v>
      </c>
      <c r="S244" s="753" t="s">
        <v>1714</v>
      </c>
      <c r="T244" s="753" t="s">
        <v>1714</v>
      </c>
      <c r="U244" s="753" t="s">
        <v>1714</v>
      </c>
      <c r="V244" s="753" t="s">
        <v>1714</v>
      </c>
      <c r="W244" s="753" t="s">
        <v>1714</v>
      </c>
      <c r="X244" s="753" t="s">
        <v>1714</v>
      </c>
      <c r="Y244" s="753" t="s">
        <v>1714</v>
      </c>
      <c r="Z244" s="753" t="s">
        <v>1714</v>
      </c>
      <c r="AA244" s="753" t="s">
        <v>1714</v>
      </c>
      <c r="AB244" s="753" t="s">
        <v>1714</v>
      </c>
      <c r="AC244" s="753" t="s">
        <v>1714</v>
      </c>
      <c r="AD244" s="753" t="s">
        <v>1714</v>
      </c>
      <c r="AE244" s="753" t="s">
        <v>1714</v>
      </c>
      <c r="AF244" s="753" t="s">
        <v>1714</v>
      </c>
      <c r="AG244" s="753" t="s">
        <v>1714</v>
      </c>
      <c r="AH244" s="753" t="s">
        <v>1714</v>
      </c>
      <c r="AI244" s="753" t="s">
        <v>1714</v>
      </c>
    </row>
    <row r="245" spans="4:35" s="790" customFormat="1" ht="14.5" hidden="1" outlineLevel="1" x14ac:dyDescent="0.35">
      <c r="D245" s="806" t="s">
        <v>1040</v>
      </c>
      <c r="E245" s="793" t="s">
        <v>1987</v>
      </c>
      <c r="F245" s="753" t="s">
        <v>1714</v>
      </c>
      <c r="G245" s="753" t="s">
        <v>1714</v>
      </c>
      <c r="H245" s="753" t="s">
        <v>1714</v>
      </c>
      <c r="I245" s="753" t="s">
        <v>1714</v>
      </c>
      <c r="J245" s="753" t="s">
        <v>1714</v>
      </c>
      <c r="K245" s="753" t="s">
        <v>1714</v>
      </c>
      <c r="L245" s="753" t="s">
        <v>1714</v>
      </c>
      <c r="M245" s="753" t="s">
        <v>1714</v>
      </c>
      <c r="N245" s="753" t="s">
        <v>1714</v>
      </c>
      <c r="O245" s="753" t="s">
        <v>1714</v>
      </c>
      <c r="P245" s="753" t="s">
        <v>1714</v>
      </c>
      <c r="Q245" s="753" t="s">
        <v>1714</v>
      </c>
      <c r="R245" s="753" t="s">
        <v>1714</v>
      </c>
      <c r="S245" s="753" t="s">
        <v>1714</v>
      </c>
      <c r="T245" s="753" t="s">
        <v>1714</v>
      </c>
      <c r="U245" s="753" t="s">
        <v>1714</v>
      </c>
      <c r="V245" s="753" t="s">
        <v>1714</v>
      </c>
      <c r="W245" s="753" t="s">
        <v>1714</v>
      </c>
      <c r="X245" s="753" t="s">
        <v>1714</v>
      </c>
      <c r="Y245" s="753" t="s">
        <v>1714</v>
      </c>
      <c r="Z245" s="753" t="s">
        <v>1714</v>
      </c>
      <c r="AA245" s="753" t="s">
        <v>1714</v>
      </c>
      <c r="AB245" s="753" t="s">
        <v>1714</v>
      </c>
      <c r="AC245" s="753" t="s">
        <v>1714</v>
      </c>
      <c r="AD245" s="753" t="s">
        <v>1714</v>
      </c>
      <c r="AE245" s="753" t="s">
        <v>1714</v>
      </c>
      <c r="AF245" s="753" t="s">
        <v>1714</v>
      </c>
      <c r="AG245" s="753" t="s">
        <v>1714</v>
      </c>
      <c r="AH245" s="753" t="s">
        <v>1714</v>
      </c>
      <c r="AI245" s="753" t="s">
        <v>1714</v>
      </c>
    </row>
    <row r="246" spans="4:35" s="790" customFormat="1" ht="14.5" hidden="1" outlineLevel="1" x14ac:dyDescent="0.35">
      <c r="D246" s="806" t="s">
        <v>727</v>
      </c>
      <c r="E246" s="793" t="s">
        <v>1988</v>
      </c>
      <c r="F246" s="753" t="s">
        <v>1714</v>
      </c>
      <c r="G246" s="753" t="s">
        <v>1714</v>
      </c>
      <c r="H246" s="753" t="s">
        <v>1714</v>
      </c>
      <c r="I246" s="753" t="s">
        <v>1714</v>
      </c>
      <c r="J246" s="753" t="s">
        <v>1714</v>
      </c>
      <c r="K246" s="753" t="s">
        <v>1714</v>
      </c>
      <c r="L246" s="753" t="s">
        <v>1714</v>
      </c>
      <c r="M246" s="753" t="s">
        <v>1714</v>
      </c>
      <c r="N246" s="753" t="s">
        <v>1714</v>
      </c>
      <c r="O246" s="753" t="s">
        <v>1714</v>
      </c>
      <c r="P246" s="753" t="s">
        <v>1714</v>
      </c>
      <c r="Q246" s="753" t="s">
        <v>1714</v>
      </c>
      <c r="R246" s="753" t="s">
        <v>1714</v>
      </c>
      <c r="S246" s="753" t="s">
        <v>1714</v>
      </c>
      <c r="T246" s="753" t="s">
        <v>1714</v>
      </c>
      <c r="U246" s="753" t="s">
        <v>1714</v>
      </c>
      <c r="V246" s="753" t="s">
        <v>1714</v>
      </c>
      <c r="W246" s="753" t="s">
        <v>1714</v>
      </c>
      <c r="X246" s="753" t="s">
        <v>1714</v>
      </c>
      <c r="Y246" s="753" t="s">
        <v>1714</v>
      </c>
      <c r="Z246" s="753" t="s">
        <v>1714</v>
      </c>
      <c r="AA246" s="753" t="s">
        <v>1714</v>
      </c>
      <c r="AB246" s="753" t="s">
        <v>1714</v>
      </c>
      <c r="AC246" s="753" t="s">
        <v>1714</v>
      </c>
      <c r="AD246" s="753" t="s">
        <v>1714</v>
      </c>
      <c r="AE246" s="753" t="s">
        <v>1714</v>
      </c>
      <c r="AF246" s="753" t="s">
        <v>1714</v>
      </c>
      <c r="AG246" s="753" t="s">
        <v>1714</v>
      </c>
      <c r="AH246" s="753" t="s">
        <v>1714</v>
      </c>
      <c r="AI246" s="753" t="s">
        <v>1714</v>
      </c>
    </row>
    <row r="247" spans="4:35" s="790" customFormat="1" ht="14.5" hidden="1" outlineLevel="1" x14ac:dyDescent="0.35">
      <c r="D247" s="801" t="s">
        <v>728</v>
      </c>
      <c r="E247" s="793" t="s">
        <v>1989</v>
      </c>
      <c r="F247" s="753" t="s">
        <v>1714</v>
      </c>
      <c r="G247" s="753" t="s">
        <v>1714</v>
      </c>
      <c r="H247" s="753" t="s">
        <v>1714</v>
      </c>
      <c r="I247" s="753" t="s">
        <v>1714</v>
      </c>
      <c r="J247" s="753" t="s">
        <v>1714</v>
      </c>
      <c r="K247" s="753" t="s">
        <v>1714</v>
      </c>
      <c r="L247" s="753" t="s">
        <v>1714</v>
      </c>
      <c r="M247" s="753" t="s">
        <v>1714</v>
      </c>
      <c r="N247" s="753" t="s">
        <v>1714</v>
      </c>
      <c r="O247" s="753" t="s">
        <v>1714</v>
      </c>
      <c r="P247" s="753" t="s">
        <v>1714</v>
      </c>
      <c r="Q247" s="753" t="s">
        <v>1714</v>
      </c>
      <c r="R247" s="753" t="s">
        <v>1714</v>
      </c>
      <c r="S247" s="753" t="s">
        <v>1714</v>
      </c>
      <c r="T247" s="753" t="s">
        <v>1714</v>
      </c>
      <c r="U247" s="753" t="s">
        <v>1714</v>
      </c>
      <c r="V247" s="753" t="s">
        <v>1714</v>
      </c>
      <c r="W247" s="753" t="s">
        <v>1714</v>
      </c>
      <c r="X247" s="753" t="s">
        <v>1714</v>
      </c>
      <c r="Y247" s="753" t="s">
        <v>1714</v>
      </c>
      <c r="Z247" s="753" t="s">
        <v>1714</v>
      </c>
      <c r="AA247" s="753" t="s">
        <v>1714</v>
      </c>
      <c r="AB247" s="753" t="s">
        <v>1714</v>
      </c>
      <c r="AC247" s="753" t="s">
        <v>1714</v>
      </c>
      <c r="AD247" s="753" t="s">
        <v>1714</v>
      </c>
      <c r="AE247" s="753" t="s">
        <v>1714</v>
      </c>
      <c r="AF247" s="753" t="s">
        <v>1714</v>
      </c>
      <c r="AG247" s="753" t="s">
        <v>1714</v>
      </c>
      <c r="AH247" s="753" t="s">
        <v>1714</v>
      </c>
      <c r="AI247" s="753" t="s">
        <v>1714</v>
      </c>
    </row>
    <row r="248" spans="4:35" s="790" customFormat="1" ht="14.5" hidden="1" outlineLevel="1" x14ac:dyDescent="0.35">
      <c r="D248" s="802" t="s">
        <v>729</v>
      </c>
      <c r="E248" s="793" t="s">
        <v>1990</v>
      </c>
      <c r="F248" s="753" t="s">
        <v>1714</v>
      </c>
      <c r="G248" s="753" t="s">
        <v>1714</v>
      </c>
      <c r="H248" s="753" t="s">
        <v>1714</v>
      </c>
      <c r="I248" s="753" t="s">
        <v>1714</v>
      </c>
      <c r="J248" s="753" t="s">
        <v>1714</v>
      </c>
      <c r="K248" s="753" t="s">
        <v>1714</v>
      </c>
      <c r="L248" s="753" t="s">
        <v>1714</v>
      </c>
      <c r="M248" s="753" t="s">
        <v>1714</v>
      </c>
      <c r="N248" s="753" t="s">
        <v>1714</v>
      </c>
      <c r="O248" s="753" t="s">
        <v>1714</v>
      </c>
      <c r="P248" s="753" t="s">
        <v>1714</v>
      </c>
      <c r="Q248" s="753" t="s">
        <v>1714</v>
      </c>
      <c r="R248" s="753" t="s">
        <v>1714</v>
      </c>
      <c r="S248" s="753" t="s">
        <v>1714</v>
      </c>
      <c r="T248" s="753" t="s">
        <v>1714</v>
      </c>
      <c r="U248" s="753" t="s">
        <v>1714</v>
      </c>
      <c r="V248" s="753" t="s">
        <v>1714</v>
      </c>
      <c r="W248" s="753" t="s">
        <v>1714</v>
      </c>
      <c r="X248" s="753" t="s">
        <v>1714</v>
      </c>
      <c r="Y248" s="753" t="s">
        <v>1714</v>
      </c>
      <c r="Z248" s="753" t="s">
        <v>1714</v>
      </c>
      <c r="AA248" s="753" t="s">
        <v>1714</v>
      </c>
      <c r="AB248" s="753" t="s">
        <v>1714</v>
      </c>
      <c r="AC248" s="753" t="s">
        <v>1714</v>
      </c>
      <c r="AD248" s="753" t="s">
        <v>1714</v>
      </c>
      <c r="AE248" s="753" t="s">
        <v>1714</v>
      </c>
      <c r="AF248" s="753" t="s">
        <v>1714</v>
      </c>
      <c r="AG248" s="753" t="s">
        <v>1714</v>
      </c>
      <c r="AH248" s="753" t="s">
        <v>1714</v>
      </c>
      <c r="AI248" s="753" t="s">
        <v>1714</v>
      </c>
    </row>
    <row r="249" spans="4:35" s="790" customFormat="1" ht="14.5" hidden="1" outlineLevel="1" x14ac:dyDescent="0.35">
      <c r="D249" s="806" t="s">
        <v>1041</v>
      </c>
      <c r="E249" s="793" t="s">
        <v>1991</v>
      </c>
      <c r="F249" s="753" t="s">
        <v>1714</v>
      </c>
      <c r="G249" s="753" t="s">
        <v>1714</v>
      </c>
      <c r="H249" s="753" t="s">
        <v>1714</v>
      </c>
      <c r="I249" s="753" t="s">
        <v>1714</v>
      </c>
      <c r="J249" s="753" t="s">
        <v>1714</v>
      </c>
      <c r="K249" s="753" t="s">
        <v>1714</v>
      </c>
      <c r="L249" s="753" t="s">
        <v>1714</v>
      </c>
      <c r="M249" s="753" t="s">
        <v>1714</v>
      </c>
      <c r="N249" s="753" t="s">
        <v>1714</v>
      </c>
      <c r="O249" s="753" t="s">
        <v>1714</v>
      </c>
      <c r="P249" s="753" t="s">
        <v>1714</v>
      </c>
      <c r="Q249" s="753" t="s">
        <v>1714</v>
      </c>
      <c r="R249" s="753" t="s">
        <v>1714</v>
      </c>
      <c r="S249" s="753" t="s">
        <v>1714</v>
      </c>
      <c r="T249" s="753" t="s">
        <v>1714</v>
      </c>
      <c r="U249" s="753" t="s">
        <v>1714</v>
      </c>
      <c r="V249" s="753" t="s">
        <v>1714</v>
      </c>
      <c r="W249" s="753" t="s">
        <v>1714</v>
      </c>
      <c r="X249" s="753" t="s">
        <v>1714</v>
      </c>
      <c r="Y249" s="753" t="s">
        <v>1714</v>
      </c>
      <c r="Z249" s="753" t="s">
        <v>1714</v>
      </c>
      <c r="AA249" s="753" t="s">
        <v>1714</v>
      </c>
      <c r="AB249" s="753" t="s">
        <v>1714</v>
      </c>
      <c r="AC249" s="753" t="s">
        <v>1714</v>
      </c>
      <c r="AD249" s="753" t="s">
        <v>1714</v>
      </c>
      <c r="AE249" s="753" t="s">
        <v>1714</v>
      </c>
      <c r="AF249" s="753" t="s">
        <v>1714</v>
      </c>
      <c r="AG249" s="753" t="s">
        <v>1714</v>
      </c>
      <c r="AH249" s="753" t="s">
        <v>1714</v>
      </c>
      <c r="AI249" s="753" t="s">
        <v>1714</v>
      </c>
    </row>
    <row r="250" spans="4:35" s="790" customFormat="1" ht="14.5" hidden="1" outlineLevel="1" x14ac:dyDescent="0.35">
      <c r="D250" s="806" t="s">
        <v>1042</v>
      </c>
      <c r="E250" s="793" t="s">
        <v>1992</v>
      </c>
      <c r="F250" s="753" t="s">
        <v>1714</v>
      </c>
      <c r="G250" s="753" t="s">
        <v>1714</v>
      </c>
      <c r="H250" s="753" t="s">
        <v>1714</v>
      </c>
      <c r="I250" s="753" t="s">
        <v>1714</v>
      </c>
      <c r="J250" s="753" t="s">
        <v>1714</v>
      </c>
      <c r="K250" s="753" t="s">
        <v>1714</v>
      </c>
      <c r="L250" s="753" t="s">
        <v>1714</v>
      </c>
      <c r="M250" s="753" t="s">
        <v>1714</v>
      </c>
      <c r="N250" s="753" t="s">
        <v>1714</v>
      </c>
      <c r="O250" s="753" t="s">
        <v>1714</v>
      </c>
      <c r="P250" s="753" t="s">
        <v>1714</v>
      </c>
      <c r="Q250" s="753" t="s">
        <v>1714</v>
      </c>
      <c r="R250" s="753" t="s">
        <v>1714</v>
      </c>
      <c r="S250" s="753" t="s">
        <v>1714</v>
      </c>
      <c r="T250" s="753" t="s">
        <v>1714</v>
      </c>
      <c r="U250" s="753" t="s">
        <v>1714</v>
      </c>
      <c r="V250" s="753" t="s">
        <v>1714</v>
      </c>
      <c r="W250" s="753" t="s">
        <v>1714</v>
      </c>
      <c r="X250" s="753" t="s">
        <v>1714</v>
      </c>
      <c r="Y250" s="753" t="s">
        <v>1714</v>
      </c>
      <c r="Z250" s="753" t="s">
        <v>1714</v>
      </c>
      <c r="AA250" s="753" t="s">
        <v>1714</v>
      </c>
      <c r="AB250" s="753" t="s">
        <v>1714</v>
      </c>
      <c r="AC250" s="753" t="s">
        <v>1714</v>
      </c>
      <c r="AD250" s="753" t="s">
        <v>1714</v>
      </c>
      <c r="AE250" s="753" t="s">
        <v>1714</v>
      </c>
      <c r="AF250" s="753" t="s">
        <v>1714</v>
      </c>
      <c r="AG250" s="753" t="s">
        <v>1714</v>
      </c>
      <c r="AH250" s="753" t="s">
        <v>1714</v>
      </c>
      <c r="AI250" s="753" t="s">
        <v>1714</v>
      </c>
    </row>
    <row r="251" spans="4:35" s="790" customFormat="1" ht="14.5" hidden="1" outlineLevel="1" x14ac:dyDescent="0.35">
      <c r="D251" s="806" t="s">
        <v>730</v>
      </c>
      <c r="E251" s="793" t="s">
        <v>1993</v>
      </c>
      <c r="F251" s="753" t="s">
        <v>1714</v>
      </c>
      <c r="G251" s="753" t="s">
        <v>1714</v>
      </c>
      <c r="H251" s="753" t="s">
        <v>1714</v>
      </c>
      <c r="I251" s="753" t="s">
        <v>1714</v>
      </c>
      <c r="J251" s="753" t="s">
        <v>1714</v>
      </c>
      <c r="K251" s="753" t="s">
        <v>1714</v>
      </c>
      <c r="L251" s="753" t="s">
        <v>1714</v>
      </c>
      <c r="M251" s="753" t="s">
        <v>1714</v>
      </c>
      <c r="N251" s="753" t="s">
        <v>1714</v>
      </c>
      <c r="O251" s="753" t="s">
        <v>1714</v>
      </c>
      <c r="P251" s="753" t="s">
        <v>1714</v>
      </c>
      <c r="Q251" s="753" t="s">
        <v>1714</v>
      </c>
      <c r="R251" s="753" t="s">
        <v>1714</v>
      </c>
      <c r="S251" s="753" t="s">
        <v>1714</v>
      </c>
      <c r="T251" s="753" t="s">
        <v>1714</v>
      </c>
      <c r="U251" s="753" t="s">
        <v>1714</v>
      </c>
      <c r="V251" s="753" t="s">
        <v>1714</v>
      </c>
      <c r="W251" s="753" t="s">
        <v>1714</v>
      </c>
      <c r="X251" s="753" t="s">
        <v>1714</v>
      </c>
      <c r="Y251" s="753" t="s">
        <v>1714</v>
      </c>
      <c r="Z251" s="753" t="s">
        <v>1714</v>
      </c>
      <c r="AA251" s="753" t="s">
        <v>1714</v>
      </c>
      <c r="AB251" s="753" t="s">
        <v>1714</v>
      </c>
      <c r="AC251" s="753" t="s">
        <v>1714</v>
      </c>
      <c r="AD251" s="753" t="s">
        <v>1714</v>
      </c>
      <c r="AE251" s="753" t="s">
        <v>1714</v>
      </c>
      <c r="AF251" s="753" t="s">
        <v>1714</v>
      </c>
      <c r="AG251" s="753" t="s">
        <v>1714</v>
      </c>
      <c r="AH251" s="753" t="s">
        <v>1714</v>
      </c>
      <c r="AI251" s="753" t="s">
        <v>1714</v>
      </c>
    </row>
    <row r="252" spans="4:35" s="790" customFormat="1" ht="14.5" hidden="1" outlineLevel="1" x14ac:dyDescent="0.35">
      <c r="D252" s="806" t="s">
        <v>731</v>
      </c>
      <c r="E252" s="793" t="s">
        <v>1994</v>
      </c>
      <c r="F252" s="753" t="s">
        <v>1714</v>
      </c>
      <c r="G252" s="753" t="s">
        <v>1714</v>
      </c>
      <c r="H252" s="753" t="s">
        <v>1714</v>
      </c>
      <c r="I252" s="753" t="s">
        <v>1714</v>
      </c>
      <c r="J252" s="753" t="s">
        <v>1714</v>
      </c>
      <c r="K252" s="753" t="s">
        <v>1714</v>
      </c>
      <c r="L252" s="753" t="s">
        <v>1714</v>
      </c>
      <c r="M252" s="753" t="s">
        <v>1714</v>
      </c>
      <c r="N252" s="753" t="s">
        <v>1714</v>
      </c>
      <c r="O252" s="753" t="s">
        <v>1714</v>
      </c>
      <c r="P252" s="753" t="s">
        <v>1714</v>
      </c>
      <c r="Q252" s="753" t="s">
        <v>1714</v>
      </c>
      <c r="R252" s="753" t="s">
        <v>1714</v>
      </c>
      <c r="S252" s="753" t="s">
        <v>1714</v>
      </c>
      <c r="T252" s="753" t="s">
        <v>1714</v>
      </c>
      <c r="U252" s="753" t="s">
        <v>1714</v>
      </c>
      <c r="V252" s="753" t="s">
        <v>1714</v>
      </c>
      <c r="W252" s="753" t="s">
        <v>1714</v>
      </c>
      <c r="X252" s="753" t="s">
        <v>1714</v>
      </c>
      <c r="Y252" s="753" t="s">
        <v>1714</v>
      </c>
      <c r="Z252" s="753" t="s">
        <v>1714</v>
      </c>
      <c r="AA252" s="753" t="s">
        <v>1714</v>
      </c>
      <c r="AB252" s="753" t="s">
        <v>1714</v>
      </c>
      <c r="AC252" s="753" t="s">
        <v>1714</v>
      </c>
      <c r="AD252" s="753" t="s">
        <v>1714</v>
      </c>
      <c r="AE252" s="753" t="s">
        <v>1714</v>
      </c>
      <c r="AF252" s="753" t="s">
        <v>1714</v>
      </c>
      <c r="AG252" s="753" t="s">
        <v>1714</v>
      </c>
      <c r="AH252" s="753" t="s">
        <v>1714</v>
      </c>
      <c r="AI252" s="753" t="s">
        <v>1714</v>
      </c>
    </row>
    <row r="253" spans="4:35" s="790" customFormat="1" ht="14.5" hidden="1" outlineLevel="1" x14ac:dyDescent="0.35">
      <c r="D253" s="806" t="s">
        <v>47</v>
      </c>
      <c r="E253" s="793" t="s">
        <v>1995</v>
      </c>
      <c r="F253" s="753" t="s">
        <v>1714</v>
      </c>
      <c r="G253" s="753" t="s">
        <v>1714</v>
      </c>
      <c r="H253" s="753" t="s">
        <v>1714</v>
      </c>
      <c r="I253" s="753" t="s">
        <v>1714</v>
      </c>
      <c r="J253" s="753" t="s">
        <v>1714</v>
      </c>
      <c r="K253" s="753" t="s">
        <v>1714</v>
      </c>
      <c r="L253" s="753" t="s">
        <v>1714</v>
      </c>
      <c r="M253" s="753" t="s">
        <v>1714</v>
      </c>
      <c r="N253" s="753" t="s">
        <v>1714</v>
      </c>
      <c r="O253" s="753" t="s">
        <v>1714</v>
      </c>
      <c r="P253" s="753" t="s">
        <v>1714</v>
      </c>
      <c r="Q253" s="753" t="s">
        <v>1714</v>
      </c>
      <c r="R253" s="753" t="s">
        <v>1714</v>
      </c>
      <c r="S253" s="753" t="s">
        <v>1714</v>
      </c>
      <c r="T253" s="753" t="s">
        <v>1714</v>
      </c>
      <c r="U253" s="753" t="s">
        <v>1714</v>
      </c>
      <c r="V253" s="753" t="s">
        <v>1714</v>
      </c>
      <c r="W253" s="753" t="s">
        <v>1714</v>
      </c>
      <c r="X253" s="753" t="s">
        <v>1714</v>
      </c>
      <c r="Y253" s="753" t="s">
        <v>1714</v>
      </c>
      <c r="Z253" s="753" t="s">
        <v>1714</v>
      </c>
      <c r="AA253" s="753" t="s">
        <v>1714</v>
      </c>
      <c r="AB253" s="753" t="s">
        <v>1714</v>
      </c>
      <c r="AC253" s="753" t="s">
        <v>1714</v>
      </c>
      <c r="AD253" s="753" t="s">
        <v>1714</v>
      </c>
      <c r="AE253" s="753" t="s">
        <v>1714</v>
      </c>
      <c r="AF253" s="753" t="s">
        <v>1714</v>
      </c>
      <c r="AG253" s="753" t="s">
        <v>1714</v>
      </c>
      <c r="AH253" s="753" t="s">
        <v>1714</v>
      </c>
      <c r="AI253" s="753" t="s">
        <v>1714</v>
      </c>
    </row>
    <row r="254" spans="4:35" s="790" customFormat="1" ht="14.5" hidden="1" outlineLevel="1" x14ac:dyDescent="0.35">
      <c r="D254" s="806" t="s">
        <v>1043</v>
      </c>
      <c r="E254" s="793" t="s">
        <v>1996</v>
      </c>
      <c r="F254" s="753" t="s">
        <v>1714</v>
      </c>
      <c r="G254" s="753" t="s">
        <v>1714</v>
      </c>
      <c r="H254" s="753" t="s">
        <v>1714</v>
      </c>
      <c r="I254" s="753" t="s">
        <v>1714</v>
      </c>
      <c r="J254" s="753" t="s">
        <v>1714</v>
      </c>
      <c r="K254" s="753" t="s">
        <v>1714</v>
      </c>
      <c r="L254" s="753" t="s">
        <v>1714</v>
      </c>
      <c r="M254" s="753" t="s">
        <v>1714</v>
      </c>
      <c r="N254" s="753" t="s">
        <v>1714</v>
      </c>
      <c r="O254" s="753" t="s">
        <v>1714</v>
      </c>
      <c r="P254" s="753" t="s">
        <v>1714</v>
      </c>
      <c r="Q254" s="753" t="s">
        <v>1714</v>
      </c>
      <c r="R254" s="753" t="s">
        <v>1714</v>
      </c>
      <c r="S254" s="753" t="s">
        <v>1714</v>
      </c>
      <c r="T254" s="753" t="s">
        <v>1714</v>
      </c>
      <c r="U254" s="753" t="s">
        <v>1714</v>
      </c>
      <c r="V254" s="753" t="s">
        <v>1714</v>
      </c>
      <c r="W254" s="753" t="s">
        <v>1714</v>
      </c>
      <c r="X254" s="753" t="s">
        <v>1714</v>
      </c>
      <c r="Y254" s="753" t="s">
        <v>1714</v>
      </c>
      <c r="Z254" s="753" t="s">
        <v>1714</v>
      </c>
      <c r="AA254" s="753" t="s">
        <v>1714</v>
      </c>
      <c r="AB254" s="753" t="s">
        <v>1714</v>
      </c>
      <c r="AC254" s="753" t="s">
        <v>1714</v>
      </c>
      <c r="AD254" s="753" t="s">
        <v>1714</v>
      </c>
      <c r="AE254" s="753" t="s">
        <v>1714</v>
      </c>
      <c r="AF254" s="753" t="s">
        <v>1714</v>
      </c>
      <c r="AG254" s="753" t="s">
        <v>1714</v>
      </c>
      <c r="AH254" s="753" t="s">
        <v>1714</v>
      </c>
      <c r="AI254" s="753" t="s">
        <v>1714</v>
      </c>
    </row>
    <row r="255" spans="4:35" s="790" customFormat="1" ht="14.5" hidden="1" outlineLevel="1" x14ac:dyDescent="0.35">
      <c r="D255" s="806" t="s">
        <v>1044</v>
      </c>
      <c r="E255" s="793" t="s">
        <v>1997</v>
      </c>
      <c r="F255" s="753" t="s">
        <v>1714</v>
      </c>
      <c r="G255" s="753" t="s">
        <v>1714</v>
      </c>
      <c r="H255" s="753" t="s">
        <v>1714</v>
      </c>
      <c r="I255" s="753" t="s">
        <v>1714</v>
      </c>
      <c r="J255" s="753" t="s">
        <v>1714</v>
      </c>
      <c r="K255" s="753" t="s">
        <v>1714</v>
      </c>
      <c r="L255" s="753" t="s">
        <v>1714</v>
      </c>
      <c r="M255" s="753" t="s">
        <v>1714</v>
      </c>
      <c r="N255" s="753" t="s">
        <v>1714</v>
      </c>
      <c r="O255" s="753" t="s">
        <v>1714</v>
      </c>
      <c r="P255" s="753" t="s">
        <v>1714</v>
      </c>
      <c r="Q255" s="753" t="s">
        <v>1714</v>
      </c>
      <c r="R255" s="753" t="s">
        <v>1714</v>
      </c>
      <c r="S255" s="753" t="s">
        <v>1714</v>
      </c>
      <c r="T255" s="753" t="s">
        <v>1714</v>
      </c>
      <c r="U255" s="753" t="s">
        <v>1714</v>
      </c>
      <c r="V255" s="753" t="s">
        <v>1714</v>
      </c>
      <c r="W255" s="753" t="s">
        <v>1714</v>
      </c>
      <c r="X255" s="753" t="s">
        <v>1714</v>
      </c>
      <c r="Y255" s="753" t="s">
        <v>1714</v>
      </c>
      <c r="Z255" s="753" t="s">
        <v>1714</v>
      </c>
      <c r="AA255" s="753" t="s">
        <v>1714</v>
      </c>
      <c r="AB255" s="753" t="s">
        <v>1714</v>
      </c>
      <c r="AC255" s="753" t="s">
        <v>1714</v>
      </c>
      <c r="AD255" s="753" t="s">
        <v>1714</v>
      </c>
      <c r="AE255" s="753" t="s">
        <v>1714</v>
      </c>
      <c r="AF255" s="753" t="s">
        <v>1714</v>
      </c>
      <c r="AG255" s="753" t="s">
        <v>1714</v>
      </c>
      <c r="AH255" s="753" t="s">
        <v>1714</v>
      </c>
      <c r="AI255" s="753" t="s">
        <v>1714</v>
      </c>
    </row>
    <row r="256" spans="4:35" s="790" customFormat="1" ht="14.5" hidden="1" outlineLevel="1" x14ac:dyDescent="0.35">
      <c r="D256" s="805" t="s">
        <v>732</v>
      </c>
      <c r="E256" s="796" t="s">
        <v>1998</v>
      </c>
      <c r="F256" s="753" t="s">
        <v>1714</v>
      </c>
      <c r="G256" s="753" t="s">
        <v>1714</v>
      </c>
      <c r="H256" s="753" t="s">
        <v>1714</v>
      </c>
      <c r="I256" s="753" t="s">
        <v>1714</v>
      </c>
      <c r="J256" s="753" t="s">
        <v>1714</v>
      </c>
      <c r="K256" s="753" t="s">
        <v>1714</v>
      </c>
      <c r="L256" s="753" t="s">
        <v>1714</v>
      </c>
      <c r="M256" s="753" t="s">
        <v>1714</v>
      </c>
      <c r="N256" s="753" t="s">
        <v>1714</v>
      </c>
      <c r="O256" s="753" t="s">
        <v>1714</v>
      </c>
      <c r="P256" s="753" t="s">
        <v>1714</v>
      </c>
      <c r="Q256" s="753" t="s">
        <v>1714</v>
      </c>
      <c r="R256" s="753" t="s">
        <v>1714</v>
      </c>
      <c r="S256" s="753" t="s">
        <v>1714</v>
      </c>
      <c r="T256" s="753" t="s">
        <v>1714</v>
      </c>
      <c r="U256" s="753" t="s">
        <v>1714</v>
      </c>
      <c r="V256" s="753" t="s">
        <v>1714</v>
      </c>
      <c r="W256" s="753" t="s">
        <v>1714</v>
      </c>
      <c r="X256" s="753" t="s">
        <v>1714</v>
      </c>
      <c r="Y256" s="753" t="s">
        <v>1714</v>
      </c>
      <c r="Z256" s="753" t="s">
        <v>1714</v>
      </c>
      <c r="AA256" s="753" t="s">
        <v>1714</v>
      </c>
      <c r="AB256" s="753" t="s">
        <v>1714</v>
      </c>
      <c r="AC256" s="753" t="s">
        <v>1714</v>
      </c>
      <c r="AD256" s="753" t="s">
        <v>1714</v>
      </c>
      <c r="AE256" s="753" t="s">
        <v>1714</v>
      </c>
      <c r="AF256" s="753" t="s">
        <v>1714</v>
      </c>
      <c r="AG256" s="753" t="s">
        <v>1714</v>
      </c>
      <c r="AH256" s="753" t="s">
        <v>1714</v>
      </c>
      <c r="AI256" s="753" t="s">
        <v>1714</v>
      </c>
    </row>
    <row r="257" spans="3:42" s="790" customFormat="1" ht="14.5" hidden="1" outlineLevel="1" x14ac:dyDescent="0.35">
      <c r="D257" s="807" t="s">
        <v>1045</v>
      </c>
      <c r="E257" s="797" t="s">
        <v>1999</v>
      </c>
      <c r="F257" s="753" t="s">
        <v>1714</v>
      </c>
      <c r="G257" s="753" t="s">
        <v>1714</v>
      </c>
      <c r="H257" s="753" t="s">
        <v>1714</v>
      </c>
      <c r="I257" s="753" t="s">
        <v>1714</v>
      </c>
      <c r="J257" s="753" t="s">
        <v>1714</v>
      </c>
      <c r="K257" s="753" t="s">
        <v>1714</v>
      </c>
      <c r="L257" s="753" t="s">
        <v>1714</v>
      </c>
      <c r="M257" s="753" t="s">
        <v>1714</v>
      </c>
      <c r="N257" s="753" t="s">
        <v>1714</v>
      </c>
      <c r="O257" s="753" t="s">
        <v>1714</v>
      </c>
      <c r="P257" s="753" t="s">
        <v>1714</v>
      </c>
      <c r="Q257" s="753" t="s">
        <v>1714</v>
      </c>
      <c r="R257" s="753" t="s">
        <v>1714</v>
      </c>
      <c r="S257" s="753" t="s">
        <v>1714</v>
      </c>
      <c r="T257" s="753" t="s">
        <v>1714</v>
      </c>
      <c r="U257" s="753" t="s">
        <v>1714</v>
      </c>
      <c r="V257" s="753" t="s">
        <v>1714</v>
      </c>
      <c r="W257" s="753" t="s">
        <v>1714</v>
      </c>
      <c r="X257" s="753" t="s">
        <v>1714</v>
      </c>
      <c r="Y257" s="753" t="s">
        <v>1714</v>
      </c>
      <c r="Z257" s="753" t="s">
        <v>1714</v>
      </c>
      <c r="AA257" s="753" t="s">
        <v>1714</v>
      </c>
      <c r="AB257" s="753" t="s">
        <v>1714</v>
      </c>
      <c r="AC257" s="753" t="s">
        <v>1714</v>
      </c>
      <c r="AD257" s="753" t="s">
        <v>1714</v>
      </c>
      <c r="AE257" s="753" t="s">
        <v>1714</v>
      </c>
      <c r="AF257" s="753" t="s">
        <v>1714</v>
      </c>
      <c r="AG257" s="753" t="s">
        <v>1714</v>
      </c>
      <c r="AH257" s="753" t="s">
        <v>1714</v>
      </c>
      <c r="AI257" s="753" t="s">
        <v>1714</v>
      </c>
    </row>
    <row r="258" spans="3:42" s="790" customFormat="1" ht="14.5" hidden="1" outlineLevel="1" x14ac:dyDescent="0.35">
      <c r="D258" s="805" t="s">
        <v>734</v>
      </c>
      <c r="E258" s="796" t="s">
        <v>2000</v>
      </c>
      <c r="F258" s="753" t="s">
        <v>1714</v>
      </c>
      <c r="G258" s="753" t="s">
        <v>1714</v>
      </c>
      <c r="H258" s="753" t="s">
        <v>1714</v>
      </c>
      <c r="I258" s="753" t="s">
        <v>1714</v>
      </c>
      <c r="J258" s="753" t="s">
        <v>1714</v>
      </c>
      <c r="K258" s="753" t="s">
        <v>1714</v>
      </c>
      <c r="L258" s="753" t="s">
        <v>1714</v>
      </c>
      <c r="M258" s="753" t="s">
        <v>1714</v>
      </c>
      <c r="N258" s="753" t="s">
        <v>1714</v>
      </c>
      <c r="O258" s="753" t="s">
        <v>1714</v>
      </c>
      <c r="P258" s="753" t="s">
        <v>1714</v>
      </c>
      <c r="Q258" s="753" t="s">
        <v>1714</v>
      </c>
      <c r="R258" s="753" t="s">
        <v>1714</v>
      </c>
      <c r="S258" s="753" t="s">
        <v>1714</v>
      </c>
      <c r="T258" s="753" t="s">
        <v>1714</v>
      </c>
      <c r="U258" s="753" t="s">
        <v>1714</v>
      </c>
      <c r="V258" s="753" t="s">
        <v>1714</v>
      </c>
      <c r="W258" s="753" t="s">
        <v>1714</v>
      </c>
      <c r="X258" s="753" t="s">
        <v>1714</v>
      </c>
      <c r="Y258" s="753" t="s">
        <v>1714</v>
      </c>
      <c r="Z258" s="753" t="s">
        <v>1714</v>
      </c>
      <c r="AA258" s="753" t="s">
        <v>1714</v>
      </c>
      <c r="AB258" s="753" t="s">
        <v>1714</v>
      </c>
      <c r="AC258" s="753" t="s">
        <v>1714</v>
      </c>
      <c r="AD258" s="753" t="s">
        <v>1714</v>
      </c>
      <c r="AE258" s="753" t="s">
        <v>1714</v>
      </c>
      <c r="AF258" s="753" t="s">
        <v>1714</v>
      </c>
      <c r="AG258" s="753" t="s">
        <v>1714</v>
      </c>
      <c r="AH258" s="753" t="s">
        <v>1714</v>
      </c>
      <c r="AI258" s="753" t="s">
        <v>1714</v>
      </c>
    </row>
    <row r="259" spans="3:42" hidden="1" outlineLevel="1" x14ac:dyDescent="0.25"/>
    <row r="260" spans="3:42" s="808" customFormat="1" ht="14.5" collapsed="1" x14ac:dyDescent="0.35">
      <c r="C260" s="798" t="s">
        <v>2908</v>
      </c>
    </row>
    <row r="261" spans="3:42" s="808" customFormat="1" ht="14.5" x14ac:dyDescent="0.35">
      <c r="C261" s="930"/>
      <c r="E261" s="809"/>
      <c r="F261" s="810" t="s">
        <v>656</v>
      </c>
      <c r="G261" s="810" t="s">
        <v>657</v>
      </c>
      <c r="H261" s="810" t="s">
        <v>658</v>
      </c>
      <c r="I261" s="810" t="s">
        <v>576</v>
      </c>
      <c r="J261" s="810" t="s">
        <v>577</v>
      </c>
      <c r="K261" s="810" t="s">
        <v>578</v>
      </c>
      <c r="L261" s="810" t="s">
        <v>586</v>
      </c>
      <c r="M261" s="810" t="s">
        <v>659</v>
      </c>
      <c r="N261" s="810" t="s">
        <v>660</v>
      </c>
      <c r="O261" s="810" t="s">
        <v>661</v>
      </c>
      <c r="P261" s="810" t="s">
        <v>662</v>
      </c>
      <c r="Q261" s="810" t="s">
        <v>663</v>
      </c>
      <c r="R261" s="810" t="s">
        <v>664</v>
      </c>
      <c r="S261" s="810" t="s">
        <v>665</v>
      </c>
      <c r="T261" s="810" t="s">
        <v>666</v>
      </c>
      <c r="U261" s="810" t="s">
        <v>22</v>
      </c>
      <c r="V261" s="810" t="s">
        <v>23</v>
      </c>
      <c r="W261" s="810" t="s">
        <v>143</v>
      </c>
      <c r="X261" s="810" t="s">
        <v>144</v>
      </c>
      <c r="Y261" s="810" t="s">
        <v>145</v>
      </c>
      <c r="Z261" s="810" t="s">
        <v>146</v>
      </c>
      <c r="AA261" s="810" t="s">
        <v>147</v>
      </c>
      <c r="AB261" s="810" t="s">
        <v>148</v>
      </c>
      <c r="AC261" s="810" t="s">
        <v>149</v>
      </c>
      <c r="AD261" s="810" t="s">
        <v>150</v>
      </c>
      <c r="AE261" s="810" t="s">
        <v>151</v>
      </c>
      <c r="AF261" s="810" t="s">
        <v>152</v>
      </c>
      <c r="AG261" s="810" t="s">
        <v>153</v>
      </c>
      <c r="AH261" s="810" t="s">
        <v>154</v>
      </c>
      <c r="AI261" s="810" t="s">
        <v>155</v>
      </c>
      <c r="AJ261" s="810" t="s">
        <v>156</v>
      </c>
      <c r="AK261" s="810" t="s">
        <v>157</v>
      </c>
      <c r="AL261" s="810" t="s">
        <v>158</v>
      </c>
      <c r="AM261" s="810" t="s">
        <v>159</v>
      </c>
      <c r="AN261" s="810" t="s">
        <v>160</v>
      </c>
      <c r="AO261" s="810" t="s">
        <v>161</v>
      </c>
      <c r="AP261" s="810" t="s">
        <v>162</v>
      </c>
    </row>
    <row r="262" spans="3:42" ht="13" outlineLevel="1" x14ac:dyDescent="0.3">
      <c r="C262" s="930" t="s">
        <v>352</v>
      </c>
      <c r="D262" s="881"/>
      <c r="E262" s="793"/>
      <c r="F262" s="753"/>
      <c r="G262" s="753"/>
      <c r="H262" s="753"/>
      <c r="I262" s="753"/>
      <c r="J262" s="753"/>
      <c r="K262" s="753"/>
      <c r="L262" s="753"/>
      <c r="M262" s="753"/>
      <c r="N262" s="753"/>
      <c r="O262" s="753"/>
      <c r="P262" s="753"/>
      <c r="Q262" s="753"/>
      <c r="R262" s="753"/>
      <c r="S262" s="753"/>
      <c r="T262" s="753"/>
      <c r="U262" s="753"/>
      <c r="V262" s="753"/>
      <c r="W262" s="753"/>
      <c r="X262" s="753"/>
      <c r="Y262" s="753"/>
      <c r="Z262" s="753"/>
      <c r="AA262" s="753"/>
      <c r="AB262" s="753"/>
      <c r="AC262" s="753"/>
      <c r="AD262" s="753"/>
      <c r="AE262" s="753"/>
      <c r="AF262" s="753"/>
      <c r="AG262" s="753"/>
      <c r="AH262" s="753"/>
      <c r="AI262" s="753"/>
      <c r="AJ262" s="753"/>
      <c r="AK262" s="753"/>
      <c r="AL262" s="753"/>
      <c r="AM262" s="753"/>
      <c r="AN262" s="753"/>
      <c r="AO262" s="753"/>
      <c r="AP262" s="753"/>
    </row>
    <row r="263" spans="3:42" ht="13" outlineLevel="1" x14ac:dyDescent="0.3">
      <c r="C263" s="930"/>
      <c r="D263" s="881" t="s">
        <v>353</v>
      </c>
      <c r="E263" s="793" t="s">
        <v>2603</v>
      </c>
      <c r="F263" s="753" t="s">
        <v>1714</v>
      </c>
      <c r="G263" s="753" t="s">
        <v>1714</v>
      </c>
      <c r="H263" s="753" t="s">
        <v>1714</v>
      </c>
      <c r="I263" s="753" t="s">
        <v>1714</v>
      </c>
      <c r="J263" s="753" t="s">
        <v>1714</v>
      </c>
      <c r="K263" s="753" t="s">
        <v>1714</v>
      </c>
      <c r="L263" s="753" t="s">
        <v>1714</v>
      </c>
      <c r="M263" s="753" t="s">
        <v>1714</v>
      </c>
      <c r="N263" s="753" t="s">
        <v>1714</v>
      </c>
      <c r="O263" s="753" t="s">
        <v>1714</v>
      </c>
      <c r="P263" s="753" t="s">
        <v>1714</v>
      </c>
      <c r="Q263" s="753" t="s">
        <v>1714</v>
      </c>
      <c r="R263" s="753" t="s">
        <v>1714</v>
      </c>
      <c r="S263" s="753" t="s">
        <v>1714</v>
      </c>
      <c r="T263" s="753" t="s">
        <v>1714</v>
      </c>
      <c r="U263" s="753" t="s">
        <v>1714</v>
      </c>
      <c r="V263" s="753" t="s">
        <v>1714</v>
      </c>
      <c r="W263" s="753" t="s">
        <v>1714</v>
      </c>
      <c r="X263" s="753" t="s">
        <v>1714</v>
      </c>
      <c r="Y263" s="753" t="s">
        <v>1714</v>
      </c>
      <c r="Z263" s="753" t="s">
        <v>1714</v>
      </c>
      <c r="AA263" s="753" t="s">
        <v>1714</v>
      </c>
      <c r="AB263" s="753" t="s">
        <v>1714</v>
      </c>
      <c r="AC263" s="753" t="s">
        <v>1714</v>
      </c>
      <c r="AD263" s="753" t="s">
        <v>1714</v>
      </c>
      <c r="AE263" s="753" t="s">
        <v>1714</v>
      </c>
      <c r="AF263" s="753" t="s">
        <v>1714</v>
      </c>
      <c r="AG263" s="753" t="s">
        <v>1714</v>
      </c>
      <c r="AH263" s="753" t="s">
        <v>1714</v>
      </c>
      <c r="AI263" s="753" t="s">
        <v>1714</v>
      </c>
      <c r="AJ263" s="753" t="s">
        <v>1714</v>
      </c>
      <c r="AK263" s="753" t="s">
        <v>1714</v>
      </c>
      <c r="AL263" s="753" t="s">
        <v>1714</v>
      </c>
      <c r="AM263" s="753" t="s">
        <v>1714</v>
      </c>
      <c r="AN263" s="753" t="s">
        <v>1714</v>
      </c>
      <c r="AO263" s="753" t="s">
        <v>1714</v>
      </c>
      <c r="AP263" s="753" t="s">
        <v>1714</v>
      </c>
    </row>
    <row r="264" spans="3:42" ht="14.5" outlineLevel="1" x14ac:dyDescent="0.25">
      <c r="C264" s="931"/>
      <c r="D264" s="931" t="s">
        <v>2909</v>
      </c>
      <c r="E264" s="793" t="s">
        <v>2604</v>
      </c>
      <c r="F264" s="753" t="s">
        <v>1714</v>
      </c>
      <c r="G264" s="753" t="s">
        <v>1714</v>
      </c>
      <c r="H264" s="753" t="s">
        <v>1714</v>
      </c>
      <c r="I264" s="753" t="s">
        <v>1714</v>
      </c>
      <c r="J264" s="753" t="s">
        <v>1714</v>
      </c>
      <c r="K264" s="753" t="s">
        <v>1714</v>
      </c>
      <c r="L264" s="753" t="s">
        <v>1714</v>
      </c>
      <c r="M264" s="753" t="s">
        <v>1714</v>
      </c>
      <c r="N264" s="753" t="s">
        <v>1714</v>
      </c>
      <c r="O264" s="753" t="s">
        <v>1714</v>
      </c>
      <c r="P264" s="753" t="s">
        <v>1714</v>
      </c>
      <c r="Q264" s="753" t="s">
        <v>1714</v>
      </c>
      <c r="R264" s="753" t="s">
        <v>1714</v>
      </c>
      <c r="S264" s="753" t="s">
        <v>1714</v>
      </c>
      <c r="T264" s="753" t="s">
        <v>1714</v>
      </c>
      <c r="U264" s="753" t="s">
        <v>1714</v>
      </c>
      <c r="V264" s="753" t="s">
        <v>1714</v>
      </c>
      <c r="W264" s="753" t="s">
        <v>1714</v>
      </c>
      <c r="X264" s="753" t="s">
        <v>1714</v>
      </c>
      <c r="Y264" s="753" t="s">
        <v>1714</v>
      </c>
      <c r="Z264" s="753" t="s">
        <v>1714</v>
      </c>
      <c r="AA264" s="753" t="s">
        <v>1714</v>
      </c>
      <c r="AB264" s="753" t="s">
        <v>1714</v>
      </c>
      <c r="AC264" s="753" t="s">
        <v>1714</v>
      </c>
      <c r="AD264" s="753" t="s">
        <v>1714</v>
      </c>
      <c r="AE264" s="753" t="s">
        <v>1714</v>
      </c>
      <c r="AF264" s="753" t="s">
        <v>1714</v>
      </c>
      <c r="AG264" s="753" t="s">
        <v>1714</v>
      </c>
      <c r="AH264" s="753" t="s">
        <v>1714</v>
      </c>
      <c r="AI264" s="753" t="s">
        <v>1714</v>
      </c>
      <c r="AJ264" s="753" t="s">
        <v>1714</v>
      </c>
      <c r="AK264" s="753" t="s">
        <v>1714</v>
      </c>
      <c r="AL264" s="753" t="s">
        <v>1714</v>
      </c>
      <c r="AM264" s="753" t="s">
        <v>1714</v>
      </c>
      <c r="AN264" s="753" t="s">
        <v>1714</v>
      </c>
      <c r="AO264" s="753" t="s">
        <v>1714</v>
      </c>
      <c r="AP264" s="753" t="s">
        <v>1714</v>
      </c>
    </row>
    <row r="265" spans="3:42" outlineLevel="1" x14ac:dyDescent="0.25">
      <c r="C265" s="931"/>
      <c r="D265" s="932" t="s">
        <v>354</v>
      </c>
      <c r="E265" s="793" t="s">
        <v>2605</v>
      </c>
      <c r="F265" s="753" t="s">
        <v>1714</v>
      </c>
      <c r="G265" s="753" t="s">
        <v>1714</v>
      </c>
      <c r="H265" s="753" t="s">
        <v>1714</v>
      </c>
      <c r="I265" s="753" t="s">
        <v>1714</v>
      </c>
      <c r="J265" s="753" t="s">
        <v>1714</v>
      </c>
      <c r="K265" s="753" t="s">
        <v>1714</v>
      </c>
      <c r="L265" s="753" t="s">
        <v>1714</v>
      </c>
      <c r="M265" s="753" t="s">
        <v>1714</v>
      </c>
      <c r="N265" s="753" t="s">
        <v>1714</v>
      </c>
      <c r="O265" s="753" t="s">
        <v>1714</v>
      </c>
      <c r="P265" s="753" t="s">
        <v>1714</v>
      </c>
      <c r="Q265" s="753" t="s">
        <v>1714</v>
      </c>
      <c r="R265" s="753" t="s">
        <v>1714</v>
      </c>
      <c r="S265" s="753" t="s">
        <v>1714</v>
      </c>
      <c r="T265" s="753" t="s">
        <v>1714</v>
      </c>
      <c r="U265" s="753" t="s">
        <v>1714</v>
      </c>
      <c r="V265" s="753" t="s">
        <v>1714</v>
      </c>
      <c r="W265" s="753" t="s">
        <v>1714</v>
      </c>
      <c r="X265" s="753" t="s">
        <v>1714</v>
      </c>
      <c r="Y265" s="753" t="s">
        <v>1714</v>
      </c>
      <c r="Z265" s="753" t="s">
        <v>1714</v>
      </c>
      <c r="AA265" s="753" t="s">
        <v>1714</v>
      </c>
      <c r="AB265" s="753" t="s">
        <v>1714</v>
      </c>
      <c r="AC265" s="753" t="s">
        <v>1714</v>
      </c>
      <c r="AD265" s="753" t="s">
        <v>1714</v>
      </c>
      <c r="AE265" s="753" t="s">
        <v>1714</v>
      </c>
      <c r="AF265" s="753" t="s">
        <v>1714</v>
      </c>
      <c r="AG265" s="753" t="s">
        <v>1714</v>
      </c>
      <c r="AH265" s="753" t="s">
        <v>1714</v>
      </c>
      <c r="AI265" s="753" t="s">
        <v>1714</v>
      </c>
      <c r="AJ265" s="753" t="s">
        <v>1714</v>
      </c>
      <c r="AK265" s="753" t="s">
        <v>1714</v>
      </c>
      <c r="AL265" s="753" t="s">
        <v>1714</v>
      </c>
      <c r="AM265" s="753" t="s">
        <v>1714</v>
      </c>
      <c r="AN265" s="753" t="s">
        <v>1714</v>
      </c>
      <c r="AO265" s="753" t="s">
        <v>1714</v>
      </c>
      <c r="AP265" s="753" t="s">
        <v>1714</v>
      </c>
    </row>
    <row r="266" spans="3:42" outlineLevel="1" x14ac:dyDescent="0.25">
      <c r="C266" s="931"/>
      <c r="D266" s="932" t="s">
        <v>355</v>
      </c>
      <c r="E266" s="793" t="s">
        <v>2606</v>
      </c>
      <c r="F266" s="753" t="s">
        <v>1714</v>
      </c>
      <c r="G266" s="753" t="s">
        <v>1714</v>
      </c>
      <c r="H266" s="753" t="s">
        <v>1714</v>
      </c>
      <c r="I266" s="753" t="s">
        <v>1714</v>
      </c>
      <c r="J266" s="753" t="s">
        <v>1714</v>
      </c>
      <c r="K266" s="753" t="s">
        <v>1714</v>
      </c>
      <c r="L266" s="753" t="s">
        <v>1714</v>
      </c>
      <c r="M266" s="753" t="s">
        <v>1714</v>
      </c>
      <c r="N266" s="753" t="s">
        <v>1714</v>
      </c>
      <c r="O266" s="753" t="s">
        <v>1714</v>
      </c>
      <c r="P266" s="753" t="s">
        <v>1714</v>
      </c>
      <c r="Q266" s="753" t="s">
        <v>1714</v>
      </c>
      <c r="R266" s="753" t="s">
        <v>1714</v>
      </c>
      <c r="S266" s="753" t="s">
        <v>1714</v>
      </c>
      <c r="T266" s="753" t="s">
        <v>1714</v>
      </c>
      <c r="U266" s="753" t="s">
        <v>1714</v>
      </c>
      <c r="V266" s="753" t="s">
        <v>1714</v>
      </c>
      <c r="W266" s="753" t="s">
        <v>1714</v>
      </c>
      <c r="X266" s="753" t="s">
        <v>1714</v>
      </c>
      <c r="Y266" s="753" t="s">
        <v>1714</v>
      </c>
      <c r="Z266" s="753" t="s">
        <v>1714</v>
      </c>
      <c r="AA266" s="753" t="s">
        <v>1714</v>
      </c>
      <c r="AB266" s="753" t="s">
        <v>1714</v>
      </c>
      <c r="AC266" s="753" t="s">
        <v>1714</v>
      </c>
      <c r="AD266" s="753" t="s">
        <v>1714</v>
      </c>
      <c r="AE266" s="753" t="s">
        <v>1714</v>
      </c>
      <c r="AF266" s="753" t="s">
        <v>1714</v>
      </c>
      <c r="AG266" s="753" t="s">
        <v>1714</v>
      </c>
      <c r="AH266" s="753" t="s">
        <v>1714</v>
      </c>
      <c r="AI266" s="753" t="s">
        <v>1714</v>
      </c>
      <c r="AJ266" s="753" t="s">
        <v>1714</v>
      </c>
      <c r="AK266" s="753" t="s">
        <v>1714</v>
      </c>
      <c r="AL266" s="753" t="s">
        <v>1714</v>
      </c>
      <c r="AM266" s="753" t="s">
        <v>1714</v>
      </c>
      <c r="AN266" s="753" t="s">
        <v>1714</v>
      </c>
      <c r="AO266" s="753" t="s">
        <v>1714</v>
      </c>
      <c r="AP266" s="753" t="s">
        <v>1714</v>
      </c>
    </row>
    <row r="267" spans="3:42" ht="13" outlineLevel="1" x14ac:dyDescent="0.3">
      <c r="C267" s="933"/>
      <c r="D267" s="934" t="s">
        <v>469</v>
      </c>
      <c r="E267" s="793" t="s">
        <v>2607</v>
      </c>
      <c r="F267" s="753" t="s">
        <v>1714</v>
      </c>
      <c r="G267" s="753" t="s">
        <v>1714</v>
      </c>
      <c r="H267" s="753" t="s">
        <v>1714</v>
      </c>
      <c r="I267" s="753" t="s">
        <v>1714</v>
      </c>
      <c r="J267" s="753" t="s">
        <v>1714</v>
      </c>
      <c r="K267" s="753" t="s">
        <v>1714</v>
      </c>
      <c r="L267" s="753" t="s">
        <v>1714</v>
      </c>
      <c r="M267" s="753" t="s">
        <v>1714</v>
      </c>
      <c r="N267" s="753" t="s">
        <v>1714</v>
      </c>
      <c r="O267" s="753" t="s">
        <v>1714</v>
      </c>
      <c r="P267" s="753" t="s">
        <v>1714</v>
      </c>
      <c r="Q267" s="753" t="s">
        <v>1714</v>
      </c>
      <c r="R267" s="753" t="s">
        <v>1714</v>
      </c>
      <c r="S267" s="753" t="s">
        <v>1714</v>
      </c>
      <c r="T267" s="753" t="s">
        <v>1714</v>
      </c>
      <c r="U267" s="753" t="s">
        <v>1714</v>
      </c>
      <c r="V267" s="753" t="s">
        <v>1714</v>
      </c>
      <c r="W267" s="753" t="s">
        <v>1714</v>
      </c>
      <c r="X267" s="753" t="s">
        <v>1714</v>
      </c>
      <c r="Y267" s="753" t="s">
        <v>1714</v>
      </c>
      <c r="Z267" s="753" t="s">
        <v>1714</v>
      </c>
      <c r="AA267" s="753" t="s">
        <v>1714</v>
      </c>
      <c r="AB267" s="753" t="s">
        <v>1714</v>
      </c>
      <c r="AC267" s="753" t="s">
        <v>1714</v>
      </c>
      <c r="AD267" s="753" t="s">
        <v>1714</v>
      </c>
      <c r="AE267" s="753" t="s">
        <v>1714</v>
      </c>
      <c r="AF267" s="753" t="s">
        <v>1714</v>
      </c>
      <c r="AG267" s="753" t="s">
        <v>1714</v>
      </c>
      <c r="AH267" s="753" t="s">
        <v>1714</v>
      </c>
      <c r="AI267" s="753" t="s">
        <v>1714</v>
      </c>
      <c r="AJ267" s="753" t="s">
        <v>1714</v>
      </c>
      <c r="AK267" s="753" t="s">
        <v>1714</v>
      </c>
      <c r="AL267" s="753" t="s">
        <v>1714</v>
      </c>
      <c r="AM267" s="753" t="s">
        <v>1714</v>
      </c>
      <c r="AN267" s="753" t="s">
        <v>1714</v>
      </c>
      <c r="AO267" s="753" t="s">
        <v>1714</v>
      </c>
      <c r="AP267" s="753" t="s">
        <v>1714</v>
      </c>
    </row>
    <row r="268" spans="3:42" ht="13" outlineLevel="1" x14ac:dyDescent="0.3">
      <c r="C268" s="930"/>
      <c r="D268" s="935" t="s">
        <v>356</v>
      </c>
      <c r="E268" s="793" t="s">
        <v>2608</v>
      </c>
      <c r="F268" s="753" t="s">
        <v>1714</v>
      </c>
      <c r="G268" s="753" t="s">
        <v>1714</v>
      </c>
      <c r="H268" s="753" t="s">
        <v>1714</v>
      </c>
      <c r="I268" s="753" t="s">
        <v>1714</v>
      </c>
      <c r="J268" s="753" t="s">
        <v>1714</v>
      </c>
      <c r="K268" s="753" t="s">
        <v>1714</v>
      </c>
      <c r="L268" s="753" t="s">
        <v>1714</v>
      </c>
      <c r="M268" s="753" t="s">
        <v>1714</v>
      </c>
      <c r="N268" s="753" t="s">
        <v>1714</v>
      </c>
      <c r="O268" s="753" t="s">
        <v>1714</v>
      </c>
      <c r="P268" s="753" t="s">
        <v>1714</v>
      </c>
      <c r="Q268" s="753" t="s">
        <v>1714</v>
      </c>
      <c r="R268" s="753" t="s">
        <v>1714</v>
      </c>
      <c r="S268" s="753" t="s">
        <v>1714</v>
      </c>
      <c r="T268" s="753" t="s">
        <v>1714</v>
      </c>
      <c r="U268" s="753" t="s">
        <v>1714</v>
      </c>
      <c r="V268" s="753" t="s">
        <v>1714</v>
      </c>
      <c r="W268" s="753" t="s">
        <v>1714</v>
      </c>
      <c r="X268" s="753" t="s">
        <v>1714</v>
      </c>
      <c r="Y268" s="753" t="s">
        <v>1714</v>
      </c>
      <c r="Z268" s="753" t="s">
        <v>1714</v>
      </c>
      <c r="AA268" s="753" t="s">
        <v>1714</v>
      </c>
      <c r="AB268" s="753" t="s">
        <v>1714</v>
      </c>
      <c r="AC268" s="753" t="s">
        <v>1714</v>
      </c>
      <c r="AD268" s="753" t="s">
        <v>1714</v>
      </c>
      <c r="AE268" s="753" t="s">
        <v>1714</v>
      </c>
      <c r="AF268" s="753" t="s">
        <v>1714</v>
      </c>
      <c r="AG268" s="753" t="s">
        <v>1714</v>
      </c>
      <c r="AH268" s="753" t="s">
        <v>1714</v>
      </c>
      <c r="AI268" s="753" t="s">
        <v>1714</v>
      </c>
      <c r="AJ268" s="753" t="s">
        <v>1714</v>
      </c>
      <c r="AK268" s="753" t="s">
        <v>1714</v>
      </c>
      <c r="AL268" s="753" t="s">
        <v>1714</v>
      </c>
      <c r="AM268" s="753" t="s">
        <v>1714</v>
      </c>
      <c r="AN268" s="753" t="s">
        <v>1714</v>
      </c>
      <c r="AO268" s="753" t="s">
        <v>1714</v>
      </c>
      <c r="AP268" s="753" t="s">
        <v>1714</v>
      </c>
    </row>
    <row r="269" spans="3:42" ht="14.5" outlineLevel="1" x14ac:dyDescent="0.25">
      <c r="C269" s="931"/>
      <c r="D269" s="931" t="s">
        <v>2910</v>
      </c>
      <c r="E269" s="793" t="s">
        <v>2609</v>
      </c>
      <c r="F269" s="753" t="s">
        <v>1714</v>
      </c>
      <c r="G269" s="753" t="s">
        <v>1714</v>
      </c>
      <c r="H269" s="753" t="s">
        <v>1714</v>
      </c>
      <c r="I269" s="753" t="s">
        <v>1714</v>
      </c>
      <c r="J269" s="753" t="s">
        <v>1714</v>
      </c>
      <c r="K269" s="753" t="s">
        <v>1714</v>
      </c>
      <c r="L269" s="753" t="s">
        <v>1714</v>
      </c>
      <c r="M269" s="753" t="s">
        <v>1714</v>
      </c>
      <c r="N269" s="753" t="s">
        <v>1714</v>
      </c>
      <c r="O269" s="753" t="s">
        <v>1714</v>
      </c>
      <c r="P269" s="753" t="s">
        <v>1714</v>
      </c>
      <c r="Q269" s="753" t="s">
        <v>1714</v>
      </c>
      <c r="R269" s="753" t="s">
        <v>1714</v>
      </c>
      <c r="S269" s="753" t="s">
        <v>1714</v>
      </c>
      <c r="T269" s="753" t="s">
        <v>1714</v>
      </c>
      <c r="U269" s="753" t="s">
        <v>1714</v>
      </c>
      <c r="V269" s="753" t="s">
        <v>1714</v>
      </c>
      <c r="W269" s="753" t="s">
        <v>1714</v>
      </c>
      <c r="X269" s="753" t="s">
        <v>1714</v>
      </c>
      <c r="Y269" s="753" t="s">
        <v>1714</v>
      </c>
      <c r="Z269" s="753" t="s">
        <v>1714</v>
      </c>
      <c r="AA269" s="753" t="s">
        <v>1714</v>
      </c>
      <c r="AB269" s="753" t="s">
        <v>1714</v>
      </c>
      <c r="AC269" s="753" t="s">
        <v>1714</v>
      </c>
      <c r="AD269" s="753" t="s">
        <v>1714</v>
      </c>
      <c r="AE269" s="753" t="s">
        <v>1714</v>
      </c>
      <c r="AF269" s="753" t="s">
        <v>1714</v>
      </c>
      <c r="AG269" s="753" t="s">
        <v>1714</v>
      </c>
      <c r="AH269" s="753" t="s">
        <v>1714</v>
      </c>
      <c r="AI269" s="753" t="s">
        <v>1714</v>
      </c>
      <c r="AJ269" s="753" t="s">
        <v>1714</v>
      </c>
      <c r="AK269" s="753" t="s">
        <v>1714</v>
      </c>
      <c r="AL269" s="753" t="s">
        <v>1714</v>
      </c>
      <c r="AM269" s="753" t="s">
        <v>1714</v>
      </c>
      <c r="AN269" s="753" t="s">
        <v>1714</v>
      </c>
      <c r="AO269" s="753" t="s">
        <v>1714</v>
      </c>
      <c r="AP269" s="753" t="s">
        <v>1714</v>
      </c>
    </row>
    <row r="270" spans="3:42" outlineLevel="1" x14ac:dyDescent="0.25">
      <c r="C270" s="931"/>
      <c r="D270" s="932" t="s">
        <v>354</v>
      </c>
      <c r="E270" s="793" t="s">
        <v>2610</v>
      </c>
      <c r="F270" s="753" t="s">
        <v>1714</v>
      </c>
      <c r="G270" s="753" t="s">
        <v>1714</v>
      </c>
      <c r="H270" s="753" t="s">
        <v>1714</v>
      </c>
      <c r="I270" s="753" t="s">
        <v>1714</v>
      </c>
      <c r="J270" s="753" t="s">
        <v>1714</v>
      </c>
      <c r="K270" s="753" t="s">
        <v>1714</v>
      </c>
      <c r="L270" s="753" t="s">
        <v>1714</v>
      </c>
      <c r="M270" s="753" t="s">
        <v>1714</v>
      </c>
      <c r="N270" s="753" t="s">
        <v>1714</v>
      </c>
      <c r="O270" s="753" t="s">
        <v>1714</v>
      </c>
      <c r="P270" s="753" t="s">
        <v>1714</v>
      </c>
      <c r="Q270" s="753" t="s">
        <v>1714</v>
      </c>
      <c r="R270" s="753" t="s">
        <v>1714</v>
      </c>
      <c r="S270" s="753" t="s">
        <v>1714</v>
      </c>
      <c r="T270" s="753" t="s">
        <v>1714</v>
      </c>
      <c r="U270" s="753" t="s">
        <v>1714</v>
      </c>
      <c r="V270" s="753" t="s">
        <v>1714</v>
      </c>
      <c r="W270" s="753" t="s">
        <v>1714</v>
      </c>
      <c r="X270" s="753" t="s">
        <v>1714</v>
      </c>
      <c r="Y270" s="753" t="s">
        <v>1714</v>
      </c>
      <c r="Z270" s="753" t="s">
        <v>1714</v>
      </c>
      <c r="AA270" s="753" t="s">
        <v>1714</v>
      </c>
      <c r="AB270" s="753" t="s">
        <v>1714</v>
      </c>
      <c r="AC270" s="753" t="s">
        <v>1714</v>
      </c>
      <c r="AD270" s="753" t="s">
        <v>1714</v>
      </c>
      <c r="AE270" s="753" t="s">
        <v>1714</v>
      </c>
      <c r="AF270" s="753" t="s">
        <v>1714</v>
      </c>
      <c r="AG270" s="753" t="s">
        <v>1714</v>
      </c>
      <c r="AH270" s="753" t="s">
        <v>1714</v>
      </c>
      <c r="AI270" s="753" t="s">
        <v>1714</v>
      </c>
      <c r="AJ270" s="753" t="s">
        <v>1714</v>
      </c>
      <c r="AK270" s="753" t="s">
        <v>1714</v>
      </c>
      <c r="AL270" s="753" t="s">
        <v>1714</v>
      </c>
      <c r="AM270" s="753" t="s">
        <v>1714</v>
      </c>
      <c r="AN270" s="753" t="s">
        <v>1714</v>
      </c>
      <c r="AO270" s="753" t="s">
        <v>1714</v>
      </c>
      <c r="AP270" s="753" t="s">
        <v>1714</v>
      </c>
    </row>
    <row r="271" spans="3:42" outlineLevel="1" x14ac:dyDescent="0.25">
      <c r="C271" s="931"/>
      <c r="D271" s="932" t="s">
        <v>355</v>
      </c>
      <c r="E271" s="793" t="s">
        <v>2611</v>
      </c>
      <c r="F271" s="753" t="s">
        <v>1714</v>
      </c>
      <c r="G271" s="753" t="s">
        <v>1714</v>
      </c>
      <c r="H271" s="753" t="s">
        <v>1714</v>
      </c>
      <c r="I271" s="753" t="s">
        <v>1714</v>
      </c>
      <c r="J271" s="753" t="s">
        <v>1714</v>
      </c>
      <c r="K271" s="753" t="s">
        <v>1714</v>
      </c>
      <c r="L271" s="753" t="s">
        <v>1714</v>
      </c>
      <c r="M271" s="753" t="s">
        <v>1714</v>
      </c>
      <c r="N271" s="753" t="s">
        <v>1714</v>
      </c>
      <c r="O271" s="753" t="s">
        <v>1714</v>
      </c>
      <c r="P271" s="753" t="s">
        <v>1714</v>
      </c>
      <c r="Q271" s="753" t="s">
        <v>1714</v>
      </c>
      <c r="R271" s="753" t="s">
        <v>1714</v>
      </c>
      <c r="S271" s="753" t="s">
        <v>1714</v>
      </c>
      <c r="T271" s="753" t="s">
        <v>1714</v>
      </c>
      <c r="U271" s="753" t="s">
        <v>1714</v>
      </c>
      <c r="V271" s="753" t="s">
        <v>1714</v>
      </c>
      <c r="W271" s="753" t="s">
        <v>1714</v>
      </c>
      <c r="X271" s="753" t="s">
        <v>1714</v>
      </c>
      <c r="Y271" s="753" t="s">
        <v>1714</v>
      </c>
      <c r="Z271" s="753" t="s">
        <v>1714</v>
      </c>
      <c r="AA271" s="753" t="s">
        <v>1714</v>
      </c>
      <c r="AB271" s="753" t="s">
        <v>1714</v>
      </c>
      <c r="AC271" s="753" t="s">
        <v>1714</v>
      </c>
      <c r="AD271" s="753" t="s">
        <v>1714</v>
      </c>
      <c r="AE271" s="753" t="s">
        <v>1714</v>
      </c>
      <c r="AF271" s="753" t="s">
        <v>1714</v>
      </c>
      <c r="AG271" s="753" t="s">
        <v>1714</v>
      </c>
      <c r="AH271" s="753" t="s">
        <v>1714</v>
      </c>
      <c r="AI271" s="753" t="s">
        <v>1714</v>
      </c>
      <c r="AJ271" s="753" t="s">
        <v>1714</v>
      </c>
      <c r="AK271" s="753" t="s">
        <v>1714</v>
      </c>
      <c r="AL271" s="753" t="s">
        <v>1714</v>
      </c>
      <c r="AM271" s="753" t="s">
        <v>1714</v>
      </c>
      <c r="AN271" s="753" t="s">
        <v>1714</v>
      </c>
      <c r="AO271" s="753" t="s">
        <v>1714</v>
      </c>
      <c r="AP271" s="753" t="s">
        <v>1714</v>
      </c>
    </row>
    <row r="272" spans="3:42" ht="13" outlineLevel="1" x14ac:dyDescent="0.3">
      <c r="C272" s="933"/>
      <c r="D272" s="934" t="s">
        <v>470</v>
      </c>
      <c r="E272" s="793" t="s">
        <v>2612</v>
      </c>
      <c r="F272" s="753" t="s">
        <v>1714</v>
      </c>
      <c r="G272" s="753" t="s">
        <v>1714</v>
      </c>
      <c r="H272" s="753" t="s">
        <v>1714</v>
      </c>
      <c r="I272" s="753" t="s">
        <v>1714</v>
      </c>
      <c r="J272" s="753" t="s">
        <v>1714</v>
      </c>
      <c r="K272" s="753" t="s">
        <v>1714</v>
      </c>
      <c r="L272" s="753" t="s">
        <v>1714</v>
      </c>
      <c r="M272" s="753" t="s">
        <v>1714</v>
      </c>
      <c r="N272" s="753" t="s">
        <v>1714</v>
      </c>
      <c r="O272" s="753" t="s">
        <v>1714</v>
      </c>
      <c r="P272" s="753" t="s">
        <v>1714</v>
      </c>
      <c r="Q272" s="753" t="s">
        <v>1714</v>
      </c>
      <c r="R272" s="753" t="s">
        <v>1714</v>
      </c>
      <c r="S272" s="753" t="s">
        <v>1714</v>
      </c>
      <c r="T272" s="753" t="s">
        <v>1714</v>
      </c>
      <c r="U272" s="753" t="s">
        <v>1714</v>
      </c>
      <c r="V272" s="753" t="s">
        <v>1714</v>
      </c>
      <c r="W272" s="753" t="s">
        <v>1714</v>
      </c>
      <c r="X272" s="753" t="s">
        <v>1714</v>
      </c>
      <c r="Y272" s="753" t="s">
        <v>1714</v>
      </c>
      <c r="Z272" s="753" t="s">
        <v>1714</v>
      </c>
      <c r="AA272" s="753" t="s">
        <v>1714</v>
      </c>
      <c r="AB272" s="753" t="s">
        <v>1714</v>
      </c>
      <c r="AC272" s="753" t="s">
        <v>1714</v>
      </c>
      <c r="AD272" s="753" t="s">
        <v>1714</v>
      </c>
      <c r="AE272" s="753" t="s">
        <v>1714</v>
      </c>
      <c r="AF272" s="753" t="s">
        <v>1714</v>
      </c>
      <c r="AG272" s="753" t="s">
        <v>1714</v>
      </c>
      <c r="AH272" s="753" t="s">
        <v>1714</v>
      </c>
      <c r="AI272" s="753" t="s">
        <v>1714</v>
      </c>
      <c r="AJ272" s="753" t="s">
        <v>1714</v>
      </c>
      <c r="AK272" s="753" t="s">
        <v>1714</v>
      </c>
      <c r="AL272" s="753" t="s">
        <v>1714</v>
      </c>
      <c r="AM272" s="753" t="s">
        <v>1714</v>
      </c>
      <c r="AN272" s="753" t="s">
        <v>1714</v>
      </c>
      <c r="AO272" s="753" t="s">
        <v>1714</v>
      </c>
      <c r="AP272" s="753" t="s">
        <v>1714</v>
      </c>
    </row>
    <row r="273" spans="3:42" ht="13" outlineLevel="1" x14ac:dyDescent="0.3">
      <c r="C273" s="930"/>
      <c r="D273" s="935" t="s">
        <v>357</v>
      </c>
      <c r="E273" s="793" t="s">
        <v>2613</v>
      </c>
      <c r="F273" s="753" t="s">
        <v>1714</v>
      </c>
      <c r="G273" s="753" t="s">
        <v>1714</v>
      </c>
      <c r="H273" s="753" t="s">
        <v>1714</v>
      </c>
      <c r="I273" s="753" t="s">
        <v>1714</v>
      </c>
      <c r="J273" s="753" t="s">
        <v>1714</v>
      </c>
      <c r="K273" s="753" t="s">
        <v>1714</v>
      </c>
      <c r="L273" s="753" t="s">
        <v>1714</v>
      </c>
      <c r="M273" s="753" t="s">
        <v>1714</v>
      </c>
      <c r="N273" s="753" t="s">
        <v>1714</v>
      </c>
      <c r="O273" s="753" t="s">
        <v>1714</v>
      </c>
      <c r="P273" s="753" t="s">
        <v>1714</v>
      </c>
      <c r="Q273" s="753" t="s">
        <v>1714</v>
      </c>
      <c r="R273" s="753" t="s">
        <v>1714</v>
      </c>
      <c r="S273" s="753" t="s">
        <v>1714</v>
      </c>
      <c r="T273" s="753" t="s">
        <v>1714</v>
      </c>
      <c r="U273" s="753" t="s">
        <v>1714</v>
      </c>
      <c r="V273" s="753" t="s">
        <v>1714</v>
      </c>
      <c r="W273" s="753" t="s">
        <v>1714</v>
      </c>
      <c r="X273" s="753" t="s">
        <v>1714</v>
      </c>
      <c r="Y273" s="753" t="s">
        <v>1714</v>
      </c>
      <c r="Z273" s="753" t="s">
        <v>1714</v>
      </c>
      <c r="AA273" s="753" t="s">
        <v>1714</v>
      </c>
      <c r="AB273" s="753" t="s">
        <v>1714</v>
      </c>
      <c r="AC273" s="753" t="s">
        <v>1714</v>
      </c>
      <c r="AD273" s="753" t="s">
        <v>1714</v>
      </c>
      <c r="AE273" s="753" t="s">
        <v>1714</v>
      </c>
      <c r="AF273" s="753" t="s">
        <v>1714</v>
      </c>
      <c r="AG273" s="753" t="s">
        <v>1714</v>
      </c>
      <c r="AH273" s="753" t="s">
        <v>1714</v>
      </c>
      <c r="AI273" s="753" t="s">
        <v>1714</v>
      </c>
      <c r="AJ273" s="753" t="s">
        <v>1714</v>
      </c>
      <c r="AK273" s="753" t="s">
        <v>1714</v>
      </c>
      <c r="AL273" s="753" t="s">
        <v>1714</v>
      </c>
      <c r="AM273" s="753" t="s">
        <v>1714</v>
      </c>
      <c r="AN273" s="753" t="s">
        <v>1714</v>
      </c>
      <c r="AO273" s="753" t="s">
        <v>1714</v>
      </c>
      <c r="AP273" s="753" t="s">
        <v>1714</v>
      </c>
    </row>
    <row r="274" spans="3:42" ht="13" outlineLevel="1" x14ac:dyDescent="0.3">
      <c r="C274" s="930" t="s">
        <v>1048</v>
      </c>
      <c r="D274" s="935"/>
      <c r="E274" s="793"/>
      <c r="F274" s="753"/>
      <c r="G274" s="753"/>
      <c r="H274" s="753"/>
      <c r="I274" s="753"/>
      <c r="J274" s="753"/>
      <c r="K274" s="753"/>
      <c r="L274" s="753"/>
      <c r="M274" s="753"/>
      <c r="N274" s="753"/>
      <c r="O274" s="753"/>
      <c r="P274" s="753"/>
      <c r="Q274" s="753"/>
      <c r="R274" s="753"/>
      <c r="S274" s="753"/>
      <c r="T274" s="753"/>
      <c r="U274" s="753"/>
      <c r="V274" s="753"/>
      <c r="W274" s="753"/>
      <c r="X274" s="753"/>
      <c r="Y274" s="753"/>
      <c r="Z274" s="753"/>
      <c r="AA274" s="753"/>
      <c r="AB274" s="753"/>
      <c r="AC274" s="753"/>
      <c r="AD274" s="753"/>
      <c r="AE274" s="753"/>
      <c r="AF274" s="753"/>
      <c r="AG274" s="753"/>
      <c r="AH274" s="753"/>
      <c r="AI274" s="753"/>
      <c r="AJ274" s="753"/>
      <c r="AK274" s="753"/>
      <c r="AL274" s="753"/>
      <c r="AM274" s="753"/>
      <c r="AN274" s="753"/>
      <c r="AO274" s="753"/>
      <c r="AP274" s="753"/>
    </row>
    <row r="275" spans="3:42" ht="13" outlineLevel="1" x14ac:dyDescent="0.3">
      <c r="C275" s="930"/>
      <c r="D275" s="881" t="s">
        <v>386</v>
      </c>
      <c r="E275" s="793" t="s">
        <v>2614</v>
      </c>
      <c r="F275" s="753" t="s">
        <v>1714</v>
      </c>
      <c r="G275" s="753" t="s">
        <v>1714</v>
      </c>
      <c r="H275" s="753" t="s">
        <v>1714</v>
      </c>
      <c r="I275" s="753" t="s">
        <v>1714</v>
      </c>
      <c r="J275" s="753" t="s">
        <v>1714</v>
      </c>
      <c r="K275" s="753" t="s">
        <v>1714</v>
      </c>
      <c r="L275" s="753" t="s">
        <v>1714</v>
      </c>
      <c r="M275" s="753" t="s">
        <v>1714</v>
      </c>
      <c r="N275" s="753" t="s">
        <v>1714</v>
      </c>
      <c r="O275" s="753" t="s">
        <v>1714</v>
      </c>
      <c r="P275" s="753" t="s">
        <v>1714</v>
      </c>
      <c r="Q275" s="753" t="s">
        <v>1714</v>
      </c>
      <c r="R275" s="753" t="s">
        <v>1714</v>
      </c>
      <c r="S275" s="753" t="s">
        <v>1714</v>
      </c>
      <c r="T275" s="753" t="s">
        <v>1714</v>
      </c>
      <c r="U275" s="753" t="s">
        <v>1714</v>
      </c>
      <c r="V275" s="753" t="s">
        <v>1714</v>
      </c>
      <c r="W275" s="753" t="s">
        <v>1714</v>
      </c>
      <c r="X275" s="753" t="s">
        <v>1714</v>
      </c>
      <c r="Y275" s="753" t="s">
        <v>1714</v>
      </c>
      <c r="Z275" s="753" t="s">
        <v>1714</v>
      </c>
      <c r="AA275" s="753" t="s">
        <v>1714</v>
      </c>
      <c r="AB275" s="753" t="s">
        <v>1714</v>
      </c>
      <c r="AC275" s="753" t="s">
        <v>1714</v>
      </c>
      <c r="AD275" s="753" t="s">
        <v>1714</v>
      </c>
      <c r="AE275" s="753" t="s">
        <v>1714</v>
      </c>
      <c r="AF275" s="753" t="s">
        <v>1714</v>
      </c>
      <c r="AG275" s="753" t="s">
        <v>1714</v>
      </c>
      <c r="AH275" s="753" t="s">
        <v>1714</v>
      </c>
      <c r="AI275" s="753" t="s">
        <v>1714</v>
      </c>
      <c r="AJ275" s="753" t="s">
        <v>1714</v>
      </c>
      <c r="AK275" s="753" t="s">
        <v>1714</v>
      </c>
      <c r="AL275" s="753" t="s">
        <v>1714</v>
      </c>
      <c r="AM275" s="753" t="s">
        <v>1714</v>
      </c>
      <c r="AN275" s="753" t="s">
        <v>1714</v>
      </c>
      <c r="AO275" s="753" t="s">
        <v>1714</v>
      </c>
      <c r="AP275" s="753" t="s">
        <v>1714</v>
      </c>
    </row>
    <row r="276" spans="3:42" ht="15" outlineLevel="1" x14ac:dyDescent="0.3">
      <c r="C276" s="930"/>
      <c r="D276" s="936" t="s">
        <v>2911</v>
      </c>
      <c r="E276" s="793" t="s">
        <v>2615</v>
      </c>
      <c r="F276" s="753" t="s">
        <v>1714</v>
      </c>
      <c r="G276" s="753" t="s">
        <v>1714</v>
      </c>
      <c r="H276" s="753" t="s">
        <v>1714</v>
      </c>
      <c r="I276" s="753" t="s">
        <v>1714</v>
      </c>
      <c r="J276" s="753" t="s">
        <v>1714</v>
      </c>
      <c r="K276" s="753" t="s">
        <v>1714</v>
      </c>
      <c r="L276" s="753" t="s">
        <v>1714</v>
      </c>
      <c r="M276" s="753" t="s">
        <v>1714</v>
      </c>
      <c r="N276" s="753" t="s">
        <v>1714</v>
      </c>
      <c r="O276" s="753" t="s">
        <v>1714</v>
      </c>
      <c r="P276" s="753" t="s">
        <v>1714</v>
      </c>
      <c r="Q276" s="753" t="s">
        <v>1714</v>
      </c>
      <c r="R276" s="753" t="s">
        <v>1714</v>
      </c>
      <c r="S276" s="753" t="s">
        <v>1714</v>
      </c>
      <c r="T276" s="753" t="s">
        <v>1714</v>
      </c>
      <c r="U276" s="753" t="s">
        <v>1714</v>
      </c>
      <c r="V276" s="753" t="s">
        <v>1714</v>
      </c>
      <c r="W276" s="753" t="s">
        <v>1714</v>
      </c>
      <c r="X276" s="753" t="s">
        <v>1714</v>
      </c>
      <c r="Y276" s="753" t="s">
        <v>1714</v>
      </c>
      <c r="Z276" s="753" t="s">
        <v>1714</v>
      </c>
      <c r="AA276" s="753" t="s">
        <v>1714</v>
      </c>
      <c r="AB276" s="753" t="s">
        <v>1714</v>
      </c>
      <c r="AC276" s="753" t="s">
        <v>1714</v>
      </c>
      <c r="AD276" s="753" t="s">
        <v>1714</v>
      </c>
      <c r="AE276" s="753" t="s">
        <v>1714</v>
      </c>
      <c r="AF276" s="753" t="s">
        <v>1714</v>
      </c>
      <c r="AG276" s="753" t="s">
        <v>1714</v>
      </c>
      <c r="AH276" s="753" t="s">
        <v>1714</v>
      </c>
      <c r="AI276" s="753" t="s">
        <v>1714</v>
      </c>
      <c r="AJ276" s="753" t="s">
        <v>1714</v>
      </c>
      <c r="AK276" s="753" t="s">
        <v>1714</v>
      </c>
      <c r="AL276" s="753" t="s">
        <v>1714</v>
      </c>
      <c r="AM276" s="753" t="s">
        <v>1714</v>
      </c>
      <c r="AN276" s="753" t="s">
        <v>1714</v>
      </c>
      <c r="AO276" s="753" t="s">
        <v>1714</v>
      </c>
      <c r="AP276" s="753" t="s">
        <v>1714</v>
      </c>
    </row>
    <row r="277" spans="3:42" ht="13" outlineLevel="1" x14ac:dyDescent="0.3">
      <c r="C277" s="930"/>
      <c r="D277" s="881" t="s">
        <v>358</v>
      </c>
      <c r="E277" s="793" t="s">
        <v>2616</v>
      </c>
      <c r="F277" s="753" t="s">
        <v>1714</v>
      </c>
      <c r="G277" s="753" t="s">
        <v>1714</v>
      </c>
      <c r="H277" s="753" t="s">
        <v>1714</v>
      </c>
      <c r="I277" s="753" t="s">
        <v>1714</v>
      </c>
      <c r="J277" s="753" t="s">
        <v>1714</v>
      </c>
      <c r="K277" s="753" t="s">
        <v>1714</v>
      </c>
      <c r="L277" s="753" t="s">
        <v>1714</v>
      </c>
      <c r="M277" s="753" t="s">
        <v>1714</v>
      </c>
      <c r="N277" s="753" t="s">
        <v>1714</v>
      </c>
      <c r="O277" s="753" t="s">
        <v>1714</v>
      </c>
      <c r="P277" s="753" t="s">
        <v>1714</v>
      </c>
      <c r="Q277" s="753" t="s">
        <v>1714</v>
      </c>
      <c r="R277" s="753" t="s">
        <v>1714</v>
      </c>
      <c r="S277" s="753" t="s">
        <v>1714</v>
      </c>
      <c r="T277" s="753" t="s">
        <v>1714</v>
      </c>
      <c r="U277" s="753" t="s">
        <v>1714</v>
      </c>
      <c r="V277" s="753" t="s">
        <v>1714</v>
      </c>
      <c r="W277" s="753" t="s">
        <v>1714</v>
      </c>
      <c r="X277" s="753" t="s">
        <v>1714</v>
      </c>
      <c r="Y277" s="753" t="s">
        <v>1714</v>
      </c>
      <c r="Z277" s="753" t="s">
        <v>1714</v>
      </c>
      <c r="AA277" s="753" t="s">
        <v>1714</v>
      </c>
      <c r="AB277" s="753" t="s">
        <v>1714</v>
      </c>
      <c r="AC277" s="753" t="s">
        <v>1714</v>
      </c>
      <c r="AD277" s="753" t="s">
        <v>1714</v>
      </c>
      <c r="AE277" s="753" t="s">
        <v>1714</v>
      </c>
      <c r="AF277" s="753" t="s">
        <v>1714</v>
      </c>
      <c r="AG277" s="753" t="s">
        <v>1714</v>
      </c>
      <c r="AH277" s="753" t="s">
        <v>1714</v>
      </c>
      <c r="AI277" s="753" t="s">
        <v>1714</v>
      </c>
      <c r="AJ277" s="753" t="s">
        <v>1714</v>
      </c>
      <c r="AK277" s="753" t="s">
        <v>1714</v>
      </c>
      <c r="AL277" s="753" t="s">
        <v>1714</v>
      </c>
      <c r="AM277" s="753" t="s">
        <v>1714</v>
      </c>
      <c r="AN277" s="753" t="s">
        <v>1714</v>
      </c>
      <c r="AO277" s="753" t="s">
        <v>1714</v>
      </c>
      <c r="AP277" s="753" t="s">
        <v>1714</v>
      </c>
    </row>
    <row r="278" spans="3:42" ht="13" outlineLevel="1" x14ac:dyDescent="0.3">
      <c r="C278" s="930"/>
      <c r="D278" s="937" t="s">
        <v>424</v>
      </c>
      <c r="E278" s="793" t="s">
        <v>2617</v>
      </c>
      <c r="F278" s="753" t="s">
        <v>1714</v>
      </c>
      <c r="G278" s="753" t="s">
        <v>1714</v>
      </c>
      <c r="H278" s="753" t="s">
        <v>1714</v>
      </c>
      <c r="I278" s="753" t="s">
        <v>1714</v>
      </c>
      <c r="J278" s="753" t="s">
        <v>1714</v>
      </c>
      <c r="K278" s="753" t="s">
        <v>1714</v>
      </c>
      <c r="L278" s="753" t="s">
        <v>1714</v>
      </c>
      <c r="M278" s="753" t="s">
        <v>1714</v>
      </c>
      <c r="N278" s="753" t="s">
        <v>1714</v>
      </c>
      <c r="O278" s="753" t="s">
        <v>1714</v>
      </c>
      <c r="P278" s="753" t="s">
        <v>1714</v>
      </c>
      <c r="Q278" s="753" t="s">
        <v>1714</v>
      </c>
      <c r="R278" s="753" t="s">
        <v>1714</v>
      </c>
      <c r="S278" s="753" t="s">
        <v>1714</v>
      </c>
      <c r="T278" s="753" t="s">
        <v>1714</v>
      </c>
      <c r="U278" s="753" t="s">
        <v>1714</v>
      </c>
      <c r="V278" s="753" t="s">
        <v>1714</v>
      </c>
      <c r="W278" s="753" t="s">
        <v>1714</v>
      </c>
      <c r="X278" s="753" t="s">
        <v>1714</v>
      </c>
      <c r="Y278" s="753" t="s">
        <v>1714</v>
      </c>
      <c r="Z278" s="753" t="s">
        <v>1714</v>
      </c>
      <c r="AA278" s="753" t="s">
        <v>1714</v>
      </c>
      <c r="AB278" s="753" t="s">
        <v>1714</v>
      </c>
      <c r="AC278" s="753" t="s">
        <v>1714</v>
      </c>
      <c r="AD278" s="753" t="s">
        <v>1714</v>
      </c>
      <c r="AE278" s="753" t="s">
        <v>1714</v>
      </c>
      <c r="AF278" s="753" t="s">
        <v>1714</v>
      </c>
      <c r="AG278" s="753" t="s">
        <v>1714</v>
      </c>
      <c r="AH278" s="753" t="s">
        <v>1714</v>
      </c>
      <c r="AI278" s="753" t="s">
        <v>1714</v>
      </c>
      <c r="AJ278" s="753" t="s">
        <v>1714</v>
      </c>
      <c r="AK278" s="753" t="s">
        <v>1714</v>
      </c>
      <c r="AL278" s="753" t="s">
        <v>1714</v>
      </c>
      <c r="AM278" s="753" t="s">
        <v>1714</v>
      </c>
      <c r="AN278" s="753" t="s">
        <v>1714</v>
      </c>
      <c r="AO278" s="753" t="s">
        <v>1714</v>
      </c>
      <c r="AP278" s="753" t="s">
        <v>1714</v>
      </c>
    </row>
    <row r="279" spans="3:42" ht="13" outlineLevel="1" x14ac:dyDescent="0.3">
      <c r="C279" s="930"/>
      <c r="D279" s="936" t="s">
        <v>354</v>
      </c>
      <c r="E279" s="793" t="s">
        <v>2618</v>
      </c>
      <c r="F279" s="753" t="s">
        <v>1714</v>
      </c>
      <c r="G279" s="753" t="s">
        <v>1714</v>
      </c>
      <c r="H279" s="753" t="s">
        <v>1714</v>
      </c>
      <c r="I279" s="753" t="s">
        <v>1714</v>
      </c>
      <c r="J279" s="753" t="s">
        <v>1714</v>
      </c>
      <c r="K279" s="753" t="s">
        <v>1714</v>
      </c>
      <c r="L279" s="753" t="s">
        <v>1714</v>
      </c>
      <c r="M279" s="753" t="s">
        <v>1714</v>
      </c>
      <c r="N279" s="753" t="s">
        <v>1714</v>
      </c>
      <c r="O279" s="753" t="s">
        <v>1714</v>
      </c>
      <c r="P279" s="753" t="s">
        <v>1714</v>
      </c>
      <c r="Q279" s="753" t="s">
        <v>1714</v>
      </c>
      <c r="R279" s="753" t="s">
        <v>1714</v>
      </c>
      <c r="S279" s="753" t="s">
        <v>1714</v>
      </c>
      <c r="T279" s="753" t="s">
        <v>1714</v>
      </c>
      <c r="U279" s="753" t="s">
        <v>1714</v>
      </c>
      <c r="V279" s="753" t="s">
        <v>1714</v>
      </c>
      <c r="W279" s="753" t="s">
        <v>1714</v>
      </c>
      <c r="X279" s="753" t="s">
        <v>1714</v>
      </c>
      <c r="Y279" s="753" t="s">
        <v>1714</v>
      </c>
      <c r="Z279" s="753" t="s">
        <v>1714</v>
      </c>
      <c r="AA279" s="753" t="s">
        <v>1714</v>
      </c>
      <c r="AB279" s="753" t="s">
        <v>1714</v>
      </c>
      <c r="AC279" s="753" t="s">
        <v>1714</v>
      </c>
      <c r="AD279" s="753" t="s">
        <v>1714</v>
      </c>
      <c r="AE279" s="753" t="s">
        <v>1714</v>
      </c>
      <c r="AF279" s="753" t="s">
        <v>1714</v>
      </c>
      <c r="AG279" s="753" t="s">
        <v>1714</v>
      </c>
      <c r="AH279" s="753" t="s">
        <v>1714</v>
      </c>
      <c r="AI279" s="753" t="s">
        <v>1714</v>
      </c>
      <c r="AJ279" s="753" t="s">
        <v>1714</v>
      </c>
      <c r="AK279" s="753" t="s">
        <v>1714</v>
      </c>
      <c r="AL279" s="753" t="s">
        <v>1714</v>
      </c>
      <c r="AM279" s="753" t="s">
        <v>1714</v>
      </c>
      <c r="AN279" s="753" t="s">
        <v>1714</v>
      </c>
      <c r="AO279" s="753" t="s">
        <v>1714</v>
      </c>
      <c r="AP279" s="753" t="s">
        <v>1714</v>
      </c>
    </row>
    <row r="280" spans="3:42" ht="13" outlineLevel="1" x14ac:dyDescent="0.3">
      <c r="C280" s="930"/>
      <c r="D280" s="936" t="s">
        <v>355</v>
      </c>
      <c r="E280" s="793" t="s">
        <v>2619</v>
      </c>
      <c r="F280" s="753" t="s">
        <v>1714</v>
      </c>
      <c r="G280" s="753" t="s">
        <v>1714</v>
      </c>
      <c r="H280" s="753" t="s">
        <v>1714</v>
      </c>
      <c r="I280" s="753" t="s">
        <v>1714</v>
      </c>
      <c r="J280" s="753" t="s">
        <v>1714</v>
      </c>
      <c r="K280" s="753" t="s">
        <v>1714</v>
      </c>
      <c r="L280" s="753" t="s">
        <v>1714</v>
      </c>
      <c r="M280" s="753" t="s">
        <v>1714</v>
      </c>
      <c r="N280" s="753" t="s">
        <v>1714</v>
      </c>
      <c r="O280" s="753" t="s">
        <v>1714</v>
      </c>
      <c r="P280" s="753" t="s">
        <v>1714</v>
      </c>
      <c r="Q280" s="753" t="s">
        <v>1714</v>
      </c>
      <c r="R280" s="753" t="s">
        <v>1714</v>
      </c>
      <c r="S280" s="753" t="s">
        <v>1714</v>
      </c>
      <c r="T280" s="753" t="s">
        <v>1714</v>
      </c>
      <c r="U280" s="753" t="s">
        <v>1714</v>
      </c>
      <c r="V280" s="753" t="s">
        <v>1714</v>
      </c>
      <c r="W280" s="753" t="s">
        <v>1714</v>
      </c>
      <c r="X280" s="753" t="s">
        <v>1714</v>
      </c>
      <c r="Y280" s="753" t="s">
        <v>1714</v>
      </c>
      <c r="Z280" s="753" t="s">
        <v>1714</v>
      </c>
      <c r="AA280" s="753" t="s">
        <v>1714</v>
      </c>
      <c r="AB280" s="753" t="s">
        <v>1714</v>
      </c>
      <c r="AC280" s="753" t="s">
        <v>1714</v>
      </c>
      <c r="AD280" s="753" t="s">
        <v>1714</v>
      </c>
      <c r="AE280" s="753" t="s">
        <v>1714</v>
      </c>
      <c r="AF280" s="753" t="s">
        <v>1714</v>
      </c>
      <c r="AG280" s="753" t="s">
        <v>1714</v>
      </c>
      <c r="AH280" s="753" t="s">
        <v>1714</v>
      </c>
      <c r="AI280" s="753" t="s">
        <v>1714</v>
      </c>
      <c r="AJ280" s="753" t="s">
        <v>1714</v>
      </c>
      <c r="AK280" s="753" t="s">
        <v>1714</v>
      </c>
      <c r="AL280" s="753" t="s">
        <v>1714</v>
      </c>
      <c r="AM280" s="753" t="s">
        <v>1714</v>
      </c>
      <c r="AN280" s="753" t="s">
        <v>1714</v>
      </c>
      <c r="AO280" s="753" t="s">
        <v>1714</v>
      </c>
      <c r="AP280" s="753" t="s">
        <v>1714</v>
      </c>
    </row>
    <row r="281" spans="3:42" ht="13" outlineLevel="1" x14ac:dyDescent="0.3">
      <c r="C281" s="933"/>
      <c r="D281" s="934" t="s">
        <v>469</v>
      </c>
      <c r="E281" s="793" t="s">
        <v>2620</v>
      </c>
      <c r="F281" s="753" t="s">
        <v>1714</v>
      </c>
      <c r="G281" s="753" t="s">
        <v>1714</v>
      </c>
      <c r="H281" s="753" t="s">
        <v>1714</v>
      </c>
      <c r="I281" s="753" t="s">
        <v>1714</v>
      </c>
      <c r="J281" s="753" t="s">
        <v>1714</v>
      </c>
      <c r="K281" s="753" t="s">
        <v>1714</v>
      </c>
      <c r="L281" s="753" t="s">
        <v>1714</v>
      </c>
      <c r="M281" s="753" t="s">
        <v>1714</v>
      </c>
      <c r="N281" s="753" t="s">
        <v>1714</v>
      </c>
      <c r="O281" s="753" t="s">
        <v>1714</v>
      </c>
      <c r="P281" s="753" t="s">
        <v>1714</v>
      </c>
      <c r="Q281" s="753" t="s">
        <v>1714</v>
      </c>
      <c r="R281" s="753" t="s">
        <v>1714</v>
      </c>
      <c r="S281" s="753" t="s">
        <v>1714</v>
      </c>
      <c r="T281" s="753" t="s">
        <v>1714</v>
      </c>
      <c r="U281" s="753" t="s">
        <v>1714</v>
      </c>
      <c r="V281" s="753" t="s">
        <v>1714</v>
      </c>
      <c r="W281" s="753" t="s">
        <v>1714</v>
      </c>
      <c r="X281" s="753" t="s">
        <v>1714</v>
      </c>
      <c r="Y281" s="753" t="s">
        <v>1714</v>
      </c>
      <c r="Z281" s="753" t="s">
        <v>1714</v>
      </c>
      <c r="AA281" s="753" t="s">
        <v>1714</v>
      </c>
      <c r="AB281" s="753" t="s">
        <v>1714</v>
      </c>
      <c r="AC281" s="753" t="s">
        <v>1714</v>
      </c>
      <c r="AD281" s="753" t="s">
        <v>1714</v>
      </c>
      <c r="AE281" s="753" t="s">
        <v>1714</v>
      </c>
      <c r="AF281" s="753" t="s">
        <v>1714</v>
      </c>
      <c r="AG281" s="753" t="s">
        <v>1714</v>
      </c>
      <c r="AH281" s="753" t="s">
        <v>1714</v>
      </c>
      <c r="AI281" s="753" t="s">
        <v>1714</v>
      </c>
      <c r="AJ281" s="753" t="s">
        <v>1714</v>
      </c>
      <c r="AK281" s="753" t="s">
        <v>1714</v>
      </c>
      <c r="AL281" s="753" t="s">
        <v>1714</v>
      </c>
      <c r="AM281" s="753" t="s">
        <v>1714</v>
      </c>
      <c r="AN281" s="753" t="s">
        <v>1714</v>
      </c>
      <c r="AO281" s="753" t="s">
        <v>1714</v>
      </c>
      <c r="AP281" s="753" t="s">
        <v>1714</v>
      </c>
    </row>
    <row r="282" spans="3:42" ht="13" outlineLevel="1" x14ac:dyDescent="0.3">
      <c r="C282" s="930"/>
      <c r="D282" s="881" t="s">
        <v>359</v>
      </c>
      <c r="E282" s="793" t="s">
        <v>2621</v>
      </c>
      <c r="F282" s="753" t="s">
        <v>1714</v>
      </c>
      <c r="G282" s="753" t="s">
        <v>1714</v>
      </c>
      <c r="H282" s="753" t="s">
        <v>1714</v>
      </c>
      <c r="I282" s="753" t="s">
        <v>1714</v>
      </c>
      <c r="J282" s="753" t="s">
        <v>1714</v>
      </c>
      <c r="K282" s="753" t="s">
        <v>1714</v>
      </c>
      <c r="L282" s="753" t="s">
        <v>1714</v>
      </c>
      <c r="M282" s="753" t="s">
        <v>1714</v>
      </c>
      <c r="N282" s="753" t="s">
        <v>1714</v>
      </c>
      <c r="O282" s="753" t="s">
        <v>1714</v>
      </c>
      <c r="P282" s="753" t="s">
        <v>1714</v>
      </c>
      <c r="Q282" s="753" t="s">
        <v>1714</v>
      </c>
      <c r="R282" s="753" t="s">
        <v>1714</v>
      </c>
      <c r="S282" s="753" t="s">
        <v>1714</v>
      </c>
      <c r="T282" s="753" t="s">
        <v>1714</v>
      </c>
      <c r="U282" s="753" t="s">
        <v>1714</v>
      </c>
      <c r="V282" s="753" t="s">
        <v>1714</v>
      </c>
      <c r="W282" s="753" t="s">
        <v>1714</v>
      </c>
      <c r="X282" s="753" t="s">
        <v>1714</v>
      </c>
      <c r="Y282" s="753" t="s">
        <v>1714</v>
      </c>
      <c r="Z282" s="753" t="s">
        <v>1714</v>
      </c>
      <c r="AA282" s="753" t="s">
        <v>1714</v>
      </c>
      <c r="AB282" s="753" t="s">
        <v>1714</v>
      </c>
      <c r="AC282" s="753" t="s">
        <v>1714</v>
      </c>
      <c r="AD282" s="753" t="s">
        <v>1714</v>
      </c>
      <c r="AE282" s="753" t="s">
        <v>1714</v>
      </c>
      <c r="AF282" s="753" t="s">
        <v>1714</v>
      </c>
      <c r="AG282" s="753" t="s">
        <v>1714</v>
      </c>
      <c r="AH282" s="753" t="s">
        <v>1714</v>
      </c>
      <c r="AI282" s="753" t="s">
        <v>1714</v>
      </c>
      <c r="AJ282" s="753" t="s">
        <v>1714</v>
      </c>
      <c r="AK282" s="753" t="s">
        <v>1714</v>
      </c>
      <c r="AL282" s="753" t="s">
        <v>1714</v>
      </c>
      <c r="AM282" s="753" t="s">
        <v>1714</v>
      </c>
      <c r="AN282" s="753" t="s">
        <v>1714</v>
      </c>
      <c r="AO282" s="753" t="s">
        <v>1714</v>
      </c>
      <c r="AP282" s="753" t="s">
        <v>1714</v>
      </c>
    </row>
    <row r="283" spans="3:42" ht="15" outlineLevel="1" x14ac:dyDescent="0.3">
      <c r="C283" s="930"/>
      <c r="D283" s="937" t="s">
        <v>2912</v>
      </c>
      <c r="E283" s="793" t="s">
        <v>2622</v>
      </c>
      <c r="F283" s="753" t="s">
        <v>1714</v>
      </c>
      <c r="G283" s="753" t="s">
        <v>1714</v>
      </c>
      <c r="H283" s="753" t="s">
        <v>1714</v>
      </c>
      <c r="I283" s="753" t="s">
        <v>1714</v>
      </c>
      <c r="J283" s="753" t="s">
        <v>1714</v>
      </c>
      <c r="K283" s="753" t="s">
        <v>1714</v>
      </c>
      <c r="L283" s="753" t="s">
        <v>1714</v>
      </c>
      <c r="M283" s="753" t="s">
        <v>1714</v>
      </c>
      <c r="N283" s="753" t="s">
        <v>1714</v>
      </c>
      <c r="O283" s="753" t="s">
        <v>1714</v>
      </c>
      <c r="P283" s="753" t="s">
        <v>1714</v>
      </c>
      <c r="Q283" s="753" t="s">
        <v>1714</v>
      </c>
      <c r="R283" s="753" t="s">
        <v>1714</v>
      </c>
      <c r="S283" s="753" t="s">
        <v>1714</v>
      </c>
      <c r="T283" s="753" t="s">
        <v>1714</v>
      </c>
      <c r="U283" s="753" t="s">
        <v>1714</v>
      </c>
      <c r="V283" s="753" t="s">
        <v>1714</v>
      </c>
      <c r="W283" s="753" t="s">
        <v>1714</v>
      </c>
      <c r="X283" s="753" t="s">
        <v>1714</v>
      </c>
      <c r="Y283" s="753" t="s">
        <v>1714</v>
      </c>
      <c r="Z283" s="753" t="s">
        <v>1714</v>
      </c>
      <c r="AA283" s="753" t="s">
        <v>1714</v>
      </c>
      <c r="AB283" s="753" t="s">
        <v>1714</v>
      </c>
      <c r="AC283" s="753" t="s">
        <v>1714</v>
      </c>
      <c r="AD283" s="753" t="s">
        <v>1714</v>
      </c>
      <c r="AE283" s="753" t="s">
        <v>1714</v>
      </c>
      <c r="AF283" s="753" t="s">
        <v>1714</v>
      </c>
      <c r="AG283" s="753" t="s">
        <v>1714</v>
      </c>
      <c r="AH283" s="753" t="s">
        <v>1714</v>
      </c>
      <c r="AI283" s="753" t="s">
        <v>1714</v>
      </c>
      <c r="AJ283" s="753" t="s">
        <v>1714</v>
      </c>
      <c r="AK283" s="753" t="s">
        <v>1714</v>
      </c>
      <c r="AL283" s="753" t="s">
        <v>1714</v>
      </c>
      <c r="AM283" s="753" t="s">
        <v>1714</v>
      </c>
      <c r="AN283" s="753" t="s">
        <v>1714</v>
      </c>
      <c r="AO283" s="753" t="s">
        <v>1714</v>
      </c>
      <c r="AP283" s="753" t="s">
        <v>1714</v>
      </c>
    </row>
    <row r="284" spans="3:42" ht="13" outlineLevel="1" x14ac:dyDescent="0.3">
      <c r="C284" s="930"/>
      <c r="D284" s="936" t="s">
        <v>354</v>
      </c>
      <c r="E284" s="793" t="s">
        <v>2623</v>
      </c>
      <c r="F284" s="753" t="s">
        <v>1714</v>
      </c>
      <c r="G284" s="753" t="s">
        <v>1714</v>
      </c>
      <c r="H284" s="753" t="s">
        <v>1714</v>
      </c>
      <c r="I284" s="753" t="s">
        <v>1714</v>
      </c>
      <c r="J284" s="753" t="s">
        <v>1714</v>
      </c>
      <c r="K284" s="753" t="s">
        <v>1714</v>
      </c>
      <c r="L284" s="753" t="s">
        <v>1714</v>
      </c>
      <c r="M284" s="753" t="s">
        <v>1714</v>
      </c>
      <c r="N284" s="753" t="s">
        <v>1714</v>
      </c>
      <c r="O284" s="753" t="s">
        <v>1714</v>
      </c>
      <c r="P284" s="753" t="s">
        <v>1714</v>
      </c>
      <c r="Q284" s="753" t="s">
        <v>1714</v>
      </c>
      <c r="R284" s="753" t="s">
        <v>1714</v>
      </c>
      <c r="S284" s="753" t="s">
        <v>1714</v>
      </c>
      <c r="T284" s="753" t="s">
        <v>1714</v>
      </c>
      <c r="U284" s="753" t="s">
        <v>1714</v>
      </c>
      <c r="V284" s="753" t="s">
        <v>1714</v>
      </c>
      <c r="W284" s="753" t="s">
        <v>1714</v>
      </c>
      <c r="X284" s="753" t="s">
        <v>1714</v>
      </c>
      <c r="Y284" s="753" t="s">
        <v>1714</v>
      </c>
      <c r="Z284" s="753" t="s">
        <v>1714</v>
      </c>
      <c r="AA284" s="753" t="s">
        <v>1714</v>
      </c>
      <c r="AB284" s="753" t="s">
        <v>1714</v>
      </c>
      <c r="AC284" s="753" t="s">
        <v>1714</v>
      </c>
      <c r="AD284" s="753" t="s">
        <v>1714</v>
      </c>
      <c r="AE284" s="753" t="s">
        <v>1714</v>
      </c>
      <c r="AF284" s="753" t="s">
        <v>1714</v>
      </c>
      <c r="AG284" s="753" t="s">
        <v>1714</v>
      </c>
      <c r="AH284" s="753" t="s">
        <v>1714</v>
      </c>
      <c r="AI284" s="753" t="s">
        <v>1714</v>
      </c>
      <c r="AJ284" s="753" t="s">
        <v>1714</v>
      </c>
      <c r="AK284" s="753" t="s">
        <v>1714</v>
      </c>
      <c r="AL284" s="753" t="s">
        <v>1714</v>
      </c>
      <c r="AM284" s="753" t="s">
        <v>1714</v>
      </c>
      <c r="AN284" s="753" t="s">
        <v>1714</v>
      </c>
      <c r="AO284" s="753" t="s">
        <v>1714</v>
      </c>
      <c r="AP284" s="753" t="s">
        <v>1714</v>
      </c>
    </row>
    <row r="285" spans="3:42" ht="13" outlineLevel="1" x14ac:dyDescent="0.3">
      <c r="C285" s="930"/>
      <c r="D285" s="936" t="s">
        <v>355</v>
      </c>
      <c r="E285" s="793" t="s">
        <v>2624</v>
      </c>
      <c r="F285" s="753" t="s">
        <v>1714</v>
      </c>
      <c r="G285" s="753" t="s">
        <v>1714</v>
      </c>
      <c r="H285" s="753" t="s">
        <v>1714</v>
      </c>
      <c r="I285" s="753" t="s">
        <v>1714</v>
      </c>
      <c r="J285" s="753" t="s">
        <v>1714</v>
      </c>
      <c r="K285" s="753" t="s">
        <v>1714</v>
      </c>
      <c r="L285" s="753" t="s">
        <v>1714</v>
      </c>
      <c r="M285" s="753" t="s">
        <v>1714</v>
      </c>
      <c r="N285" s="753" t="s">
        <v>1714</v>
      </c>
      <c r="O285" s="753" t="s">
        <v>1714</v>
      </c>
      <c r="P285" s="753" t="s">
        <v>1714</v>
      </c>
      <c r="Q285" s="753" t="s">
        <v>1714</v>
      </c>
      <c r="R285" s="753" t="s">
        <v>1714</v>
      </c>
      <c r="S285" s="753" t="s">
        <v>1714</v>
      </c>
      <c r="T285" s="753" t="s">
        <v>1714</v>
      </c>
      <c r="U285" s="753" t="s">
        <v>1714</v>
      </c>
      <c r="V285" s="753" t="s">
        <v>1714</v>
      </c>
      <c r="W285" s="753" t="s">
        <v>1714</v>
      </c>
      <c r="X285" s="753" t="s">
        <v>1714</v>
      </c>
      <c r="Y285" s="753" t="s">
        <v>1714</v>
      </c>
      <c r="Z285" s="753" t="s">
        <v>1714</v>
      </c>
      <c r="AA285" s="753" t="s">
        <v>1714</v>
      </c>
      <c r="AB285" s="753" t="s">
        <v>1714</v>
      </c>
      <c r="AC285" s="753" t="s">
        <v>1714</v>
      </c>
      <c r="AD285" s="753" t="s">
        <v>1714</v>
      </c>
      <c r="AE285" s="753" t="s">
        <v>1714</v>
      </c>
      <c r="AF285" s="753" t="s">
        <v>1714</v>
      </c>
      <c r="AG285" s="753" t="s">
        <v>1714</v>
      </c>
      <c r="AH285" s="753" t="s">
        <v>1714</v>
      </c>
      <c r="AI285" s="753" t="s">
        <v>1714</v>
      </c>
      <c r="AJ285" s="753" t="s">
        <v>1714</v>
      </c>
      <c r="AK285" s="753" t="s">
        <v>1714</v>
      </c>
      <c r="AL285" s="753" t="s">
        <v>1714</v>
      </c>
      <c r="AM285" s="753" t="s">
        <v>1714</v>
      </c>
      <c r="AN285" s="753" t="s">
        <v>1714</v>
      </c>
      <c r="AO285" s="753" t="s">
        <v>1714</v>
      </c>
      <c r="AP285" s="753" t="s">
        <v>1714</v>
      </c>
    </row>
    <row r="286" spans="3:42" ht="13" outlineLevel="1" x14ac:dyDescent="0.3">
      <c r="C286" s="933"/>
      <c r="D286" s="934" t="s">
        <v>470</v>
      </c>
      <c r="E286" s="793" t="s">
        <v>2625</v>
      </c>
      <c r="F286" s="753" t="s">
        <v>1714</v>
      </c>
      <c r="G286" s="753" t="s">
        <v>1714</v>
      </c>
      <c r="H286" s="753" t="s">
        <v>1714</v>
      </c>
      <c r="I286" s="753" t="s">
        <v>1714</v>
      </c>
      <c r="J286" s="753" t="s">
        <v>1714</v>
      </c>
      <c r="K286" s="753" t="s">
        <v>1714</v>
      </c>
      <c r="L286" s="753" t="s">
        <v>1714</v>
      </c>
      <c r="M286" s="753" t="s">
        <v>1714</v>
      </c>
      <c r="N286" s="753" t="s">
        <v>1714</v>
      </c>
      <c r="O286" s="753" t="s">
        <v>1714</v>
      </c>
      <c r="P286" s="753" t="s">
        <v>1714</v>
      </c>
      <c r="Q286" s="753" t="s">
        <v>1714</v>
      </c>
      <c r="R286" s="753" t="s">
        <v>1714</v>
      </c>
      <c r="S286" s="753" t="s">
        <v>1714</v>
      </c>
      <c r="T286" s="753" t="s">
        <v>1714</v>
      </c>
      <c r="U286" s="753" t="s">
        <v>1714</v>
      </c>
      <c r="V286" s="753" t="s">
        <v>1714</v>
      </c>
      <c r="W286" s="753" t="s">
        <v>1714</v>
      </c>
      <c r="X286" s="753" t="s">
        <v>1714</v>
      </c>
      <c r="Y286" s="753" t="s">
        <v>1714</v>
      </c>
      <c r="Z286" s="753" t="s">
        <v>1714</v>
      </c>
      <c r="AA286" s="753" t="s">
        <v>1714</v>
      </c>
      <c r="AB286" s="753" t="s">
        <v>1714</v>
      </c>
      <c r="AC286" s="753" t="s">
        <v>1714</v>
      </c>
      <c r="AD286" s="753" t="s">
        <v>1714</v>
      </c>
      <c r="AE286" s="753" t="s">
        <v>1714</v>
      </c>
      <c r="AF286" s="753" t="s">
        <v>1714</v>
      </c>
      <c r="AG286" s="753" t="s">
        <v>1714</v>
      </c>
      <c r="AH286" s="753" t="s">
        <v>1714</v>
      </c>
      <c r="AI286" s="753" t="s">
        <v>1714</v>
      </c>
      <c r="AJ286" s="753" t="s">
        <v>1714</v>
      </c>
      <c r="AK286" s="753" t="s">
        <v>1714</v>
      </c>
      <c r="AL286" s="753" t="s">
        <v>1714</v>
      </c>
      <c r="AM286" s="753" t="s">
        <v>1714</v>
      </c>
      <c r="AN286" s="753" t="s">
        <v>1714</v>
      </c>
      <c r="AO286" s="753" t="s">
        <v>1714</v>
      </c>
      <c r="AP286" s="753" t="s">
        <v>1714</v>
      </c>
    </row>
    <row r="287" spans="3:42" ht="15" outlineLevel="1" x14ac:dyDescent="0.3">
      <c r="C287" s="930"/>
      <c r="D287" s="881" t="s">
        <v>2913</v>
      </c>
      <c r="E287" s="793" t="s">
        <v>2626</v>
      </c>
      <c r="F287" s="753" t="s">
        <v>1714</v>
      </c>
      <c r="G287" s="753" t="s">
        <v>1714</v>
      </c>
      <c r="H287" s="753" t="s">
        <v>1714</v>
      </c>
      <c r="I287" s="753" t="s">
        <v>1714</v>
      </c>
      <c r="J287" s="753" t="s">
        <v>1714</v>
      </c>
      <c r="K287" s="753" t="s">
        <v>1714</v>
      </c>
      <c r="L287" s="753" t="s">
        <v>1714</v>
      </c>
      <c r="M287" s="753" t="s">
        <v>1714</v>
      </c>
      <c r="N287" s="753" t="s">
        <v>1714</v>
      </c>
      <c r="O287" s="753" t="s">
        <v>1714</v>
      </c>
      <c r="P287" s="753" t="s">
        <v>1714</v>
      </c>
      <c r="Q287" s="753" t="s">
        <v>1714</v>
      </c>
      <c r="R287" s="753" t="s">
        <v>1714</v>
      </c>
      <c r="S287" s="753" t="s">
        <v>1714</v>
      </c>
      <c r="T287" s="753" t="s">
        <v>1714</v>
      </c>
      <c r="U287" s="753" t="s">
        <v>1714</v>
      </c>
      <c r="V287" s="753" t="s">
        <v>1714</v>
      </c>
      <c r="W287" s="753" t="s">
        <v>1714</v>
      </c>
      <c r="X287" s="753" t="s">
        <v>1714</v>
      </c>
      <c r="Y287" s="753" t="s">
        <v>1714</v>
      </c>
      <c r="Z287" s="753" t="s">
        <v>1714</v>
      </c>
      <c r="AA287" s="753" t="s">
        <v>1714</v>
      </c>
      <c r="AB287" s="753" t="s">
        <v>1714</v>
      </c>
      <c r="AC287" s="753" t="s">
        <v>1714</v>
      </c>
      <c r="AD287" s="753" t="s">
        <v>1714</v>
      </c>
      <c r="AE287" s="753" t="s">
        <v>1714</v>
      </c>
      <c r="AF287" s="753" t="s">
        <v>1714</v>
      </c>
      <c r="AG287" s="753" t="s">
        <v>1714</v>
      </c>
      <c r="AH287" s="753" t="s">
        <v>1714</v>
      </c>
      <c r="AI287" s="753" t="s">
        <v>1714</v>
      </c>
      <c r="AJ287" s="753" t="s">
        <v>1714</v>
      </c>
      <c r="AK287" s="753" t="s">
        <v>1714</v>
      </c>
      <c r="AL287" s="753" t="s">
        <v>1714</v>
      </c>
      <c r="AM287" s="753" t="s">
        <v>1714</v>
      </c>
      <c r="AN287" s="753" t="s">
        <v>1714</v>
      </c>
      <c r="AO287" s="753" t="s">
        <v>1714</v>
      </c>
      <c r="AP287" s="753" t="s">
        <v>1714</v>
      </c>
    </row>
    <row r="288" spans="3:42" outlineLevel="1" x14ac:dyDescent="0.25">
      <c r="C288" s="931"/>
      <c r="D288" s="804" t="s">
        <v>360</v>
      </c>
      <c r="E288" s="793"/>
      <c r="F288" s="753"/>
      <c r="G288" s="753"/>
      <c r="H288" s="753"/>
      <c r="I288" s="753"/>
      <c r="J288" s="753"/>
      <c r="K288" s="753"/>
      <c r="L288" s="753"/>
      <c r="M288" s="753"/>
      <c r="N288" s="753"/>
      <c r="O288" s="753"/>
      <c r="P288" s="753"/>
      <c r="Q288" s="753"/>
      <c r="R288" s="753"/>
      <c r="S288" s="753"/>
      <c r="T288" s="753"/>
      <c r="U288" s="753"/>
      <c r="V288" s="753"/>
      <c r="W288" s="753"/>
      <c r="X288" s="753"/>
      <c r="Y288" s="753"/>
      <c r="Z288" s="753"/>
      <c r="AA288" s="753"/>
      <c r="AB288" s="753"/>
      <c r="AC288" s="753"/>
      <c r="AD288" s="753"/>
      <c r="AE288" s="753"/>
      <c r="AF288" s="753"/>
      <c r="AG288" s="753"/>
      <c r="AH288" s="753"/>
      <c r="AI288" s="753"/>
      <c r="AJ288" s="753"/>
      <c r="AK288" s="753"/>
      <c r="AL288" s="753"/>
      <c r="AM288" s="753"/>
      <c r="AN288" s="753"/>
      <c r="AO288" s="753"/>
      <c r="AP288" s="753"/>
    </row>
    <row r="289" spans="3:42" ht="13" outlineLevel="1" x14ac:dyDescent="0.3">
      <c r="C289" s="930"/>
      <c r="D289" s="936" t="s">
        <v>361</v>
      </c>
      <c r="E289" s="793" t="s">
        <v>2627</v>
      </c>
      <c r="F289" s="753"/>
      <c r="G289" s="753"/>
      <c r="H289" s="753"/>
      <c r="I289" s="753"/>
      <c r="J289" s="753"/>
      <c r="K289" s="753"/>
      <c r="L289" s="753"/>
      <c r="M289" s="753"/>
      <c r="N289" s="753"/>
      <c r="O289" s="753"/>
      <c r="P289" s="753"/>
      <c r="Q289" s="753"/>
      <c r="R289" s="753"/>
      <c r="S289" s="753"/>
      <c r="T289" s="753"/>
      <c r="U289" s="753"/>
      <c r="V289" s="753"/>
      <c r="W289" s="753"/>
      <c r="X289" s="753"/>
      <c r="Y289" s="753"/>
      <c r="Z289" s="753"/>
      <c r="AA289" s="753"/>
      <c r="AB289" s="753"/>
      <c r="AC289" s="753"/>
      <c r="AD289" s="753"/>
      <c r="AE289" s="753"/>
      <c r="AF289" s="753"/>
      <c r="AG289" s="753"/>
      <c r="AH289" s="753"/>
      <c r="AI289" s="753"/>
      <c r="AJ289" s="753"/>
      <c r="AK289" s="753"/>
      <c r="AL289" s="753"/>
      <c r="AM289" s="753"/>
      <c r="AN289" s="753"/>
      <c r="AO289" s="753"/>
      <c r="AP289" s="753"/>
    </row>
    <row r="290" spans="3:42" ht="13" outlineLevel="1" x14ac:dyDescent="0.3">
      <c r="C290" s="930"/>
      <c r="D290" s="936" t="s">
        <v>1026</v>
      </c>
      <c r="E290" s="793" t="s">
        <v>2628</v>
      </c>
      <c r="F290" s="753"/>
      <c r="G290" s="753"/>
      <c r="H290" s="753"/>
      <c r="I290" s="753"/>
      <c r="J290" s="753"/>
      <c r="K290" s="753"/>
      <c r="L290" s="753"/>
      <c r="M290" s="753"/>
      <c r="N290" s="753"/>
      <c r="O290" s="753"/>
      <c r="P290" s="753"/>
      <c r="Q290" s="753"/>
      <c r="R290" s="753"/>
      <c r="S290" s="753"/>
      <c r="T290" s="753"/>
      <c r="U290" s="753"/>
      <c r="V290" s="753"/>
      <c r="W290" s="753"/>
      <c r="X290" s="753"/>
      <c r="Y290" s="753"/>
      <c r="Z290" s="753"/>
      <c r="AA290" s="753"/>
      <c r="AB290" s="753"/>
      <c r="AC290" s="753"/>
      <c r="AD290" s="753"/>
      <c r="AE290" s="753"/>
      <c r="AF290" s="753"/>
      <c r="AG290" s="753"/>
      <c r="AH290" s="753"/>
      <c r="AI290" s="753"/>
      <c r="AJ290" s="753"/>
      <c r="AK290" s="753"/>
      <c r="AL290" s="753"/>
      <c r="AM290" s="753"/>
      <c r="AN290" s="753"/>
      <c r="AO290" s="753"/>
      <c r="AP290" s="753"/>
    </row>
    <row r="291" spans="3:42" ht="13" outlineLevel="1" x14ac:dyDescent="0.3">
      <c r="C291" s="930"/>
      <c r="D291" s="936" t="s">
        <v>362</v>
      </c>
      <c r="E291" s="793" t="s">
        <v>2629</v>
      </c>
      <c r="F291" s="753"/>
      <c r="G291" s="753"/>
      <c r="H291" s="753"/>
      <c r="I291" s="753"/>
      <c r="J291" s="753"/>
      <c r="K291" s="753"/>
      <c r="L291" s="753"/>
      <c r="M291" s="753"/>
      <c r="N291" s="753"/>
      <c r="O291" s="753"/>
      <c r="P291" s="753"/>
      <c r="Q291" s="753"/>
      <c r="R291" s="753"/>
      <c r="S291" s="753"/>
      <c r="T291" s="753"/>
      <c r="U291" s="753"/>
      <c r="V291" s="753"/>
      <c r="W291" s="753"/>
      <c r="X291" s="753"/>
      <c r="Y291" s="753"/>
      <c r="Z291" s="753"/>
      <c r="AA291" s="753"/>
      <c r="AB291" s="753"/>
      <c r="AC291" s="753"/>
      <c r="AD291" s="753"/>
      <c r="AE291" s="753"/>
      <c r="AF291" s="753"/>
      <c r="AG291" s="753"/>
      <c r="AH291" s="753"/>
      <c r="AI291" s="753"/>
      <c r="AJ291" s="753"/>
      <c r="AK291" s="753"/>
      <c r="AL291" s="753"/>
      <c r="AM291" s="753"/>
      <c r="AN291" s="753"/>
      <c r="AO291" s="753"/>
      <c r="AP291" s="753"/>
    </row>
    <row r="292" spans="3:42" ht="13" outlineLevel="1" x14ac:dyDescent="0.3">
      <c r="C292" s="930"/>
      <c r="D292" s="936" t="s">
        <v>363</v>
      </c>
      <c r="E292" s="793" t="s">
        <v>2630</v>
      </c>
      <c r="F292" s="753"/>
      <c r="G292" s="753"/>
      <c r="H292" s="753"/>
      <c r="I292" s="753"/>
      <c r="J292" s="753"/>
      <c r="K292" s="753"/>
      <c r="L292" s="753"/>
      <c r="M292" s="753"/>
      <c r="N292" s="753"/>
      <c r="O292" s="753"/>
      <c r="P292" s="753"/>
      <c r="Q292" s="753"/>
      <c r="R292" s="753"/>
      <c r="S292" s="753"/>
      <c r="T292" s="753"/>
      <c r="U292" s="753"/>
      <c r="V292" s="753"/>
      <c r="W292" s="753"/>
      <c r="X292" s="753"/>
      <c r="Y292" s="753"/>
      <c r="Z292" s="753"/>
      <c r="AA292" s="753"/>
      <c r="AB292" s="753"/>
      <c r="AC292" s="753"/>
      <c r="AD292" s="753"/>
      <c r="AE292" s="753"/>
      <c r="AF292" s="753"/>
      <c r="AG292" s="753"/>
      <c r="AH292" s="753"/>
      <c r="AI292" s="753"/>
      <c r="AJ292" s="753"/>
      <c r="AK292" s="753"/>
      <c r="AL292" s="753"/>
      <c r="AM292" s="753"/>
      <c r="AN292" s="753"/>
      <c r="AO292" s="753"/>
      <c r="AP292" s="753"/>
    </row>
    <row r="293" spans="3:42" ht="15" outlineLevel="1" x14ac:dyDescent="0.3">
      <c r="C293" s="930"/>
      <c r="D293" s="881" t="s">
        <v>2914</v>
      </c>
      <c r="E293" s="793"/>
      <c r="F293" s="753"/>
      <c r="G293" s="753"/>
      <c r="H293" s="753"/>
      <c r="I293" s="753"/>
      <c r="J293" s="753"/>
      <c r="K293" s="753"/>
      <c r="L293" s="753"/>
      <c r="M293" s="753"/>
      <c r="N293" s="753"/>
      <c r="O293" s="753"/>
      <c r="P293" s="753"/>
      <c r="Q293" s="753"/>
      <c r="R293" s="753"/>
      <c r="S293" s="753"/>
      <c r="T293" s="753"/>
      <c r="U293" s="753"/>
      <c r="V293" s="753"/>
      <c r="W293" s="753"/>
      <c r="X293" s="753"/>
      <c r="Y293" s="753"/>
      <c r="Z293" s="753"/>
      <c r="AA293" s="753"/>
      <c r="AB293" s="753"/>
      <c r="AC293" s="753"/>
      <c r="AD293" s="753"/>
      <c r="AE293" s="753"/>
      <c r="AF293" s="753"/>
      <c r="AG293" s="753"/>
      <c r="AH293" s="753"/>
      <c r="AI293" s="753"/>
      <c r="AJ293" s="753"/>
      <c r="AK293" s="753"/>
      <c r="AL293" s="753"/>
      <c r="AM293" s="753"/>
      <c r="AN293" s="753"/>
      <c r="AO293" s="753"/>
      <c r="AP293" s="753"/>
    </row>
    <row r="294" spans="3:42" ht="13" outlineLevel="1" x14ac:dyDescent="0.3">
      <c r="C294" s="930"/>
      <c r="D294" s="936" t="s">
        <v>0</v>
      </c>
      <c r="E294" s="793" t="s">
        <v>2631</v>
      </c>
      <c r="F294" s="753" t="s">
        <v>1714</v>
      </c>
      <c r="G294" s="753" t="s">
        <v>1714</v>
      </c>
      <c r="H294" s="753" t="s">
        <v>1714</v>
      </c>
      <c r="I294" s="753" t="s">
        <v>1714</v>
      </c>
      <c r="J294" s="753" t="s">
        <v>1714</v>
      </c>
      <c r="K294" s="753" t="s">
        <v>1714</v>
      </c>
      <c r="L294" s="753" t="s">
        <v>1714</v>
      </c>
      <c r="M294" s="753" t="s">
        <v>1714</v>
      </c>
      <c r="N294" s="753" t="s">
        <v>1714</v>
      </c>
      <c r="O294" s="753" t="s">
        <v>1714</v>
      </c>
      <c r="P294" s="753" t="s">
        <v>1714</v>
      </c>
      <c r="Q294" s="753" t="s">
        <v>1714</v>
      </c>
      <c r="R294" s="753" t="s">
        <v>1714</v>
      </c>
      <c r="S294" s="753" t="s">
        <v>1714</v>
      </c>
      <c r="T294" s="753" t="s">
        <v>1714</v>
      </c>
      <c r="U294" s="753" t="s">
        <v>1714</v>
      </c>
      <c r="V294" s="753" t="s">
        <v>1714</v>
      </c>
      <c r="W294" s="753" t="s">
        <v>1714</v>
      </c>
      <c r="X294" s="753" t="s">
        <v>1714</v>
      </c>
      <c r="Y294" s="753" t="s">
        <v>1714</v>
      </c>
      <c r="Z294" s="753" t="s">
        <v>1714</v>
      </c>
      <c r="AA294" s="753" t="s">
        <v>1714</v>
      </c>
      <c r="AB294" s="753" t="s">
        <v>1714</v>
      </c>
      <c r="AC294" s="753" t="s">
        <v>1714</v>
      </c>
      <c r="AD294" s="753" t="s">
        <v>1714</v>
      </c>
      <c r="AE294" s="753" t="s">
        <v>1714</v>
      </c>
      <c r="AF294" s="753" t="s">
        <v>1714</v>
      </c>
      <c r="AG294" s="753" t="s">
        <v>1714</v>
      </c>
      <c r="AH294" s="753" t="s">
        <v>1714</v>
      </c>
      <c r="AI294" s="753" t="s">
        <v>1714</v>
      </c>
      <c r="AJ294" s="753" t="s">
        <v>1714</v>
      </c>
      <c r="AK294" s="753" t="s">
        <v>1714</v>
      </c>
      <c r="AL294" s="753" t="s">
        <v>1714</v>
      </c>
      <c r="AM294" s="753" t="s">
        <v>1714</v>
      </c>
      <c r="AN294" s="753" t="s">
        <v>1714</v>
      </c>
      <c r="AO294" s="753" t="s">
        <v>1714</v>
      </c>
      <c r="AP294" s="753" t="s">
        <v>1714</v>
      </c>
    </row>
    <row r="295" spans="3:42" outlineLevel="1" x14ac:dyDescent="0.25">
      <c r="C295" s="931"/>
      <c r="D295" s="802" t="s">
        <v>378</v>
      </c>
      <c r="E295" s="793" t="s">
        <v>2632</v>
      </c>
      <c r="F295" s="753"/>
      <c r="G295" s="753"/>
      <c r="H295" s="753"/>
      <c r="I295" s="753"/>
      <c r="J295" s="753"/>
      <c r="K295" s="753"/>
      <c r="L295" s="753"/>
      <c r="M295" s="753"/>
      <c r="N295" s="753"/>
      <c r="O295" s="753"/>
      <c r="P295" s="753"/>
      <c r="Q295" s="753"/>
      <c r="R295" s="753"/>
      <c r="S295" s="753"/>
      <c r="T295" s="753"/>
      <c r="U295" s="753"/>
      <c r="V295" s="753"/>
      <c r="W295" s="753"/>
      <c r="X295" s="753"/>
      <c r="Y295" s="753"/>
      <c r="Z295" s="753"/>
      <c r="AA295" s="753"/>
      <c r="AB295" s="753"/>
      <c r="AC295" s="753"/>
      <c r="AD295" s="753"/>
      <c r="AE295" s="753"/>
      <c r="AF295" s="753"/>
      <c r="AG295" s="753"/>
      <c r="AH295" s="753"/>
      <c r="AI295" s="753"/>
      <c r="AJ295" s="753"/>
      <c r="AK295" s="753"/>
      <c r="AL295" s="753"/>
      <c r="AM295" s="753"/>
      <c r="AN295" s="753"/>
      <c r="AO295" s="753"/>
      <c r="AP295" s="753"/>
    </row>
    <row r="296" spans="3:42" ht="13" outlineLevel="1" x14ac:dyDescent="0.3">
      <c r="C296" s="930"/>
      <c r="D296" s="936" t="s">
        <v>379</v>
      </c>
      <c r="E296" s="793" t="s">
        <v>2633</v>
      </c>
      <c r="F296" s="753"/>
      <c r="G296" s="753"/>
      <c r="H296" s="753"/>
      <c r="I296" s="753"/>
      <c r="J296" s="753"/>
      <c r="K296" s="753"/>
      <c r="L296" s="753"/>
      <c r="M296" s="753"/>
      <c r="N296" s="753"/>
      <c r="O296" s="753"/>
      <c r="P296" s="753"/>
      <c r="Q296" s="753"/>
      <c r="R296" s="753"/>
      <c r="S296" s="753"/>
      <c r="T296" s="753"/>
      <c r="U296" s="753"/>
      <c r="V296" s="753"/>
      <c r="W296" s="753"/>
      <c r="X296" s="753"/>
      <c r="Y296" s="753"/>
      <c r="Z296" s="753"/>
      <c r="AA296" s="753"/>
      <c r="AB296" s="753"/>
      <c r="AC296" s="753"/>
      <c r="AD296" s="753"/>
      <c r="AE296" s="753"/>
      <c r="AF296" s="753"/>
      <c r="AG296" s="753"/>
      <c r="AH296" s="753"/>
      <c r="AI296" s="753"/>
      <c r="AJ296" s="753"/>
      <c r="AK296" s="753"/>
      <c r="AL296" s="753"/>
      <c r="AM296" s="753"/>
      <c r="AN296" s="753"/>
      <c r="AO296" s="753"/>
      <c r="AP296" s="753"/>
    </row>
    <row r="297" spans="3:42" ht="13" outlineLevel="1" x14ac:dyDescent="0.3">
      <c r="C297" s="930"/>
      <c r="D297" s="936" t="s">
        <v>380</v>
      </c>
      <c r="E297" s="793" t="s">
        <v>2634</v>
      </c>
      <c r="F297" s="753"/>
      <c r="G297" s="753"/>
      <c r="H297" s="753"/>
      <c r="I297" s="753"/>
      <c r="J297" s="753"/>
      <c r="K297" s="753"/>
      <c r="L297" s="753"/>
      <c r="M297" s="753"/>
      <c r="N297" s="753"/>
      <c r="O297" s="753"/>
      <c r="P297" s="753"/>
      <c r="Q297" s="753"/>
      <c r="R297" s="753"/>
      <c r="S297" s="753"/>
      <c r="T297" s="753"/>
      <c r="U297" s="753"/>
      <c r="V297" s="753"/>
      <c r="W297" s="753"/>
      <c r="X297" s="753"/>
      <c r="Y297" s="753"/>
      <c r="Z297" s="753"/>
      <c r="AA297" s="753"/>
      <c r="AB297" s="753"/>
      <c r="AC297" s="753"/>
      <c r="AD297" s="753"/>
      <c r="AE297" s="753"/>
      <c r="AF297" s="753"/>
      <c r="AG297" s="753"/>
      <c r="AH297" s="753"/>
      <c r="AI297" s="753"/>
      <c r="AJ297" s="753"/>
      <c r="AK297" s="753"/>
      <c r="AL297" s="753"/>
      <c r="AM297" s="753"/>
      <c r="AN297" s="753"/>
      <c r="AO297" s="753"/>
      <c r="AP297" s="753"/>
    </row>
    <row r="298" spans="3:42" outlineLevel="1" x14ac:dyDescent="0.25">
      <c r="C298" s="931"/>
      <c r="D298" s="802" t="s">
        <v>381</v>
      </c>
      <c r="E298" s="793" t="s">
        <v>2635</v>
      </c>
      <c r="F298" s="753"/>
      <c r="G298" s="753"/>
      <c r="H298" s="753"/>
      <c r="I298" s="753"/>
      <c r="J298" s="753"/>
      <c r="K298" s="753"/>
      <c r="L298" s="753"/>
      <c r="M298" s="753"/>
      <c r="N298" s="753"/>
      <c r="O298" s="753"/>
      <c r="P298" s="753"/>
      <c r="Q298" s="753"/>
      <c r="R298" s="753"/>
      <c r="S298" s="753"/>
      <c r="T298" s="753"/>
      <c r="U298" s="753"/>
      <c r="V298" s="753"/>
      <c r="W298" s="753"/>
      <c r="X298" s="753"/>
      <c r="Y298" s="753"/>
      <c r="Z298" s="753"/>
      <c r="AA298" s="753"/>
      <c r="AB298" s="753"/>
      <c r="AC298" s="753"/>
      <c r="AD298" s="753"/>
      <c r="AE298" s="753"/>
      <c r="AF298" s="753"/>
      <c r="AG298" s="753"/>
      <c r="AH298" s="753"/>
      <c r="AI298" s="753"/>
      <c r="AJ298" s="753"/>
      <c r="AK298" s="753"/>
      <c r="AL298" s="753"/>
      <c r="AM298" s="753"/>
      <c r="AN298" s="753"/>
      <c r="AO298" s="753"/>
      <c r="AP298" s="753"/>
    </row>
    <row r="299" spans="3:42" ht="13" outlineLevel="1" x14ac:dyDescent="0.3">
      <c r="C299" s="930"/>
      <c r="D299" s="936" t="s">
        <v>382</v>
      </c>
      <c r="E299" s="793" t="s">
        <v>2636</v>
      </c>
      <c r="F299" s="753"/>
      <c r="G299" s="753"/>
      <c r="H299" s="753"/>
      <c r="I299" s="753"/>
      <c r="J299" s="753"/>
      <c r="K299" s="753"/>
      <c r="L299" s="753"/>
      <c r="M299" s="753"/>
      <c r="N299" s="753"/>
      <c r="O299" s="753"/>
      <c r="P299" s="753"/>
      <c r="Q299" s="753"/>
      <c r="R299" s="753"/>
      <c r="S299" s="753"/>
      <c r="T299" s="753"/>
      <c r="U299" s="753"/>
      <c r="V299" s="753"/>
      <c r="W299" s="753"/>
      <c r="X299" s="753"/>
      <c r="Y299" s="753"/>
      <c r="Z299" s="753"/>
      <c r="AA299" s="753"/>
      <c r="AB299" s="753"/>
      <c r="AC299" s="753"/>
      <c r="AD299" s="753"/>
      <c r="AE299" s="753"/>
      <c r="AF299" s="753"/>
      <c r="AG299" s="753"/>
      <c r="AH299" s="753"/>
      <c r="AI299" s="753"/>
      <c r="AJ299" s="753"/>
      <c r="AK299" s="753"/>
      <c r="AL299" s="753"/>
      <c r="AM299" s="753"/>
      <c r="AN299" s="753"/>
      <c r="AO299" s="753"/>
      <c r="AP299" s="753"/>
    </row>
    <row r="300" spans="3:42" ht="13" outlineLevel="1" x14ac:dyDescent="0.3">
      <c r="C300" s="930"/>
      <c r="D300" s="936" t="s">
        <v>383</v>
      </c>
      <c r="E300" s="793" t="s">
        <v>2637</v>
      </c>
      <c r="F300" s="753"/>
      <c r="G300" s="753"/>
      <c r="H300" s="753"/>
      <c r="I300" s="753"/>
      <c r="J300" s="753"/>
      <c r="K300" s="753"/>
      <c r="L300" s="753"/>
      <c r="M300" s="753"/>
      <c r="N300" s="753"/>
      <c r="O300" s="753"/>
      <c r="P300" s="753"/>
      <c r="Q300" s="753"/>
      <c r="R300" s="753"/>
      <c r="S300" s="753"/>
      <c r="T300" s="753"/>
      <c r="U300" s="753"/>
      <c r="V300" s="753"/>
      <c r="W300" s="753"/>
      <c r="X300" s="753"/>
      <c r="Y300" s="753"/>
      <c r="Z300" s="753"/>
      <c r="AA300" s="753"/>
      <c r="AB300" s="753"/>
      <c r="AC300" s="753"/>
      <c r="AD300" s="753"/>
      <c r="AE300" s="753"/>
      <c r="AF300" s="753"/>
      <c r="AG300" s="753"/>
      <c r="AH300" s="753"/>
      <c r="AI300" s="753"/>
      <c r="AJ300" s="753"/>
      <c r="AK300" s="753"/>
      <c r="AL300" s="753"/>
      <c r="AM300" s="753"/>
      <c r="AN300" s="753"/>
      <c r="AO300" s="753"/>
      <c r="AP300" s="753"/>
    </row>
    <row r="301" spans="3:42" ht="13" outlineLevel="1" x14ac:dyDescent="0.3">
      <c r="C301" s="930"/>
      <c r="D301" s="936" t="s">
        <v>384</v>
      </c>
      <c r="E301" s="793" t="s">
        <v>2638</v>
      </c>
      <c r="F301" s="753"/>
      <c r="G301" s="753"/>
      <c r="H301" s="753"/>
      <c r="I301" s="753"/>
      <c r="J301" s="753"/>
      <c r="K301" s="753"/>
      <c r="L301" s="753"/>
      <c r="M301" s="753"/>
      <c r="N301" s="753"/>
      <c r="O301" s="753"/>
      <c r="P301" s="753"/>
      <c r="Q301" s="753"/>
      <c r="R301" s="753"/>
      <c r="S301" s="753"/>
      <c r="T301" s="753"/>
      <c r="U301" s="753"/>
      <c r="V301" s="753"/>
      <c r="W301" s="753"/>
      <c r="X301" s="753"/>
      <c r="Y301" s="753"/>
      <c r="Z301" s="753"/>
      <c r="AA301" s="753"/>
      <c r="AB301" s="753"/>
      <c r="AC301" s="753"/>
      <c r="AD301" s="753"/>
      <c r="AE301" s="753"/>
      <c r="AF301" s="753"/>
      <c r="AG301" s="753"/>
      <c r="AH301" s="753"/>
      <c r="AI301" s="753"/>
      <c r="AJ301" s="753"/>
      <c r="AK301" s="753"/>
      <c r="AL301" s="753"/>
      <c r="AM301" s="753"/>
      <c r="AN301" s="753"/>
      <c r="AO301" s="753"/>
      <c r="AP301" s="753"/>
    </row>
    <row r="302" spans="3:42" ht="13" outlineLevel="1" x14ac:dyDescent="0.3">
      <c r="C302" s="930"/>
      <c r="D302" s="881" t="s">
        <v>1027</v>
      </c>
      <c r="E302" s="793"/>
      <c r="F302" s="753"/>
      <c r="G302" s="753"/>
      <c r="H302" s="753"/>
      <c r="I302" s="753"/>
      <c r="J302" s="753"/>
      <c r="K302" s="753"/>
      <c r="L302" s="753"/>
      <c r="M302" s="753"/>
      <c r="N302" s="753"/>
      <c r="O302" s="753"/>
      <c r="P302" s="753"/>
      <c r="Q302" s="753"/>
      <c r="R302" s="753"/>
      <c r="S302" s="753"/>
      <c r="T302" s="753"/>
      <c r="U302" s="753"/>
      <c r="V302" s="753"/>
      <c r="W302" s="753"/>
      <c r="X302" s="753"/>
      <c r="Y302" s="753"/>
      <c r="Z302" s="753"/>
      <c r="AA302" s="753"/>
      <c r="AB302" s="753"/>
      <c r="AC302" s="753"/>
      <c r="AD302" s="753"/>
      <c r="AE302" s="753"/>
      <c r="AF302" s="753"/>
      <c r="AG302" s="753"/>
      <c r="AH302" s="753"/>
      <c r="AI302" s="753"/>
      <c r="AJ302" s="753"/>
      <c r="AK302" s="753"/>
      <c r="AL302" s="753"/>
      <c r="AM302" s="753"/>
      <c r="AN302" s="753"/>
      <c r="AO302" s="753"/>
      <c r="AP302" s="753"/>
    </row>
    <row r="303" spans="3:42" outlineLevel="1" x14ac:dyDescent="0.25">
      <c r="C303" s="931"/>
      <c r="D303" s="932" t="s">
        <v>353</v>
      </c>
      <c r="E303" s="793" t="s">
        <v>2639</v>
      </c>
      <c r="F303" s="753" t="s">
        <v>1714</v>
      </c>
      <c r="G303" s="753" t="s">
        <v>1714</v>
      </c>
      <c r="H303" s="753" t="s">
        <v>1714</v>
      </c>
      <c r="I303" s="753" t="s">
        <v>1714</v>
      </c>
      <c r="J303" s="753" t="s">
        <v>1714</v>
      </c>
      <c r="K303" s="753" t="s">
        <v>1714</v>
      </c>
      <c r="L303" s="753" t="s">
        <v>1714</v>
      </c>
      <c r="M303" s="753" t="s">
        <v>1714</v>
      </c>
      <c r="N303" s="753" t="s">
        <v>1714</v>
      </c>
      <c r="O303" s="753" t="s">
        <v>1714</v>
      </c>
      <c r="P303" s="753" t="s">
        <v>1714</v>
      </c>
      <c r="Q303" s="753" t="s">
        <v>1714</v>
      </c>
      <c r="R303" s="753" t="s">
        <v>1714</v>
      </c>
      <c r="S303" s="753" t="s">
        <v>1714</v>
      </c>
      <c r="T303" s="753" t="s">
        <v>1714</v>
      </c>
      <c r="U303" s="753" t="s">
        <v>1714</v>
      </c>
      <c r="V303" s="753" t="s">
        <v>1714</v>
      </c>
      <c r="W303" s="753" t="s">
        <v>1714</v>
      </c>
      <c r="X303" s="753" t="s">
        <v>1714</v>
      </c>
      <c r="Y303" s="753" t="s">
        <v>1714</v>
      </c>
      <c r="Z303" s="753" t="s">
        <v>1714</v>
      </c>
      <c r="AA303" s="753" t="s">
        <v>1714</v>
      </c>
      <c r="AB303" s="753" t="s">
        <v>1714</v>
      </c>
      <c r="AC303" s="753" t="s">
        <v>1714</v>
      </c>
      <c r="AD303" s="753" t="s">
        <v>1714</v>
      </c>
      <c r="AE303" s="753" t="s">
        <v>1714</v>
      </c>
      <c r="AF303" s="753" t="s">
        <v>1714</v>
      </c>
      <c r="AG303" s="753" t="s">
        <v>1714</v>
      </c>
      <c r="AH303" s="753" t="s">
        <v>1714</v>
      </c>
      <c r="AI303" s="753" t="s">
        <v>1714</v>
      </c>
      <c r="AJ303" s="753" t="s">
        <v>1714</v>
      </c>
      <c r="AK303" s="753" t="s">
        <v>1714</v>
      </c>
      <c r="AL303" s="753" t="s">
        <v>1714</v>
      </c>
      <c r="AM303" s="753" t="s">
        <v>1714</v>
      </c>
      <c r="AN303" s="753" t="s">
        <v>1714</v>
      </c>
      <c r="AO303" s="753" t="s">
        <v>1714</v>
      </c>
      <c r="AP303" s="753" t="s">
        <v>1714</v>
      </c>
    </row>
    <row r="304" spans="3:42" outlineLevel="1" x14ac:dyDescent="0.25">
      <c r="C304" s="931"/>
      <c r="D304" s="932" t="s">
        <v>1028</v>
      </c>
      <c r="E304" s="793" t="s">
        <v>2640</v>
      </c>
      <c r="F304" s="753" t="s">
        <v>1714</v>
      </c>
      <c r="G304" s="753" t="s">
        <v>1714</v>
      </c>
      <c r="H304" s="753" t="s">
        <v>1714</v>
      </c>
      <c r="I304" s="753" t="s">
        <v>1714</v>
      </c>
      <c r="J304" s="753" t="s">
        <v>1714</v>
      </c>
      <c r="K304" s="753" t="s">
        <v>1714</v>
      </c>
      <c r="L304" s="753" t="s">
        <v>1714</v>
      </c>
      <c r="M304" s="753" t="s">
        <v>1714</v>
      </c>
      <c r="N304" s="753" t="s">
        <v>1714</v>
      </c>
      <c r="O304" s="753" t="s">
        <v>1714</v>
      </c>
      <c r="P304" s="753" t="s">
        <v>1714</v>
      </c>
      <c r="Q304" s="753" t="s">
        <v>1714</v>
      </c>
      <c r="R304" s="753" t="s">
        <v>1714</v>
      </c>
      <c r="S304" s="753" t="s">
        <v>1714</v>
      </c>
      <c r="T304" s="753" t="s">
        <v>1714</v>
      </c>
      <c r="U304" s="753" t="s">
        <v>1714</v>
      </c>
      <c r="V304" s="753" t="s">
        <v>1714</v>
      </c>
      <c r="W304" s="753" t="s">
        <v>1714</v>
      </c>
      <c r="X304" s="753" t="s">
        <v>1714</v>
      </c>
      <c r="Y304" s="753" t="s">
        <v>1714</v>
      </c>
      <c r="Z304" s="753" t="s">
        <v>1714</v>
      </c>
      <c r="AA304" s="753" t="s">
        <v>1714</v>
      </c>
      <c r="AB304" s="753" t="s">
        <v>1714</v>
      </c>
      <c r="AC304" s="753" t="s">
        <v>1714</v>
      </c>
      <c r="AD304" s="753" t="s">
        <v>1714</v>
      </c>
      <c r="AE304" s="753" t="s">
        <v>1714</v>
      </c>
      <c r="AF304" s="753" t="s">
        <v>1714</v>
      </c>
      <c r="AG304" s="753" t="s">
        <v>1714</v>
      </c>
      <c r="AH304" s="753" t="s">
        <v>1714</v>
      </c>
      <c r="AI304" s="753" t="s">
        <v>1714</v>
      </c>
      <c r="AJ304" s="753" t="s">
        <v>1714</v>
      </c>
      <c r="AK304" s="753" t="s">
        <v>1714</v>
      </c>
      <c r="AL304" s="753" t="s">
        <v>1714</v>
      </c>
      <c r="AM304" s="753" t="s">
        <v>1714</v>
      </c>
      <c r="AN304" s="753" t="s">
        <v>1714</v>
      </c>
      <c r="AO304" s="753" t="s">
        <v>1714</v>
      </c>
      <c r="AP304" s="753" t="s">
        <v>1714</v>
      </c>
    </row>
    <row r="305" spans="3:44" outlineLevel="1" x14ac:dyDescent="0.25">
      <c r="C305" s="931"/>
      <c r="D305" s="932" t="s">
        <v>356</v>
      </c>
      <c r="E305" s="793" t="s">
        <v>2641</v>
      </c>
      <c r="F305" s="753" t="s">
        <v>1714</v>
      </c>
      <c r="G305" s="753" t="s">
        <v>1714</v>
      </c>
      <c r="H305" s="753" t="s">
        <v>1714</v>
      </c>
      <c r="I305" s="753" t="s">
        <v>1714</v>
      </c>
      <c r="J305" s="753" t="s">
        <v>1714</v>
      </c>
      <c r="K305" s="753" t="s">
        <v>1714</v>
      </c>
      <c r="L305" s="753" t="s">
        <v>1714</v>
      </c>
      <c r="M305" s="753" t="s">
        <v>1714</v>
      </c>
      <c r="N305" s="753" t="s">
        <v>1714</v>
      </c>
      <c r="O305" s="753" t="s">
        <v>1714</v>
      </c>
      <c r="P305" s="753" t="s">
        <v>1714</v>
      </c>
      <c r="Q305" s="753" t="s">
        <v>1714</v>
      </c>
      <c r="R305" s="753" t="s">
        <v>1714</v>
      </c>
      <c r="S305" s="753" t="s">
        <v>1714</v>
      </c>
      <c r="T305" s="753" t="s">
        <v>1714</v>
      </c>
      <c r="U305" s="753" t="s">
        <v>1714</v>
      </c>
      <c r="V305" s="753" t="s">
        <v>1714</v>
      </c>
      <c r="W305" s="753" t="s">
        <v>1714</v>
      </c>
      <c r="X305" s="753" t="s">
        <v>1714</v>
      </c>
      <c r="Y305" s="753" t="s">
        <v>1714</v>
      </c>
      <c r="Z305" s="753" t="s">
        <v>1714</v>
      </c>
      <c r="AA305" s="753" t="s">
        <v>1714</v>
      </c>
      <c r="AB305" s="753" t="s">
        <v>1714</v>
      </c>
      <c r="AC305" s="753" t="s">
        <v>1714</v>
      </c>
      <c r="AD305" s="753" t="s">
        <v>1714</v>
      </c>
      <c r="AE305" s="753" t="s">
        <v>1714</v>
      </c>
      <c r="AF305" s="753" t="s">
        <v>1714</v>
      </c>
      <c r="AG305" s="753" t="s">
        <v>1714</v>
      </c>
      <c r="AH305" s="753" t="s">
        <v>1714</v>
      </c>
      <c r="AI305" s="753" t="s">
        <v>1714</v>
      </c>
      <c r="AJ305" s="753" t="s">
        <v>1714</v>
      </c>
      <c r="AK305" s="753" t="s">
        <v>1714</v>
      </c>
      <c r="AL305" s="753" t="s">
        <v>1714</v>
      </c>
      <c r="AM305" s="753" t="s">
        <v>1714</v>
      </c>
      <c r="AN305" s="753" t="s">
        <v>1714</v>
      </c>
      <c r="AO305" s="753" t="s">
        <v>1714</v>
      </c>
      <c r="AP305" s="753" t="s">
        <v>1714</v>
      </c>
    </row>
    <row r="306" spans="3:44" outlineLevel="1" x14ac:dyDescent="0.25">
      <c r="C306" s="931"/>
      <c r="D306" s="932" t="s">
        <v>357</v>
      </c>
      <c r="E306" s="793" t="s">
        <v>2642</v>
      </c>
      <c r="F306" s="753" t="s">
        <v>1714</v>
      </c>
      <c r="G306" s="753" t="s">
        <v>1714</v>
      </c>
      <c r="H306" s="753" t="s">
        <v>1714</v>
      </c>
      <c r="I306" s="753" t="s">
        <v>1714</v>
      </c>
      <c r="J306" s="753" t="s">
        <v>1714</v>
      </c>
      <c r="K306" s="753" t="s">
        <v>1714</v>
      </c>
      <c r="L306" s="753" t="s">
        <v>1714</v>
      </c>
      <c r="M306" s="753" t="s">
        <v>1714</v>
      </c>
      <c r="N306" s="753" t="s">
        <v>1714</v>
      </c>
      <c r="O306" s="753" t="s">
        <v>1714</v>
      </c>
      <c r="P306" s="753" t="s">
        <v>1714</v>
      </c>
      <c r="Q306" s="753" t="s">
        <v>1714</v>
      </c>
      <c r="R306" s="753" t="s">
        <v>1714</v>
      </c>
      <c r="S306" s="753" t="s">
        <v>1714</v>
      </c>
      <c r="T306" s="753" t="s">
        <v>1714</v>
      </c>
      <c r="U306" s="753" t="s">
        <v>1714</v>
      </c>
      <c r="V306" s="753" t="s">
        <v>1714</v>
      </c>
      <c r="W306" s="753" t="s">
        <v>1714</v>
      </c>
      <c r="X306" s="753" t="s">
        <v>1714</v>
      </c>
      <c r="Y306" s="753" t="s">
        <v>1714</v>
      </c>
      <c r="Z306" s="753" t="s">
        <v>1714</v>
      </c>
      <c r="AA306" s="753" t="s">
        <v>1714</v>
      </c>
      <c r="AB306" s="753" t="s">
        <v>1714</v>
      </c>
      <c r="AC306" s="753" t="s">
        <v>1714</v>
      </c>
      <c r="AD306" s="753" t="s">
        <v>1714</v>
      </c>
      <c r="AE306" s="753" t="s">
        <v>1714</v>
      </c>
      <c r="AF306" s="753" t="s">
        <v>1714</v>
      </c>
      <c r="AG306" s="753" t="s">
        <v>1714</v>
      </c>
      <c r="AH306" s="753" t="s">
        <v>1714</v>
      </c>
      <c r="AI306" s="753" t="s">
        <v>1714</v>
      </c>
      <c r="AJ306" s="753" t="s">
        <v>1714</v>
      </c>
      <c r="AK306" s="753" t="s">
        <v>1714</v>
      </c>
      <c r="AL306" s="753" t="s">
        <v>1714</v>
      </c>
      <c r="AM306" s="753" t="s">
        <v>1714</v>
      </c>
      <c r="AN306" s="753" t="s">
        <v>1714</v>
      </c>
      <c r="AO306" s="753" t="s">
        <v>1714</v>
      </c>
      <c r="AP306" s="753" t="s">
        <v>1714</v>
      </c>
    </row>
    <row r="307" spans="3:44" ht="13" outlineLevel="1" x14ac:dyDescent="0.3">
      <c r="C307" s="930"/>
      <c r="D307" s="881" t="s">
        <v>1029</v>
      </c>
      <c r="E307" s="793"/>
      <c r="F307" s="753"/>
      <c r="G307" s="753"/>
      <c r="H307" s="753"/>
      <c r="I307" s="753"/>
      <c r="J307" s="753"/>
      <c r="K307" s="753"/>
      <c r="L307" s="753"/>
      <c r="M307" s="753"/>
      <c r="N307" s="753"/>
      <c r="O307" s="753"/>
      <c r="P307" s="753"/>
      <c r="Q307" s="753"/>
      <c r="R307" s="753"/>
      <c r="S307" s="753"/>
      <c r="T307" s="753"/>
      <c r="U307" s="753"/>
      <c r="V307" s="753"/>
      <c r="W307" s="753"/>
      <c r="X307" s="753"/>
      <c r="Y307" s="753"/>
      <c r="Z307" s="753"/>
      <c r="AA307" s="753"/>
      <c r="AB307" s="753"/>
      <c r="AC307" s="753"/>
      <c r="AD307" s="753"/>
      <c r="AE307" s="753"/>
      <c r="AF307" s="753"/>
      <c r="AG307" s="753"/>
      <c r="AH307" s="753"/>
      <c r="AI307" s="753"/>
      <c r="AJ307" s="753"/>
      <c r="AK307" s="753"/>
      <c r="AL307" s="753"/>
      <c r="AM307" s="753"/>
      <c r="AN307" s="753"/>
      <c r="AO307" s="753"/>
      <c r="AP307" s="753"/>
    </row>
    <row r="308" spans="3:44" ht="14.5" outlineLevel="1" x14ac:dyDescent="0.25">
      <c r="C308" s="931"/>
      <c r="D308" s="932" t="s">
        <v>2915</v>
      </c>
      <c r="E308" s="793" t="s">
        <v>2643</v>
      </c>
      <c r="F308" s="753" t="s">
        <v>1714</v>
      </c>
      <c r="G308" s="753" t="s">
        <v>1714</v>
      </c>
      <c r="H308" s="753" t="s">
        <v>1714</v>
      </c>
      <c r="I308" s="753" t="s">
        <v>1714</v>
      </c>
      <c r="J308" s="753" t="s">
        <v>1714</v>
      </c>
      <c r="K308" s="753" t="s">
        <v>1714</v>
      </c>
      <c r="L308" s="753" t="s">
        <v>1714</v>
      </c>
      <c r="M308" s="753" t="s">
        <v>1714</v>
      </c>
      <c r="N308" s="753" t="s">
        <v>1714</v>
      </c>
      <c r="O308" s="753" t="s">
        <v>1714</v>
      </c>
      <c r="P308" s="753" t="s">
        <v>1714</v>
      </c>
      <c r="Q308" s="753" t="s">
        <v>1714</v>
      </c>
      <c r="R308" s="753" t="s">
        <v>1714</v>
      </c>
      <c r="S308" s="753" t="s">
        <v>1714</v>
      </c>
      <c r="T308" s="753" t="s">
        <v>1714</v>
      </c>
      <c r="U308" s="753" t="s">
        <v>1714</v>
      </c>
      <c r="V308" s="753" t="s">
        <v>1714</v>
      </c>
      <c r="W308" s="753" t="s">
        <v>1714</v>
      </c>
      <c r="X308" s="753" t="s">
        <v>1714</v>
      </c>
      <c r="Y308" s="753" t="s">
        <v>1714</v>
      </c>
      <c r="Z308" s="753" t="s">
        <v>1714</v>
      </c>
      <c r="AA308" s="753" t="s">
        <v>1714</v>
      </c>
      <c r="AB308" s="753" t="s">
        <v>1714</v>
      </c>
      <c r="AC308" s="753" t="s">
        <v>1714</v>
      </c>
      <c r="AD308" s="753" t="s">
        <v>1714</v>
      </c>
      <c r="AE308" s="753" t="s">
        <v>1714</v>
      </c>
      <c r="AF308" s="753" t="s">
        <v>1714</v>
      </c>
      <c r="AG308" s="753" t="s">
        <v>1714</v>
      </c>
      <c r="AH308" s="753" t="s">
        <v>1714</v>
      </c>
      <c r="AI308" s="753" t="s">
        <v>1714</v>
      </c>
      <c r="AJ308" s="753" t="s">
        <v>1714</v>
      </c>
      <c r="AK308" s="753" t="s">
        <v>1714</v>
      </c>
      <c r="AL308" s="753" t="s">
        <v>1714</v>
      </c>
      <c r="AM308" s="753" t="s">
        <v>1714</v>
      </c>
      <c r="AN308" s="753" t="s">
        <v>1714</v>
      </c>
      <c r="AO308" s="753" t="s">
        <v>1714</v>
      </c>
      <c r="AP308" s="753" t="s">
        <v>1714</v>
      </c>
    </row>
    <row r="309" spans="3:44" ht="14.5" outlineLevel="1" x14ac:dyDescent="0.25">
      <c r="C309" s="931"/>
      <c r="D309" s="932" t="s">
        <v>2916</v>
      </c>
      <c r="E309" s="793" t="s">
        <v>2644</v>
      </c>
      <c r="F309" s="753" t="s">
        <v>1714</v>
      </c>
      <c r="G309" s="753" t="s">
        <v>1714</v>
      </c>
      <c r="H309" s="753" t="s">
        <v>1714</v>
      </c>
      <c r="I309" s="753" t="s">
        <v>1714</v>
      </c>
      <c r="J309" s="753" t="s">
        <v>1714</v>
      </c>
      <c r="K309" s="753" t="s">
        <v>1714</v>
      </c>
      <c r="L309" s="753" t="s">
        <v>1714</v>
      </c>
      <c r="M309" s="753" t="s">
        <v>1714</v>
      </c>
      <c r="N309" s="753" t="s">
        <v>1714</v>
      </c>
      <c r="O309" s="753" t="s">
        <v>1714</v>
      </c>
      <c r="P309" s="753" t="s">
        <v>1714</v>
      </c>
      <c r="Q309" s="753" t="s">
        <v>1714</v>
      </c>
      <c r="R309" s="753" t="s">
        <v>1714</v>
      </c>
      <c r="S309" s="753" t="s">
        <v>1714</v>
      </c>
      <c r="T309" s="753" t="s">
        <v>1714</v>
      </c>
      <c r="U309" s="753" t="s">
        <v>1714</v>
      </c>
      <c r="V309" s="753" t="s">
        <v>1714</v>
      </c>
      <c r="W309" s="753" t="s">
        <v>1714</v>
      </c>
      <c r="X309" s="753" t="s">
        <v>1714</v>
      </c>
      <c r="Y309" s="753" t="s">
        <v>1714</v>
      </c>
      <c r="Z309" s="753" t="s">
        <v>1714</v>
      </c>
      <c r="AA309" s="753" t="s">
        <v>1714</v>
      </c>
      <c r="AB309" s="753" t="s">
        <v>1714</v>
      </c>
      <c r="AC309" s="753" t="s">
        <v>1714</v>
      </c>
      <c r="AD309" s="753" t="s">
        <v>1714</v>
      </c>
      <c r="AE309" s="753" t="s">
        <v>1714</v>
      </c>
      <c r="AF309" s="753" t="s">
        <v>1714</v>
      </c>
      <c r="AG309" s="753" t="s">
        <v>1714</v>
      </c>
      <c r="AH309" s="753" t="s">
        <v>1714</v>
      </c>
      <c r="AI309" s="753" t="s">
        <v>1714</v>
      </c>
      <c r="AJ309" s="753" t="s">
        <v>1714</v>
      </c>
      <c r="AK309" s="753" t="s">
        <v>1714</v>
      </c>
      <c r="AL309" s="753" t="s">
        <v>1714</v>
      </c>
      <c r="AM309" s="753" t="s">
        <v>1714</v>
      </c>
      <c r="AN309" s="753" t="s">
        <v>1714</v>
      </c>
      <c r="AO309" s="753" t="s">
        <v>1714</v>
      </c>
      <c r="AP309" s="753" t="s">
        <v>1714</v>
      </c>
    </row>
    <row r="310" spans="3:44" outlineLevel="1" x14ac:dyDescent="0.25">
      <c r="C310" s="931"/>
      <c r="D310" s="932" t="s">
        <v>1030</v>
      </c>
      <c r="E310" s="793" t="s">
        <v>2645</v>
      </c>
      <c r="F310" s="753" t="s">
        <v>1714</v>
      </c>
      <c r="G310" s="753" t="s">
        <v>1714</v>
      </c>
      <c r="H310" s="753" t="s">
        <v>1714</v>
      </c>
      <c r="I310" s="753" t="s">
        <v>1714</v>
      </c>
      <c r="J310" s="753" t="s">
        <v>1714</v>
      </c>
      <c r="K310" s="753" t="s">
        <v>1714</v>
      </c>
      <c r="L310" s="753" t="s">
        <v>1714</v>
      </c>
      <c r="M310" s="753" t="s">
        <v>1714</v>
      </c>
      <c r="N310" s="753" t="s">
        <v>1714</v>
      </c>
      <c r="O310" s="753" t="s">
        <v>1714</v>
      </c>
      <c r="P310" s="753" t="s">
        <v>1714</v>
      </c>
      <c r="Q310" s="753" t="s">
        <v>1714</v>
      </c>
      <c r="R310" s="753" t="s">
        <v>1714</v>
      </c>
      <c r="S310" s="753" t="s">
        <v>1714</v>
      </c>
      <c r="T310" s="753" t="s">
        <v>1714</v>
      </c>
      <c r="U310" s="753" t="s">
        <v>1714</v>
      </c>
      <c r="V310" s="753" t="s">
        <v>1714</v>
      </c>
      <c r="W310" s="753" t="s">
        <v>1714</v>
      </c>
      <c r="X310" s="753" t="s">
        <v>1714</v>
      </c>
      <c r="Y310" s="753" t="s">
        <v>1714</v>
      </c>
      <c r="Z310" s="753" t="s">
        <v>1714</v>
      </c>
      <c r="AA310" s="753" t="s">
        <v>1714</v>
      </c>
      <c r="AB310" s="753" t="s">
        <v>1714</v>
      </c>
      <c r="AC310" s="753" t="s">
        <v>1714</v>
      </c>
      <c r="AD310" s="753" t="s">
        <v>1714</v>
      </c>
      <c r="AE310" s="753" t="s">
        <v>1714</v>
      </c>
      <c r="AF310" s="753" t="s">
        <v>1714</v>
      </c>
      <c r="AG310" s="753" t="s">
        <v>1714</v>
      </c>
      <c r="AH310" s="753" t="s">
        <v>1714</v>
      </c>
      <c r="AI310" s="753" t="s">
        <v>1714</v>
      </c>
      <c r="AJ310" s="753" t="s">
        <v>1714</v>
      </c>
      <c r="AK310" s="753" t="s">
        <v>1714</v>
      </c>
      <c r="AL310" s="753" t="s">
        <v>1714</v>
      </c>
      <c r="AM310" s="753" t="s">
        <v>1714</v>
      </c>
      <c r="AN310" s="753" t="s">
        <v>1714</v>
      </c>
      <c r="AO310" s="753" t="s">
        <v>1714</v>
      </c>
      <c r="AP310" s="753" t="s">
        <v>1714</v>
      </c>
    </row>
    <row r="311" spans="3:44" ht="13" outlineLevel="1" x14ac:dyDescent="0.3">
      <c r="C311" s="881"/>
      <c r="D311" s="881" t="s">
        <v>626</v>
      </c>
      <c r="E311" s="793" t="s">
        <v>2646</v>
      </c>
      <c r="F311" s="753" t="s">
        <v>1714</v>
      </c>
      <c r="G311" s="753" t="s">
        <v>1714</v>
      </c>
      <c r="H311" s="753" t="s">
        <v>1714</v>
      </c>
      <c r="I311" s="753" t="s">
        <v>1714</v>
      </c>
      <c r="J311" s="753" t="s">
        <v>1714</v>
      </c>
      <c r="K311" s="753" t="s">
        <v>1714</v>
      </c>
      <c r="L311" s="753" t="s">
        <v>1714</v>
      </c>
      <c r="M311" s="753" t="s">
        <v>1714</v>
      </c>
      <c r="N311" s="753" t="s">
        <v>1714</v>
      </c>
      <c r="O311" s="753" t="s">
        <v>1714</v>
      </c>
      <c r="P311" s="753" t="s">
        <v>1714</v>
      </c>
      <c r="Q311" s="753" t="s">
        <v>1714</v>
      </c>
      <c r="R311" s="753" t="s">
        <v>1714</v>
      </c>
      <c r="S311" s="753" t="s">
        <v>1714</v>
      </c>
      <c r="T311" s="753" t="s">
        <v>1714</v>
      </c>
      <c r="U311" s="753" t="s">
        <v>1714</v>
      </c>
      <c r="V311" s="753" t="s">
        <v>1714</v>
      </c>
      <c r="W311" s="753" t="s">
        <v>1714</v>
      </c>
      <c r="X311" s="753" t="s">
        <v>1714</v>
      </c>
      <c r="Y311" s="753" t="s">
        <v>1714</v>
      </c>
      <c r="Z311" s="753" t="s">
        <v>1714</v>
      </c>
      <c r="AA311" s="753" t="s">
        <v>1714</v>
      </c>
      <c r="AB311" s="753" t="s">
        <v>1714</v>
      </c>
      <c r="AC311" s="753" t="s">
        <v>1714</v>
      </c>
      <c r="AD311" s="753" t="s">
        <v>1714</v>
      </c>
      <c r="AE311" s="753" t="s">
        <v>1714</v>
      </c>
      <c r="AF311" s="753" t="s">
        <v>1714</v>
      </c>
      <c r="AG311" s="753" t="s">
        <v>1714</v>
      </c>
      <c r="AH311" s="753" t="s">
        <v>1714</v>
      </c>
      <c r="AI311" s="753" t="s">
        <v>1714</v>
      </c>
      <c r="AJ311" s="753" t="s">
        <v>1714</v>
      </c>
      <c r="AK311" s="753" t="s">
        <v>1714</v>
      </c>
      <c r="AL311" s="753" t="s">
        <v>1714</v>
      </c>
      <c r="AM311" s="753" t="s">
        <v>1714</v>
      </c>
      <c r="AN311" s="753" t="s">
        <v>1714</v>
      </c>
      <c r="AO311" s="753" t="s">
        <v>1714</v>
      </c>
      <c r="AP311" s="753" t="s">
        <v>1714</v>
      </c>
    </row>
    <row r="312" spans="3:44" ht="13" outlineLevel="1" x14ac:dyDescent="0.3">
      <c r="C312" s="881"/>
      <c r="D312" s="932" t="s">
        <v>627</v>
      </c>
      <c r="E312" s="793" t="s">
        <v>2647</v>
      </c>
      <c r="F312" s="753" t="s">
        <v>1714</v>
      </c>
      <c r="G312" s="753" t="s">
        <v>1714</v>
      </c>
      <c r="H312" s="753" t="s">
        <v>1714</v>
      </c>
      <c r="I312" s="753" t="s">
        <v>1714</v>
      </c>
      <c r="J312" s="753" t="s">
        <v>1714</v>
      </c>
      <c r="K312" s="753" t="s">
        <v>1714</v>
      </c>
      <c r="L312" s="753" t="s">
        <v>1714</v>
      </c>
      <c r="M312" s="753" t="s">
        <v>1714</v>
      </c>
      <c r="N312" s="753" t="s">
        <v>1714</v>
      </c>
      <c r="O312" s="753" t="s">
        <v>1714</v>
      </c>
      <c r="P312" s="753" t="s">
        <v>1714</v>
      </c>
      <c r="Q312" s="753" t="s">
        <v>1714</v>
      </c>
      <c r="R312" s="753" t="s">
        <v>1714</v>
      </c>
      <c r="S312" s="753" t="s">
        <v>1714</v>
      </c>
      <c r="T312" s="753" t="s">
        <v>1714</v>
      </c>
      <c r="U312" s="753" t="s">
        <v>1714</v>
      </c>
      <c r="V312" s="753" t="s">
        <v>1714</v>
      </c>
      <c r="W312" s="753" t="s">
        <v>1714</v>
      </c>
      <c r="X312" s="753" t="s">
        <v>1714</v>
      </c>
      <c r="Y312" s="753" t="s">
        <v>1714</v>
      </c>
      <c r="Z312" s="753" t="s">
        <v>1714</v>
      </c>
      <c r="AA312" s="753" t="s">
        <v>1714</v>
      </c>
      <c r="AB312" s="753" t="s">
        <v>1714</v>
      </c>
      <c r="AC312" s="753" t="s">
        <v>1714</v>
      </c>
      <c r="AD312" s="753" t="s">
        <v>1714</v>
      </c>
      <c r="AE312" s="753" t="s">
        <v>1714</v>
      </c>
      <c r="AF312" s="753" t="s">
        <v>1714</v>
      </c>
      <c r="AG312" s="753" t="s">
        <v>1714</v>
      </c>
      <c r="AH312" s="753" t="s">
        <v>1714</v>
      </c>
      <c r="AI312" s="753" t="s">
        <v>1714</v>
      </c>
      <c r="AJ312" s="753" t="s">
        <v>1714</v>
      </c>
      <c r="AK312" s="753" t="s">
        <v>1714</v>
      </c>
      <c r="AL312" s="753" t="s">
        <v>1714</v>
      </c>
      <c r="AM312" s="753" t="s">
        <v>1714</v>
      </c>
      <c r="AN312" s="753" t="s">
        <v>1714</v>
      </c>
      <c r="AO312" s="753" t="s">
        <v>1714</v>
      </c>
      <c r="AP312" s="753" t="s">
        <v>1714</v>
      </c>
    </row>
    <row r="313" spans="3:44" outlineLevel="1" x14ac:dyDescent="0.25">
      <c r="C313" s="931"/>
      <c r="D313" s="932" t="s">
        <v>628</v>
      </c>
      <c r="E313" s="793" t="s">
        <v>2648</v>
      </c>
      <c r="F313" s="753" t="s">
        <v>1714</v>
      </c>
      <c r="G313" s="753" t="s">
        <v>1714</v>
      </c>
      <c r="H313" s="753" t="s">
        <v>1714</v>
      </c>
      <c r="I313" s="753" t="s">
        <v>1714</v>
      </c>
      <c r="J313" s="753" t="s">
        <v>1714</v>
      </c>
      <c r="K313" s="753" t="s">
        <v>1714</v>
      </c>
      <c r="L313" s="753" t="s">
        <v>1714</v>
      </c>
      <c r="M313" s="753" t="s">
        <v>1714</v>
      </c>
      <c r="N313" s="753" t="s">
        <v>1714</v>
      </c>
      <c r="O313" s="753" t="s">
        <v>1714</v>
      </c>
      <c r="P313" s="753" t="s">
        <v>1714</v>
      </c>
      <c r="Q313" s="753" t="s">
        <v>1714</v>
      </c>
      <c r="R313" s="753" t="s">
        <v>1714</v>
      </c>
      <c r="S313" s="753" t="s">
        <v>1714</v>
      </c>
      <c r="T313" s="753" t="s">
        <v>1714</v>
      </c>
      <c r="U313" s="753" t="s">
        <v>1714</v>
      </c>
      <c r="V313" s="753" t="s">
        <v>1714</v>
      </c>
      <c r="W313" s="753" t="s">
        <v>1714</v>
      </c>
      <c r="X313" s="753" t="s">
        <v>1714</v>
      </c>
      <c r="Y313" s="753" t="s">
        <v>1714</v>
      </c>
      <c r="Z313" s="753" t="s">
        <v>1714</v>
      </c>
      <c r="AA313" s="753" t="s">
        <v>1714</v>
      </c>
      <c r="AB313" s="753" t="s">
        <v>1714</v>
      </c>
      <c r="AC313" s="753" t="s">
        <v>1714</v>
      </c>
      <c r="AD313" s="753" t="s">
        <v>1714</v>
      </c>
      <c r="AE313" s="753" t="s">
        <v>1714</v>
      </c>
      <c r="AF313" s="753" t="s">
        <v>1714</v>
      </c>
      <c r="AG313" s="753" t="s">
        <v>1714</v>
      </c>
      <c r="AH313" s="753" t="s">
        <v>1714</v>
      </c>
      <c r="AI313" s="753" t="s">
        <v>1714</v>
      </c>
      <c r="AJ313" s="753" t="s">
        <v>1714</v>
      </c>
      <c r="AK313" s="753" t="s">
        <v>1714</v>
      </c>
      <c r="AL313" s="753" t="s">
        <v>1714</v>
      </c>
      <c r="AM313" s="753" t="s">
        <v>1714</v>
      </c>
      <c r="AN313" s="753" t="s">
        <v>1714</v>
      </c>
      <c r="AO313" s="753" t="s">
        <v>1714</v>
      </c>
      <c r="AP313" s="753" t="s">
        <v>1714</v>
      </c>
    </row>
    <row r="314" spans="3:44" outlineLevel="1" x14ac:dyDescent="0.25">
      <c r="C314" s="931"/>
      <c r="D314" s="932" t="s">
        <v>629</v>
      </c>
      <c r="E314" s="793" t="s">
        <v>2649</v>
      </c>
      <c r="F314" s="753" t="s">
        <v>1714</v>
      </c>
      <c r="G314" s="753" t="s">
        <v>1714</v>
      </c>
      <c r="H314" s="753" t="s">
        <v>1714</v>
      </c>
      <c r="I314" s="753" t="s">
        <v>1714</v>
      </c>
      <c r="J314" s="753" t="s">
        <v>1714</v>
      </c>
      <c r="K314" s="753" t="s">
        <v>1714</v>
      </c>
      <c r="L314" s="753" t="s">
        <v>1714</v>
      </c>
      <c r="M314" s="753" t="s">
        <v>1714</v>
      </c>
      <c r="N314" s="753" t="s">
        <v>1714</v>
      </c>
      <c r="O314" s="753" t="s">
        <v>1714</v>
      </c>
      <c r="P314" s="753" t="s">
        <v>1714</v>
      </c>
      <c r="Q314" s="753" t="s">
        <v>1714</v>
      </c>
      <c r="R314" s="753" t="s">
        <v>1714</v>
      </c>
      <c r="S314" s="753" t="s">
        <v>1714</v>
      </c>
      <c r="T314" s="753" t="s">
        <v>1714</v>
      </c>
      <c r="U314" s="753" t="s">
        <v>1714</v>
      </c>
      <c r="V314" s="753" t="s">
        <v>1714</v>
      </c>
      <c r="W314" s="753" t="s">
        <v>1714</v>
      </c>
      <c r="X314" s="753" t="s">
        <v>1714</v>
      </c>
      <c r="Y314" s="753" t="s">
        <v>1714</v>
      </c>
      <c r="Z314" s="753" t="s">
        <v>1714</v>
      </c>
      <c r="AA314" s="753" t="s">
        <v>1714</v>
      </c>
      <c r="AB314" s="753" t="s">
        <v>1714</v>
      </c>
      <c r="AC314" s="753" t="s">
        <v>1714</v>
      </c>
      <c r="AD314" s="753" t="s">
        <v>1714</v>
      </c>
      <c r="AE314" s="753" t="s">
        <v>1714</v>
      </c>
      <c r="AF314" s="753" t="s">
        <v>1714</v>
      </c>
      <c r="AG314" s="753" t="s">
        <v>1714</v>
      </c>
      <c r="AH314" s="753" t="s">
        <v>1714</v>
      </c>
      <c r="AI314" s="753" t="s">
        <v>1714</v>
      </c>
      <c r="AJ314" s="753" t="s">
        <v>1714</v>
      </c>
      <c r="AK314" s="753" t="s">
        <v>1714</v>
      </c>
      <c r="AL314" s="753" t="s">
        <v>1714</v>
      </c>
      <c r="AM314" s="753" t="s">
        <v>1714</v>
      </c>
      <c r="AN314" s="753" t="s">
        <v>1714</v>
      </c>
      <c r="AO314" s="753" t="s">
        <v>1714</v>
      </c>
      <c r="AP314" s="753" t="s">
        <v>1714</v>
      </c>
    </row>
    <row r="316" spans="3:44" s="808" customFormat="1" ht="14.5" x14ac:dyDescent="0.35">
      <c r="C316" s="798" t="s">
        <v>2135</v>
      </c>
    </row>
    <row r="317" spans="3:44" s="808" customFormat="1" ht="14.5" x14ac:dyDescent="0.35">
      <c r="E317" s="809"/>
      <c r="F317" s="810" t="s">
        <v>677</v>
      </c>
      <c r="G317" s="810" t="s">
        <v>678</v>
      </c>
      <c r="H317" s="810" t="s">
        <v>656</v>
      </c>
      <c r="I317" s="810" t="s">
        <v>657</v>
      </c>
      <c r="J317" s="810" t="s">
        <v>658</v>
      </c>
      <c r="K317" s="810" t="s">
        <v>576</v>
      </c>
      <c r="L317" s="810" t="s">
        <v>577</v>
      </c>
      <c r="M317" s="810" t="s">
        <v>578</v>
      </c>
      <c r="N317" s="810" t="s">
        <v>586</v>
      </c>
      <c r="O317" s="810" t="s">
        <v>659</v>
      </c>
      <c r="P317" s="810" t="s">
        <v>660</v>
      </c>
      <c r="Q317" s="810" t="s">
        <v>661</v>
      </c>
      <c r="R317" s="810" t="s">
        <v>662</v>
      </c>
      <c r="S317" s="810" t="s">
        <v>663</v>
      </c>
      <c r="T317" s="810" t="s">
        <v>664</v>
      </c>
      <c r="U317" s="810" t="s">
        <v>665</v>
      </c>
      <c r="V317" s="810" t="s">
        <v>666</v>
      </c>
      <c r="W317" s="810" t="s">
        <v>22</v>
      </c>
      <c r="X317" s="810" t="s">
        <v>23</v>
      </c>
      <c r="Y317" s="810" t="s">
        <v>143</v>
      </c>
      <c r="Z317" s="810" t="s">
        <v>144</v>
      </c>
      <c r="AA317" s="810" t="s">
        <v>145</v>
      </c>
      <c r="AB317" s="810" t="s">
        <v>146</v>
      </c>
      <c r="AC317" s="810" t="s">
        <v>147</v>
      </c>
      <c r="AD317" s="810" t="s">
        <v>148</v>
      </c>
      <c r="AE317" s="810" t="s">
        <v>149</v>
      </c>
      <c r="AF317" s="810" t="s">
        <v>150</v>
      </c>
      <c r="AG317" s="810" t="s">
        <v>151</v>
      </c>
      <c r="AH317" s="810" t="s">
        <v>152</v>
      </c>
      <c r="AI317" s="810" t="s">
        <v>153</v>
      </c>
      <c r="AJ317" s="810" t="s">
        <v>154</v>
      </c>
      <c r="AK317" s="810" t="s">
        <v>155</v>
      </c>
      <c r="AL317" s="810" t="s">
        <v>156</v>
      </c>
      <c r="AM317" s="810" t="s">
        <v>157</v>
      </c>
      <c r="AN317" s="810" t="s">
        <v>158</v>
      </c>
      <c r="AO317" s="810" t="s">
        <v>159</v>
      </c>
      <c r="AP317" s="810" t="s">
        <v>160</v>
      </c>
      <c r="AQ317" s="810" t="s">
        <v>161</v>
      </c>
      <c r="AR317" s="810" t="s">
        <v>162</v>
      </c>
    </row>
    <row r="318" spans="3:44" s="808" customFormat="1" ht="14.5" hidden="1" outlineLevel="1" x14ac:dyDescent="0.35">
      <c r="D318" s="817" t="s">
        <v>388</v>
      </c>
      <c r="E318" s="793" t="s">
        <v>2136</v>
      </c>
      <c r="F318" s="753" t="s">
        <v>1714</v>
      </c>
      <c r="G318" s="753" t="s">
        <v>1714</v>
      </c>
      <c r="H318" s="753" t="s">
        <v>1714</v>
      </c>
      <c r="I318" s="753" t="s">
        <v>1714</v>
      </c>
      <c r="J318" s="753" t="s">
        <v>1714</v>
      </c>
      <c r="K318" s="753" t="s">
        <v>1714</v>
      </c>
      <c r="L318" s="753" t="s">
        <v>1714</v>
      </c>
      <c r="M318" s="753" t="s">
        <v>1714</v>
      </c>
      <c r="N318" s="753" t="s">
        <v>1714</v>
      </c>
      <c r="O318" s="753" t="s">
        <v>1714</v>
      </c>
      <c r="P318" s="753" t="s">
        <v>1714</v>
      </c>
      <c r="Q318" s="753" t="s">
        <v>1714</v>
      </c>
      <c r="R318" s="753" t="s">
        <v>1714</v>
      </c>
      <c r="S318" s="753" t="s">
        <v>1714</v>
      </c>
      <c r="T318" s="753" t="s">
        <v>1714</v>
      </c>
      <c r="U318" s="753" t="s">
        <v>1714</v>
      </c>
      <c r="V318" s="753" t="s">
        <v>1714</v>
      </c>
      <c r="W318" s="753" t="s">
        <v>1714</v>
      </c>
      <c r="X318" s="753" t="s">
        <v>1714</v>
      </c>
      <c r="Y318" s="753" t="s">
        <v>1714</v>
      </c>
      <c r="Z318" s="753" t="s">
        <v>1714</v>
      </c>
      <c r="AA318" s="753" t="s">
        <v>1714</v>
      </c>
      <c r="AB318" s="753" t="s">
        <v>1714</v>
      </c>
      <c r="AC318" s="753" t="s">
        <v>1714</v>
      </c>
      <c r="AD318" s="753" t="s">
        <v>1714</v>
      </c>
      <c r="AE318" s="753" t="s">
        <v>1714</v>
      </c>
      <c r="AF318" s="753" t="s">
        <v>1714</v>
      </c>
      <c r="AG318" s="753" t="s">
        <v>1714</v>
      </c>
      <c r="AH318" s="753" t="s">
        <v>1714</v>
      </c>
      <c r="AI318" s="753" t="s">
        <v>1714</v>
      </c>
      <c r="AJ318" s="753" t="s">
        <v>1714</v>
      </c>
      <c r="AK318" s="753" t="s">
        <v>1714</v>
      </c>
      <c r="AL318" s="753" t="s">
        <v>1714</v>
      </c>
      <c r="AM318" s="753" t="s">
        <v>1714</v>
      </c>
      <c r="AN318" s="753" t="s">
        <v>1714</v>
      </c>
      <c r="AO318" s="753" t="s">
        <v>1714</v>
      </c>
      <c r="AP318" s="753" t="s">
        <v>1714</v>
      </c>
      <c r="AQ318" s="753" t="s">
        <v>1714</v>
      </c>
      <c r="AR318" s="753" t="s">
        <v>1714</v>
      </c>
    </row>
    <row r="319" spans="3:44" s="808" customFormat="1" ht="14.5" hidden="1" outlineLevel="1" x14ac:dyDescent="0.35">
      <c r="D319" s="818" t="s">
        <v>389</v>
      </c>
      <c r="E319" s="793" t="s">
        <v>2137</v>
      </c>
      <c r="F319" s="753" t="s">
        <v>1714</v>
      </c>
      <c r="G319" s="753" t="s">
        <v>1714</v>
      </c>
      <c r="H319" s="753" t="s">
        <v>1714</v>
      </c>
      <c r="I319" s="753" t="s">
        <v>1714</v>
      </c>
      <c r="J319" s="753" t="s">
        <v>1714</v>
      </c>
      <c r="K319" s="753" t="s">
        <v>1714</v>
      </c>
      <c r="L319" s="753" t="s">
        <v>1714</v>
      </c>
      <c r="M319" s="753" t="s">
        <v>1714</v>
      </c>
      <c r="N319" s="753" t="s">
        <v>1714</v>
      </c>
      <c r="O319" s="753" t="s">
        <v>1714</v>
      </c>
      <c r="P319" s="753" t="s">
        <v>1714</v>
      </c>
      <c r="Q319" s="753" t="s">
        <v>1714</v>
      </c>
      <c r="R319" s="753" t="s">
        <v>1714</v>
      </c>
      <c r="S319" s="753" t="s">
        <v>1714</v>
      </c>
      <c r="T319" s="753" t="s">
        <v>1714</v>
      </c>
      <c r="U319" s="753" t="s">
        <v>1714</v>
      </c>
      <c r="V319" s="753" t="s">
        <v>1714</v>
      </c>
      <c r="W319" s="753" t="s">
        <v>1714</v>
      </c>
      <c r="X319" s="753" t="s">
        <v>1714</v>
      </c>
      <c r="Y319" s="753" t="s">
        <v>1714</v>
      </c>
      <c r="Z319" s="753" t="s">
        <v>1714</v>
      </c>
      <c r="AA319" s="753" t="s">
        <v>1714</v>
      </c>
      <c r="AB319" s="753" t="s">
        <v>1714</v>
      </c>
      <c r="AC319" s="753" t="s">
        <v>1714</v>
      </c>
      <c r="AD319" s="753" t="s">
        <v>1714</v>
      </c>
      <c r="AE319" s="753" t="s">
        <v>1714</v>
      </c>
      <c r="AF319" s="753" t="s">
        <v>1714</v>
      </c>
      <c r="AG319" s="753" t="s">
        <v>1714</v>
      </c>
      <c r="AH319" s="753" t="s">
        <v>1714</v>
      </c>
      <c r="AI319" s="753" t="s">
        <v>1714</v>
      </c>
      <c r="AJ319" s="753" t="s">
        <v>1714</v>
      </c>
      <c r="AK319" s="753" t="s">
        <v>1714</v>
      </c>
      <c r="AL319" s="753" t="s">
        <v>1714</v>
      </c>
      <c r="AM319" s="753" t="s">
        <v>1714</v>
      </c>
      <c r="AN319" s="753" t="s">
        <v>1714</v>
      </c>
      <c r="AO319" s="753" t="s">
        <v>1714</v>
      </c>
      <c r="AP319" s="753" t="s">
        <v>1714</v>
      </c>
      <c r="AQ319" s="753" t="s">
        <v>1714</v>
      </c>
      <c r="AR319" s="753" t="s">
        <v>1714</v>
      </c>
    </row>
    <row r="320" spans="3:44" s="808" customFormat="1" ht="14.5" hidden="1" outlineLevel="1" x14ac:dyDescent="0.35">
      <c r="D320" s="818" t="s">
        <v>390</v>
      </c>
      <c r="E320" s="793" t="s">
        <v>2138</v>
      </c>
      <c r="F320" s="753" t="s">
        <v>1714</v>
      </c>
      <c r="G320" s="753" t="s">
        <v>1714</v>
      </c>
      <c r="H320" s="753" t="s">
        <v>1714</v>
      </c>
      <c r="I320" s="753" t="s">
        <v>1714</v>
      </c>
      <c r="J320" s="753" t="s">
        <v>1714</v>
      </c>
      <c r="K320" s="753" t="s">
        <v>1714</v>
      </c>
      <c r="L320" s="753" t="s">
        <v>1714</v>
      </c>
      <c r="M320" s="753" t="s">
        <v>1714</v>
      </c>
      <c r="N320" s="753" t="s">
        <v>1714</v>
      </c>
      <c r="O320" s="753" t="s">
        <v>1714</v>
      </c>
      <c r="P320" s="753" t="s">
        <v>1714</v>
      </c>
      <c r="Q320" s="753" t="s">
        <v>1714</v>
      </c>
      <c r="R320" s="753" t="s">
        <v>1714</v>
      </c>
      <c r="S320" s="753" t="s">
        <v>1714</v>
      </c>
      <c r="T320" s="753" t="s">
        <v>1714</v>
      </c>
      <c r="U320" s="753" t="s">
        <v>1714</v>
      </c>
      <c r="V320" s="753" t="s">
        <v>1714</v>
      </c>
      <c r="W320" s="753" t="s">
        <v>1714</v>
      </c>
      <c r="X320" s="753" t="s">
        <v>1714</v>
      </c>
      <c r="Y320" s="753" t="s">
        <v>1714</v>
      </c>
      <c r="Z320" s="753" t="s">
        <v>1714</v>
      </c>
      <c r="AA320" s="753" t="s">
        <v>1714</v>
      </c>
      <c r="AB320" s="753" t="s">
        <v>1714</v>
      </c>
      <c r="AC320" s="753" t="s">
        <v>1714</v>
      </c>
      <c r="AD320" s="753" t="s">
        <v>1714</v>
      </c>
      <c r="AE320" s="753" t="s">
        <v>1714</v>
      </c>
      <c r="AF320" s="753" t="s">
        <v>1714</v>
      </c>
      <c r="AG320" s="753" t="s">
        <v>1714</v>
      </c>
      <c r="AH320" s="753" t="s">
        <v>1714</v>
      </c>
      <c r="AI320" s="753" t="s">
        <v>1714</v>
      </c>
      <c r="AJ320" s="753" t="s">
        <v>1714</v>
      </c>
      <c r="AK320" s="753" t="s">
        <v>1714</v>
      </c>
      <c r="AL320" s="753" t="s">
        <v>1714</v>
      </c>
      <c r="AM320" s="753" t="s">
        <v>1714</v>
      </c>
      <c r="AN320" s="753" t="s">
        <v>1714</v>
      </c>
      <c r="AO320" s="753" t="s">
        <v>1714</v>
      </c>
      <c r="AP320" s="753" t="s">
        <v>1714</v>
      </c>
      <c r="AQ320" s="753" t="s">
        <v>1714</v>
      </c>
      <c r="AR320" s="753" t="s">
        <v>1714</v>
      </c>
    </row>
    <row r="321" spans="4:44" s="808" customFormat="1" ht="14.5" hidden="1" outlineLevel="1" x14ac:dyDescent="0.35">
      <c r="D321" s="819" t="s">
        <v>391</v>
      </c>
      <c r="E321" s="793" t="s">
        <v>2139</v>
      </c>
      <c r="F321" s="753" t="s">
        <v>1714</v>
      </c>
      <c r="G321" s="753" t="s">
        <v>1714</v>
      </c>
      <c r="H321" s="753" t="s">
        <v>1714</v>
      </c>
      <c r="I321" s="753" t="s">
        <v>1714</v>
      </c>
      <c r="J321" s="753" t="s">
        <v>1714</v>
      </c>
      <c r="K321" s="753" t="s">
        <v>1714</v>
      </c>
      <c r="L321" s="753" t="s">
        <v>1714</v>
      </c>
      <c r="M321" s="753" t="s">
        <v>1714</v>
      </c>
      <c r="N321" s="753" t="s">
        <v>1714</v>
      </c>
      <c r="O321" s="753" t="s">
        <v>1714</v>
      </c>
      <c r="P321" s="753" t="s">
        <v>1714</v>
      </c>
      <c r="Q321" s="753" t="s">
        <v>1714</v>
      </c>
      <c r="R321" s="753" t="s">
        <v>1714</v>
      </c>
      <c r="S321" s="753" t="s">
        <v>1714</v>
      </c>
      <c r="T321" s="753" t="s">
        <v>1714</v>
      </c>
      <c r="U321" s="753" t="s">
        <v>1714</v>
      </c>
      <c r="V321" s="753" t="s">
        <v>1714</v>
      </c>
      <c r="W321" s="753" t="s">
        <v>1714</v>
      </c>
      <c r="X321" s="753" t="s">
        <v>1714</v>
      </c>
      <c r="Y321" s="753" t="s">
        <v>1714</v>
      </c>
      <c r="Z321" s="753" t="s">
        <v>1714</v>
      </c>
      <c r="AA321" s="753" t="s">
        <v>1714</v>
      </c>
      <c r="AB321" s="753" t="s">
        <v>1714</v>
      </c>
      <c r="AC321" s="753" t="s">
        <v>1714</v>
      </c>
      <c r="AD321" s="753" t="s">
        <v>1714</v>
      </c>
      <c r="AE321" s="753" t="s">
        <v>1714</v>
      </c>
      <c r="AF321" s="753" t="s">
        <v>1714</v>
      </c>
      <c r="AG321" s="753" t="s">
        <v>1714</v>
      </c>
      <c r="AH321" s="753" t="s">
        <v>1714</v>
      </c>
      <c r="AI321" s="753" t="s">
        <v>1714</v>
      </c>
      <c r="AJ321" s="753" t="s">
        <v>1714</v>
      </c>
      <c r="AK321" s="753" t="s">
        <v>1714</v>
      </c>
      <c r="AL321" s="753" t="s">
        <v>1714</v>
      </c>
      <c r="AM321" s="753" t="s">
        <v>1714</v>
      </c>
      <c r="AN321" s="753" t="s">
        <v>1714</v>
      </c>
      <c r="AO321" s="753" t="s">
        <v>1714</v>
      </c>
      <c r="AP321" s="753" t="s">
        <v>1714</v>
      </c>
      <c r="AQ321" s="753" t="s">
        <v>1714</v>
      </c>
      <c r="AR321" s="753" t="s">
        <v>1714</v>
      </c>
    </row>
    <row r="322" spans="4:44" s="808" customFormat="1" ht="14.5" hidden="1" outlineLevel="1" x14ac:dyDescent="0.35">
      <c r="D322" s="820" t="s">
        <v>1260</v>
      </c>
      <c r="E322" s="793" t="s">
        <v>2140</v>
      </c>
      <c r="F322" s="753" t="s">
        <v>1714</v>
      </c>
      <c r="G322" s="753" t="s">
        <v>1714</v>
      </c>
      <c r="H322" s="753" t="s">
        <v>1714</v>
      </c>
      <c r="I322" s="753" t="s">
        <v>1714</v>
      </c>
      <c r="J322" s="753" t="s">
        <v>1714</v>
      </c>
      <c r="K322" s="753" t="s">
        <v>1714</v>
      </c>
      <c r="L322" s="753" t="s">
        <v>1714</v>
      </c>
      <c r="M322" s="753" t="s">
        <v>1714</v>
      </c>
      <c r="N322" s="753" t="s">
        <v>1714</v>
      </c>
      <c r="O322" s="753" t="s">
        <v>1714</v>
      </c>
      <c r="P322" s="753" t="s">
        <v>1714</v>
      </c>
      <c r="Q322" s="753" t="s">
        <v>1714</v>
      </c>
      <c r="R322" s="753" t="s">
        <v>1714</v>
      </c>
      <c r="S322" s="753" t="s">
        <v>1714</v>
      </c>
      <c r="T322" s="753" t="s">
        <v>1714</v>
      </c>
      <c r="U322" s="753" t="s">
        <v>1714</v>
      </c>
      <c r="V322" s="753" t="s">
        <v>1714</v>
      </c>
      <c r="W322" s="753" t="s">
        <v>1714</v>
      </c>
      <c r="X322" s="753" t="s">
        <v>1714</v>
      </c>
      <c r="Y322" s="753" t="s">
        <v>1714</v>
      </c>
      <c r="Z322" s="753" t="s">
        <v>1714</v>
      </c>
      <c r="AA322" s="753" t="s">
        <v>1714</v>
      </c>
      <c r="AB322" s="753" t="s">
        <v>1714</v>
      </c>
      <c r="AC322" s="753" t="s">
        <v>1714</v>
      </c>
      <c r="AD322" s="753" t="s">
        <v>1714</v>
      </c>
      <c r="AE322" s="753" t="s">
        <v>1714</v>
      </c>
      <c r="AF322" s="753" t="s">
        <v>1714</v>
      </c>
      <c r="AG322" s="753" t="s">
        <v>1714</v>
      </c>
      <c r="AH322" s="753" t="s">
        <v>1714</v>
      </c>
      <c r="AI322" s="753" t="s">
        <v>1714</v>
      </c>
      <c r="AJ322" s="753" t="s">
        <v>1714</v>
      </c>
      <c r="AK322" s="753" t="s">
        <v>1714</v>
      </c>
      <c r="AL322" s="753" t="s">
        <v>1714</v>
      </c>
      <c r="AM322" s="753" t="s">
        <v>1714</v>
      </c>
      <c r="AN322" s="753" t="s">
        <v>1714</v>
      </c>
      <c r="AO322" s="753" t="s">
        <v>1714</v>
      </c>
      <c r="AP322" s="753" t="s">
        <v>1714</v>
      </c>
      <c r="AQ322" s="753" t="s">
        <v>1714</v>
      </c>
      <c r="AR322" s="753" t="s">
        <v>1714</v>
      </c>
    </row>
    <row r="323" spans="4:44" s="808" customFormat="1" ht="14.5" hidden="1" outlineLevel="1" x14ac:dyDescent="0.35">
      <c r="D323" s="820" t="s">
        <v>488</v>
      </c>
      <c r="E323" s="793" t="s">
        <v>2141</v>
      </c>
      <c r="F323" s="753" t="s">
        <v>1714</v>
      </c>
      <c r="G323" s="753" t="s">
        <v>1714</v>
      </c>
      <c r="H323" s="753" t="s">
        <v>1714</v>
      </c>
      <c r="I323" s="753" t="s">
        <v>1714</v>
      </c>
      <c r="J323" s="753" t="s">
        <v>1714</v>
      </c>
      <c r="K323" s="753" t="s">
        <v>1714</v>
      </c>
      <c r="L323" s="753" t="s">
        <v>1714</v>
      </c>
      <c r="M323" s="753" t="s">
        <v>1714</v>
      </c>
      <c r="N323" s="753" t="s">
        <v>1714</v>
      </c>
      <c r="O323" s="753" t="s">
        <v>1714</v>
      </c>
      <c r="P323" s="753" t="s">
        <v>1714</v>
      </c>
      <c r="Q323" s="753" t="s">
        <v>1714</v>
      </c>
      <c r="R323" s="753" t="s">
        <v>1714</v>
      </c>
      <c r="S323" s="753" t="s">
        <v>1714</v>
      </c>
      <c r="T323" s="753" t="s">
        <v>1714</v>
      </c>
      <c r="U323" s="753" t="s">
        <v>1714</v>
      </c>
      <c r="V323" s="753" t="s">
        <v>1714</v>
      </c>
      <c r="W323" s="753" t="s">
        <v>1714</v>
      </c>
      <c r="X323" s="753" t="s">
        <v>1714</v>
      </c>
      <c r="Y323" s="753" t="s">
        <v>1714</v>
      </c>
      <c r="Z323" s="753" t="s">
        <v>1714</v>
      </c>
      <c r="AA323" s="753" t="s">
        <v>1714</v>
      </c>
      <c r="AB323" s="753" t="s">
        <v>1714</v>
      </c>
      <c r="AC323" s="753" t="s">
        <v>1714</v>
      </c>
      <c r="AD323" s="753" t="s">
        <v>1714</v>
      </c>
      <c r="AE323" s="753" t="s">
        <v>1714</v>
      </c>
      <c r="AF323" s="753" t="s">
        <v>1714</v>
      </c>
      <c r="AG323" s="753" t="s">
        <v>1714</v>
      </c>
      <c r="AH323" s="753" t="s">
        <v>1714</v>
      </c>
      <c r="AI323" s="753" t="s">
        <v>1714</v>
      </c>
      <c r="AJ323" s="753" t="s">
        <v>1714</v>
      </c>
      <c r="AK323" s="753" t="s">
        <v>1714</v>
      </c>
      <c r="AL323" s="753" t="s">
        <v>1714</v>
      </c>
      <c r="AM323" s="753" t="s">
        <v>1714</v>
      </c>
      <c r="AN323" s="753" t="s">
        <v>1714</v>
      </c>
      <c r="AO323" s="753" t="s">
        <v>1714</v>
      </c>
      <c r="AP323" s="753" t="s">
        <v>1714</v>
      </c>
      <c r="AQ323" s="753" t="s">
        <v>1714</v>
      </c>
      <c r="AR323" s="753" t="s">
        <v>1714</v>
      </c>
    </row>
    <row r="324" spans="4:44" s="808" customFormat="1" ht="14.5" hidden="1" outlineLevel="1" x14ac:dyDescent="0.35">
      <c r="D324" s="820" t="s">
        <v>1261</v>
      </c>
      <c r="E324" s="793" t="s">
        <v>2142</v>
      </c>
      <c r="F324" s="753" t="s">
        <v>1714</v>
      </c>
      <c r="G324" s="753" t="s">
        <v>1714</v>
      </c>
      <c r="H324" s="753" t="s">
        <v>1714</v>
      </c>
      <c r="I324" s="753" t="s">
        <v>1714</v>
      </c>
      <c r="J324" s="753" t="s">
        <v>1714</v>
      </c>
      <c r="K324" s="753" t="s">
        <v>1714</v>
      </c>
      <c r="L324" s="753" t="s">
        <v>1714</v>
      </c>
      <c r="M324" s="753" t="s">
        <v>1714</v>
      </c>
      <c r="N324" s="753" t="s">
        <v>1714</v>
      </c>
      <c r="O324" s="753" t="s">
        <v>1714</v>
      </c>
      <c r="P324" s="753" t="s">
        <v>1714</v>
      </c>
      <c r="Q324" s="753" t="s">
        <v>1714</v>
      </c>
      <c r="R324" s="753" t="s">
        <v>1714</v>
      </c>
      <c r="S324" s="753" t="s">
        <v>1714</v>
      </c>
      <c r="T324" s="753" t="s">
        <v>1714</v>
      </c>
      <c r="U324" s="753" t="s">
        <v>1714</v>
      </c>
      <c r="V324" s="753" t="s">
        <v>1714</v>
      </c>
      <c r="W324" s="753" t="s">
        <v>1714</v>
      </c>
      <c r="X324" s="753" t="s">
        <v>1714</v>
      </c>
      <c r="Y324" s="753" t="s">
        <v>1714</v>
      </c>
      <c r="Z324" s="753" t="s">
        <v>1714</v>
      </c>
      <c r="AA324" s="753" t="s">
        <v>1714</v>
      </c>
      <c r="AB324" s="753" t="s">
        <v>1714</v>
      </c>
      <c r="AC324" s="753" t="s">
        <v>1714</v>
      </c>
      <c r="AD324" s="753" t="s">
        <v>1714</v>
      </c>
      <c r="AE324" s="753" t="s">
        <v>1714</v>
      </c>
      <c r="AF324" s="753" t="s">
        <v>1714</v>
      </c>
      <c r="AG324" s="753" t="s">
        <v>1714</v>
      </c>
      <c r="AH324" s="753" t="s">
        <v>1714</v>
      </c>
      <c r="AI324" s="753" t="s">
        <v>1714</v>
      </c>
      <c r="AJ324" s="753" t="s">
        <v>1714</v>
      </c>
      <c r="AK324" s="753" t="s">
        <v>1714</v>
      </c>
      <c r="AL324" s="753" t="s">
        <v>1714</v>
      </c>
      <c r="AM324" s="753" t="s">
        <v>1714</v>
      </c>
      <c r="AN324" s="753" t="s">
        <v>1714</v>
      </c>
      <c r="AO324" s="753" t="s">
        <v>1714</v>
      </c>
      <c r="AP324" s="753" t="s">
        <v>1714</v>
      </c>
      <c r="AQ324" s="753" t="s">
        <v>1714</v>
      </c>
      <c r="AR324" s="753" t="s">
        <v>1714</v>
      </c>
    </row>
    <row r="325" spans="4:44" s="808" customFormat="1" ht="14.5" hidden="1" outlineLevel="1" x14ac:dyDescent="0.35">
      <c r="D325" s="819" t="s">
        <v>474</v>
      </c>
      <c r="E325" s="793" t="s">
        <v>2143</v>
      </c>
      <c r="F325" s="753" t="s">
        <v>1714</v>
      </c>
      <c r="G325" s="753" t="s">
        <v>1714</v>
      </c>
      <c r="H325" s="753" t="s">
        <v>1714</v>
      </c>
      <c r="I325" s="753" t="s">
        <v>1714</v>
      </c>
      <c r="J325" s="753" t="s">
        <v>1714</v>
      </c>
      <c r="K325" s="753" t="s">
        <v>1714</v>
      </c>
      <c r="L325" s="753" t="s">
        <v>1714</v>
      </c>
      <c r="M325" s="753" t="s">
        <v>1714</v>
      </c>
      <c r="N325" s="753" t="s">
        <v>1714</v>
      </c>
      <c r="O325" s="753" t="s">
        <v>1714</v>
      </c>
      <c r="P325" s="753" t="s">
        <v>1714</v>
      </c>
      <c r="Q325" s="753" t="s">
        <v>1714</v>
      </c>
      <c r="R325" s="753" t="s">
        <v>1714</v>
      </c>
      <c r="S325" s="753" t="s">
        <v>1714</v>
      </c>
      <c r="T325" s="753" t="s">
        <v>1714</v>
      </c>
      <c r="U325" s="753" t="s">
        <v>1714</v>
      </c>
      <c r="V325" s="753" t="s">
        <v>1714</v>
      </c>
      <c r="W325" s="753" t="s">
        <v>1714</v>
      </c>
      <c r="X325" s="753" t="s">
        <v>1714</v>
      </c>
      <c r="Y325" s="753" t="s">
        <v>1714</v>
      </c>
      <c r="Z325" s="753" t="s">
        <v>1714</v>
      </c>
      <c r="AA325" s="753" t="s">
        <v>1714</v>
      </c>
      <c r="AB325" s="753" t="s">
        <v>1714</v>
      </c>
      <c r="AC325" s="753" t="s">
        <v>1714</v>
      </c>
      <c r="AD325" s="753" t="s">
        <v>1714</v>
      </c>
      <c r="AE325" s="753" t="s">
        <v>1714</v>
      </c>
      <c r="AF325" s="753" t="s">
        <v>1714</v>
      </c>
      <c r="AG325" s="753" t="s">
        <v>1714</v>
      </c>
      <c r="AH325" s="753" t="s">
        <v>1714</v>
      </c>
      <c r="AI325" s="753" t="s">
        <v>1714</v>
      </c>
      <c r="AJ325" s="753" t="s">
        <v>1714</v>
      </c>
      <c r="AK325" s="753" t="s">
        <v>1714</v>
      </c>
      <c r="AL325" s="753" t="s">
        <v>1714</v>
      </c>
      <c r="AM325" s="753" t="s">
        <v>1714</v>
      </c>
      <c r="AN325" s="753" t="s">
        <v>1714</v>
      </c>
      <c r="AO325" s="753" t="s">
        <v>1714</v>
      </c>
      <c r="AP325" s="753" t="s">
        <v>1714</v>
      </c>
      <c r="AQ325" s="753" t="s">
        <v>1714</v>
      </c>
      <c r="AR325" s="753" t="s">
        <v>1714</v>
      </c>
    </row>
    <row r="326" spans="4:44" s="808" customFormat="1" ht="14.5" hidden="1" outlineLevel="1" x14ac:dyDescent="0.35">
      <c r="D326" s="818" t="s">
        <v>392</v>
      </c>
      <c r="E326" s="793" t="s">
        <v>2144</v>
      </c>
      <c r="F326" s="753" t="s">
        <v>1714</v>
      </c>
      <c r="G326" s="753" t="s">
        <v>1714</v>
      </c>
      <c r="H326" s="753" t="s">
        <v>1714</v>
      </c>
      <c r="I326" s="753" t="s">
        <v>1714</v>
      </c>
      <c r="J326" s="753" t="s">
        <v>1714</v>
      </c>
      <c r="K326" s="753" t="s">
        <v>1714</v>
      </c>
      <c r="L326" s="753" t="s">
        <v>1714</v>
      </c>
      <c r="M326" s="753" t="s">
        <v>1714</v>
      </c>
      <c r="N326" s="753" t="s">
        <v>1714</v>
      </c>
      <c r="O326" s="753" t="s">
        <v>1714</v>
      </c>
      <c r="P326" s="753" t="s">
        <v>1714</v>
      </c>
      <c r="Q326" s="753" t="s">
        <v>1714</v>
      </c>
      <c r="R326" s="753" t="s">
        <v>1714</v>
      </c>
      <c r="S326" s="753" t="s">
        <v>1714</v>
      </c>
      <c r="T326" s="753" t="s">
        <v>1714</v>
      </c>
      <c r="U326" s="753" t="s">
        <v>1714</v>
      </c>
      <c r="V326" s="753" t="s">
        <v>1714</v>
      </c>
      <c r="W326" s="753" t="s">
        <v>1714</v>
      </c>
      <c r="X326" s="753" t="s">
        <v>1714</v>
      </c>
      <c r="Y326" s="753" t="s">
        <v>1714</v>
      </c>
      <c r="Z326" s="753" t="s">
        <v>1714</v>
      </c>
      <c r="AA326" s="753" t="s">
        <v>1714</v>
      </c>
      <c r="AB326" s="753" t="s">
        <v>1714</v>
      </c>
      <c r="AC326" s="753" t="s">
        <v>1714</v>
      </c>
      <c r="AD326" s="753" t="s">
        <v>1714</v>
      </c>
      <c r="AE326" s="753" t="s">
        <v>1714</v>
      </c>
      <c r="AF326" s="753" t="s">
        <v>1714</v>
      </c>
      <c r="AG326" s="753" t="s">
        <v>1714</v>
      </c>
      <c r="AH326" s="753" t="s">
        <v>1714</v>
      </c>
      <c r="AI326" s="753" t="s">
        <v>1714</v>
      </c>
      <c r="AJ326" s="753" t="s">
        <v>1714</v>
      </c>
      <c r="AK326" s="753" t="s">
        <v>1714</v>
      </c>
      <c r="AL326" s="753" t="s">
        <v>1714</v>
      </c>
      <c r="AM326" s="753" t="s">
        <v>1714</v>
      </c>
      <c r="AN326" s="753" t="s">
        <v>1714</v>
      </c>
      <c r="AO326" s="753" t="s">
        <v>1714</v>
      </c>
      <c r="AP326" s="753" t="s">
        <v>1714</v>
      </c>
      <c r="AQ326" s="753" t="s">
        <v>1714</v>
      </c>
      <c r="AR326" s="753" t="s">
        <v>1714</v>
      </c>
    </row>
    <row r="327" spans="4:44" s="808" customFormat="1" ht="14.5" hidden="1" outlineLevel="1" x14ac:dyDescent="0.35">
      <c r="D327" s="819" t="s">
        <v>393</v>
      </c>
      <c r="E327" s="793" t="s">
        <v>2145</v>
      </c>
      <c r="F327" s="753" t="s">
        <v>1714</v>
      </c>
      <c r="G327" s="753" t="s">
        <v>1714</v>
      </c>
      <c r="H327" s="753" t="s">
        <v>1714</v>
      </c>
      <c r="I327" s="753" t="s">
        <v>1714</v>
      </c>
      <c r="J327" s="753" t="s">
        <v>1714</v>
      </c>
      <c r="K327" s="753" t="s">
        <v>1714</v>
      </c>
      <c r="L327" s="753" t="s">
        <v>1714</v>
      </c>
      <c r="M327" s="753" t="s">
        <v>1714</v>
      </c>
      <c r="N327" s="753" t="s">
        <v>1714</v>
      </c>
      <c r="O327" s="753" t="s">
        <v>1714</v>
      </c>
      <c r="P327" s="753" t="s">
        <v>1714</v>
      </c>
      <c r="Q327" s="753" t="s">
        <v>1714</v>
      </c>
      <c r="R327" s="753" t="s">
        <v>1714</v>
      </c>
      <c r="S327" s="753" t="s">
        <v>1714</v>
      </c>
      <c r="T327" s="753" t="s">
        <v>1714</v>
      </c>
      <c r="U327" s="753" t="s">
        <v>1714</v>
      </c>
      <c r="V327" s="753" t="s">
        <v>1714</v>
      </c>
      <c r="W327" s="753" t="s">
        <v>1714</v>
      </c>
      <c r="X327" s="753" t="s">
        <v>1714</v>
      </c>
      <c r="Y327" s="753" t="s">
        <v>1714</v>
      </c>
      <c r="Z327" s="753" t="s">
        <v>1714</v>
      </c>
      <c r="AA327" s="753" t="s">
        <v>1714</v>
      </c>
      <c r="AB327" s="753" t="s">
        <v>1714</v>
      </c>
      <c r="AC327" s="753" t="s">
        <v>1714</v>
      </c>
      <c r="AD327" s="753" t="s">
        <v>1714</v>
      </c>
      <c r="AE327" s="753" t="s">
        <v>1714</v>
      </c>
      <c r="AF327" s="753" t="s">
        <v>1714</v>
      </c>
      <c r="AG327" s="753" t="s">
        <v>1714</v>
      </c>
      <c r="AH327" s="753" t="s">
        <v>1714</v>
      </c>
      <c r="AI327" s="753" t="s">
        <v>1714</v>
      </c>
      <c r="AJ327" s="753" t="s">
        <v>1714</v>
      </c>
      <c r="AK327" s="753" t="s">
        <v>1714</v>
      </c>
      <c r="AL327" s="753" t="s">
        <v>1714</v>
      </c>
      <c r="AM327" s="753" t="s">
        <v>1714</v>
      </c>
      <c r="AN327" s="753" t="s">
        <v>1714</v>
      </c>
      <c r="AO327" s="753" t="s">
        <v>1714</v>
      </c>
      <c r="AP327" s="753" t="s">
        <v>1714</v>
      </c>
      <c r="AQ327" s="753" t="s">
        <v>1714</v>
      </c>
      <c r="AR327" s="753" t="s">
        <v>1714</v>
      </c>
    </row>
    <row r="328" spans="4:44" s="808" customFormat="1" ht="14.5" hidden="1" outlineLevel="1" x14ac:dyDescent="0.35">
      <c r="D328" s="820" t="s">
        <v>421</v>
      </c>
      <c r="E328" s="793" t="s">
        <v>2146</v>
      </c>
      <c r="F328" s="753" t="s">
        <v>1714</v>
      </c>
      <c r="G328" s="753" t="s">
        <v>1714</v>
      </c>
      <c r="H328" s="753" t="s">
        <v>1714</v>
      </c>
      <c r="I328" s="753" t="s">
        <v>1714</v>
      </c>
      <c r="J328" s="753" t="s">
        <v>1714</v>
      </c>
      <c r="K328" s="753" t="s">
        <v>1714</v>
      </c>
      <c r="L328" s="753" t="s">
        <v>1714</v>
      </c>
      <c r="M328" s="753" t="s">
        <v>1714</v>
      </c>
      <c r="N328" s="753" t="s">
        <v>1714</v>
      </c>
      <c r="O328" s="753" t="s">
        <v>1714</v>
      </c>
      <c r="P328" s="753" t="s">
        <v>1714</v>
      </c>
      <c r="Q328" s="753" t="s">
        <v>1714</v>
      </c>
      <c r="R328" s="753" t="s">
        <v>1714</v>
      </c>
      <c r="S328" s="753" t="s">
        <v>1714</v>
      </c>
      <c r="T328" s="753" t="s">
        <v>1714</v>
      </c>
      <c r="U328" s="753" t="s">
        <v>1714</v>
      </c>
      <c r="V328" s="753" t="s">
        <v>1714</v>
      </c>
      <c r="W328" s="753" t="s">
        <v>1714</v>
      </c>
      <c r="X328" s="753" t="s">
        <v>1714</v>
      </c>
      <c r="Y328" s="753" t="s">
        <v>1714</v>
      </c>
      <c r="Z328" s="753" t="s">
        <v>1714</v>
      </c>
      <c r="AA328" s="753" t="s">
        <v>1714</v>
      </c>
      <c r="AB328" s="753" t="s">
        <v>1714</v>
      </c>
      <c r="AC328" s="753" t="s">
        <v>1714</v>
      </c>
      <c r="AD328" s="753" t="s">
        <v>1714</v>
      </c>
      <c r="AE328" s="753" t="s">
        <v>1714</v>
      </c>
      <c r="AF328" s="753" t="s">
        <v>1714</v>
      </c>
      <c r="AG328" s="753" t="s">
        <v>1714</v>
      </c>
      <c r="AH328" s="753" t="s">
        <v>1714</v>
      </c>
      <c r="AI328" s="753" t="s">
        <v>1714</v>
      </c>
      <c r="AJ328" s="753" t="s">
        <v>1714</v>
      </c>
      <c r="AK328" s="753" t="s">
        <v>1714</v>
      </c>
      <c r="AL328" s="753" t="s">
        <v>1714</v>
      </c>
      <c r="AM328" s="753" t="s">
        <v>1714</v>
      </c>
      <c r="AN328" s="753" t="s">
        <v>1714</v>
      </c>
      <c r="AO328" s="753" t="s">
        <v>1714</v>
      </c>
      <c r="AP328" s="753" t="s">
        <v>1714</v>
      </c>
      <c r="AQ328" s="753" t="s">
        <v>1714</v>
      </c>
      <c r="AR328" s="753" t="s">
        <v>1714</v>
      </c>
    </row>
    <row r="329" spans="4:44" s="808" customFormat="1" ht="14.5" hidden="1" outlineLevel="1" x14ac:dyDescent="0.35">
      <c r="D329" s="820" t="s">
        <v>301</v>
      </c>
      <c r="E329" s="793" t="s">
        <v>2147</v>
      </c>
      <c r="F329" s="753" t="s">
        <v>1714</v>
      </c>
      <c r="G329" s="753" t="s">
        <v>1714</v>
      </c>
      <c r="H329" s="753" t="s">
        <v>1714</v>
      </c>
      <c r="I329" s="753" t="s">
        <v>1714</v>
      </c>
      <c r="J329" s="753" t="s">
        <v>1714</v>
      </c>
      <c r="K329" s="753" t="s">
        <v>1714</v>
      </c>
      <c r="L329" s="753" t="s">
        <v>1714</v>
      </c>
      <c r="M329" s="753" t="s">
        <v>1714</v>
      </c>
      <c r="N329" s="753" t="s">
        <v>1714</v>
      </c>
      <c r="O329" s="753" t="s">
        <v>1714</v>
      </c>
      <c r="P329" s="753" t="s">
        <v>1714</v>
      </c>
      <c r="Q329" s="753" t="s">
        <v>1714</v>
      </c>
      <c r="R329" s="753" t="s">
        <v>1714</v>
      </c>
      <c r="S329" s="753" t="s">
        <v>1714</v>
      </c>
      <c r="T329" s="753" t="s">
        <v>1714</v>
      </c>
      <c r="U329" s="753" t="s">
        <v>1714</v>
      </c>
      <c r="V329" s="753" t="s">
        <v>1714</v>
      </c>
      <c r="W329" s="753" t="s">
        <v>1714</v>
      </c>
      <c r="X329" s="753" t="s">
        <v>1714</v>
      </c>
      <c r="Y329" s="753" t="s">
        <v>1714</v>
      </c>
      <c r="Z329" s="753" t="s">
        <v>1714</v>
      </c>
      <c r="AA329" s="753" t="s">
        <v>1714</v>
      </c>
      <c r="AB329" s="753" t="s">
        <v>1714</v>
      </c>
      <c r="AC329" s="753" t="s">
        <v>1714</v>
      </c>
      <c r="AD329" s="753" t="s">
        <v>1714</v>
      </c>
      <c r="AE329" s="753" t="s">
        <v>1714</v>
      </c>
      <c r="AF329" s="753" t="s">
        <v>1714</v>
      </c>
      <c r="AG329" s="753" t="s">
        <v>1714</v>
      </c>
      <c r="AH329" s="753" t="s">
        <v>1714</v>
      </c>
      <c r="AI329" s="753" t="s">
        <v>1714</v>
      </c>
      <c r="AJ329" s="753" t="s">
        <v>1714</v>
      </c>
      <c r="AK329" s="753" t="s">
        <v>1714</v>
      </c>
      <c r="AL329" s="753" t="s">
        <v>1714</v>
      </c>
      <c r="AM329" s="753" t="s">
        <v>1714</v>
      </c>
      <c r="AN329" s="753" t="s">
        <v>1714</v>
      </c>
      <c r="AO329" s="753" t="s">
        <v>1714</v>
      </c>
      <c r="AP329" s="753" t="s">
        <v>1714</v>
      </c>
      <c r="AQ329" s="753" t="s">
        <v>1714</v>
      </c>
      <c r="AR329" s="753" t="s">
        <v>1714</v>
      </c>
    </row>
    <row r="330" spans="4:44" s="808" customFormat="1" ht="14.5" hidden="1" outlineLevel="1" x14ac:dyDescent="0.35">
      <c r="D330" s="820" t="s">
        <v>4</v>
      </c>
      <c r="E330" s="793" t="s">
        <v>2148</v>
      </c>
      <c r="F330" s="753" t="s">
        <v>1714</v>
      </c>
      <c r="G330" s="753" t="s">
        <v>1714</v>
      </c>
      <c r="H330" s="753" t="s">
        <v>1714</v>
      </c>
      <c r="I330" s="753" t="s">
        <v>1714</v>
      </c>
      <c r="J330" s="753" t="s">
        <v>1714</v>
      </c>
      <c r="K330" s="753" t="s">
        <v>1714</v>
      </c>
      <c r="L330" s="753" t="s">
        <v>1714</v>
      </c>
      <c r="M330" s="753" t="s">
        <v>1714</v>
      </c>
      <c r="N330" s="753" t="s">
        <v>1714</v>
      </c>
      <c r="O330" s="753" t="s">
        <v>1714</v>
      </c>
      <c r="P330" s="753" t="s">
        <v>1714</v>
      </c>
      <c r="Q330" s="753" t="s">
        <v>1714</v>
      </c>
      <c r="R330" s="753" t="s">
        <v>1714</v>
      </c>
      <c r="S330" s="753" t="s">
        <v>1714</v>
      </c>
      <c r="T330" s="753" t="s">
        <v>1714</v>
      </c>
      <c r="U330" s="753" t="s">
        <v>1714</v>
      </c>
      <c r="V330" s="753" t="s">
        <v>1714</v>
      </c>
      <c r="W330" s="753" t="s">
        <v>1714</v>
      </c>
      <c r="X330" s="753" t="s">
        <v>1714</v>
      </c>
      <c r="Y330" s="753" t="s">
        <v>1714</v>
      </c>
      <c r="Z330" s="753" t="s">
        <v>1714</v>
      </c>
      <c r="AA330" s="753" t="s">
        <v>1714</v>
      </c>
      <c r="AB330" s="753" t="s">
        <v>1714</v>
      </c>
      <c r="AC330" s="753" t="s">
        <v>1714</v>
      </c>
      <c r="AD330" s="753" t="s">
        <v>1714</v>
      </c>
      <c r="AE330" s="753" t="s">
        <v>1714</v>
      </c>
      <c r="AF330" s="753" t="s">
        <v>1714</v>
      </c>
      <c r="AG330" s="753" t="s">
        <v>1714</v>
      </c>
      <c r="AH330" s="753" t="s">
        <v>1714</v>
      </c>
      <c r="AI330" s="753" t="s">
        <v>1714</v>
      </c>
      <c r="AJ330" s="753" t="s">
        <v>1714</v>
      </c>
      <c r="AK330" s="753" t="s">
        <v>1714</v>
      </c>
      <c r="AL330" s="753" t="s">
        <v>1714</v>
      </c>
      <c r="AM330" s="753" t="s">
        <v>1714</v>
      </c>
      <c r="AN330" s="753" t="s">
        <v>1714</v>
      </c>
      <c r="AO330" s="753" t="s">
        <v>1714</v>
      </c>
      <c r="AP330" s="753" t="s">
        <v>1714</v>
      </c>
      <c r="AQ330" s="753" t="s">
        <v>1714</v>
      </c>
      <c r="AR330" s="753" t="s">
        <v>1714</v>
      </c>
    </row>
    <row r="331" spans="4:44" s="808" customFormat="1" ht="14.5" hidden="1" outlineLevel="1" x14ac:dyDescent="0.35">
      <c r="D331" s="819" t="s">
        <v>395</v>
      </c>
      <c r="E331" s="793" t="s">
        <v>2149</v>
      </c>
      <c r="F331" s="753" t="s">
        <v>1714</v>
      </c>
      <c r="G331" s="753" t="s">
        <v>1714</v>
      </c>
      <c r="H331" s="753" t="s">
        <v>1714</v>
      </c>
      <c r="I331" s="753" t="s">
        <v>1714</v>
      </c>
      <c r="J331" s="753" t="s">
        <v>1714</v>
      </c>
      <c r="K331" s="753" t="s">
        <v>1714</v>
      </c>
      <c r="L331" s="753" t="s">
        <v>1714</v>
      </c>
      <c r="M331" s="753" t="s">
        <v>1714</v>
      </c>
      <c r="N331" s="753" t="s">
        <v>1714</v>
      </c>
      <c r="O331" s="753" t="s">
        <v>1714</v>
      </c>
      <c r="P331" s="753" t="s">
        <v>1714</v>
      </c>
      <c r="Q331" s="753" t="s">
        <v>1714</v>
      </c>
      <c r="R331" s="753" t="s">
        <v>1714</v>
      </c>
      <c r="S331" s="753" t="s">
        <v>1714</v>
      </c>
      <c r="T331" s="753" t="s">
        <v>1714</v>
      </c>
      <c r="U331" s="753" t="s">
        <v>1714</v>
      </c>
      <c r="V331" s="753" t="s">
        <v>1714</v>
      </c>
      <c r="W331" s="753" t="s">
        <v>1714</v>
      </c>
      <c r="X331" s="753" t="s">
        <v>1714</v>
      </c>
      <c r="Y331" s="753" t="s">
        <v>1714</v>
      </c>
      <c r="Z331" s="753" t="s">
        <v>1714</v>
      </c>
      <c r="AA331" s="753" t="s">
        <v>1714</v>
      </c>
      <c r="AB331" s="753" t="s">
        <v>1714</v>
      </c>
      <c r="AC331" s="753" t="s">
        <v>1714</v>
      </c>
      <c r="AD331" s="753" t="s">
        <v>1714</v>
      </c>
      <c r="AE331" s="753" t="s">
        <v>1714</v>
      </c>
      <c r="AF331" s="753" t="s">
        <v>1714</v>
      </c>
      <c r="AG331" s="753" t="s">
        <v>1714</v>
      </c>
      <c r="AH331" s="753" t="s">
        <v>1714</v>
      </c>
      <c r="AI331" s="753" t="s">
        <v>1714</v>
      </c>
      <c r="AJ331" s="753" t="s">
        <v>1714</v>
      </c>
      <c r="AK331" s="753" t="s">
        <v>1714</v>
      </c>
      <c r="AL331" s="753" t="s">
        <v>1714</v>
      </c>
      <c r="AM331" s="753" t="s">
        <v>1714</v>
      </c>
      <c r="AN331" s="753" t="s">
        <v>1714</v>
      </c>
      <c r="AO331" s="753" t="s">
        <v>1714</v>
      </c>
      <c r="AP331" s="753" t="s">
        <v>1714</v>
      </c>
      <c r="AQ331" s="753" t="s">
        <v>1714</v>
      </c>
      <c r="AR331" s="753" t="s">
        <v>1714</v>
      </c>
    </row>
    <row r="332" spans="4:44" s="808" customFormat="1" ht="14.5" hidden="1" outlineLevel="1" x14ac:dyDescent="0.35">
      <c r="D332" s="820" t="s">
        <v>278</v>
      </c>
      <c r="E332" s="793" t="s">
        <v>2150</v>
      </c>
      <c r="F332" s="753" t="s">
        <v>1714</v>
      </c>
      <c r="G332" s="753" t="s">
        <v>1714</v>
      </c>
      <c r="H332" s="753" t="s">
        <v>1714</v>
      </c>
      <c r="I332" s="753" t="s">
        <v>1714</v>
      </c>
      <c r="J332" s="753" t="s">
        <v>1714</v>
      </c>
      <c r="K332" s="753" t="s">
        <v>1714</v>
      </c>
      <c r="L332" s="753" t="s">
        <v>1714</v>
      </c>
      <c r="M332" s="753" t="s">
        <v>1714</v>
      </c>
      <c r="N332" s="753" t="s">
        <v>1714</v>
      </c>
      <c r="O332" s="753" t="s">
        <v>1714</v>
      </c>
      <c r="P332" s="753" t="s">
        <v>1714</v>
      </c>
      <c r="Q332" s="753" t="s">
        <v>1714</v>
      </c>
      <c r="R332" s="753" t="s">
        <v>1714</v>
      </c>
      <c r="S332" s="753" t="s">
        <v>1714</v>
      </c>
      <c r="T332" s="753" t="s">
        <v>1714</v>
      </c>
      <c r="U332" s="753" t="s">
        <v>1714</v>
      </c>
      <c r="V332" s="753" t="s">
        <v>1714</v>
      </c>
      <c r="W332" s="753" t="s">
        <v>1714</v>
      </c>
      <c r="X332" s="753" t="s">
        <v>1714</v>
      </c>
      <c r="Y332" s="753" t="s">
        <v>1714</v>
      </c>
      <c r="Z332" s="753" t="s">
        <v>1714</v>
      </c>
      <c r="AA332" s="753" t="s">
        <v>1714</v>
      </c>
      <c r="AB332" s="753" t="s">
        <v>1714</v>
      </c>
      <c r="AC332" s="753" t="s">
        <v>1714</v>
      </c>
      <c r="AD332" s="753" t="s">
        <v>1714</v>
      </c>
      <c r="AE332" s="753" t="s">
        <v>1714</v>
      </c>
      <c r="AF332" s="753" t="s">
        <v>1714</v>
      </c>
      <c r="AG332" s="753" t="s">
        <v>1714</v>
      </c>
      <c r="AH332" s="753" t="s">
        <v>1714</v>
      </c>
      <c r="AI332" s="753" t="s">
        <v>1714</v>
      </c>
      <c r="AJ332" s="753" t="s">
        <v>1714</v>
      </c>
      <c r="AK332" s="753" t="s">
        <v>1714</v>
      </c>
      <c r="AL332" s="753" t="s">
        <v>1714</v>
      </c>
      <c r="AM332" s="753" t="s">
        <v>1714</v>
      </c>
      <c r="AN332" s="753" t="s">
        <v>1714</v>
      </c>
      <c r="AO332" s="753" t="s">
        <v>1714</v>
      </c>
      <c r="AP332" s="753" t="s">
        <v>1714</v>
      </c>
      <c r="AQ332" s="753" t="s">
        <v>1714</v>
      </c>
      <c r="AR332" s="753" t="s">
        <v>1714</v>
      </c>
    </row>
    <row r="333" spans="4:44" s="808" customFormat="1" ht="14.5" hidden="1" outlineLevel="1" x14ac:dyDescent="0.35">
      <c r="D333" s="820" t="s">
        <v>425</v>
      </c>
      <c r="E333" s="793" t="s">
        <v>2151</v>
      </c>
      <c r="F333" s="753" t="s">
        <v>1714</v>
      </c>
      <c r="G333" s="753" t="s">
        <v>1714</v>
      </c>
      <c r="H333" s="753" t="s">
        <v>1714</v>
      </c>
      <c r="I333" s="753" t="s">
        <v>1714</v>
      </c>
      <c r="J333" s="753" t="s">
        <v>1714</v>
      </c>
      <c r="K333" s="753" t="s">
        <v>1714</v>
      </c>
      <c r="L333" s="753" t="s">
        <v>1714</v>
      </c>
      <c r="M333" s="753" t="s">
        <v>1714</v>
      </c>
      <c r="N333" s="753" t="s">
        <v>1714</v>
      </c>
      <c r="O333" s="753" t="s">
        <v>1714</v>
      </c>
      <c r="P333" s="753" t="s">
        <v>1714</v>
      </c>
      <c r="Q333" s="753" t="s">
        <v>1714</v>
      </c>
      <c r="R333" s="753" t="s">
        <v>1714</v>
      </c>
      <c r="S333" s="753" t="s">
        <v>1714</v>
      </c>
      <c r="T333" s="753" t="s">
        <v>1714</v>
      </c>
      <c r="U333" s="753" t="s">
        <v>1714</v>
      </c>
      <c r="V333" s="753" t="s">
        <v>1714</v>
      </c>
      <c r="W333" s="753" t="s">
        <v>1714</v>
      </c>
      <c r="X333" s="753" t="s">
        <v>1714</v>
      </c>
      <c r="Y333" s="753" t="s">
        <v>1714</v>
      </c>
      <c r="Z333" s="753" t="s">
        <v>1714</v>
      </c>
      <c r="AA333" s="753" t="s">
        <v>1714</v>
      </c>
      <c r="AB333" s="753" t="s">
        <v>1714</v>
      </c>
      <c r="AC333" s="753" t="s">
        <v>1714</v>
      </c>
      <c r="AD333" s="753" t="s">
        <v>1714</v>
      </c>
      <c r="AE333" s="753" t="s">
        <v>1714</v>
      </c>
      <c r="AF333" s="753" t="s">
        <v>1714</v>
      </c>
      <c r="AG333" s="753" t="s">
        <v>1714</v>
      </c>
      <c r="AH333" s="753" t="s">
        <v>1714</v>
      </c>
      <c r="AI333" s="753" t="s">
        <v>1714</v>
      </c>
      <c r="AJ333" s="753" t="s">
        <v>1714</v>
      </c>
      <c r="AK333" s="753" t="s">
        <v>1714</v>
      </c>
      <c r="AL333" s="753" t="s">
        <v>1714</v>
      </c>
      <c r="AM333" s="753" t="s">
        <v>1714</v>
      </c>
      <c r="AN333" s="753" t="s">
        <v>1714</v>
      </c>
      <c r="AO333" s="753" t="s">
        <v>1714</v>
      </c>
      <c r="AP333" s="753" t="s">
        <v>1714</v>
      </c>
      <c r="AQ333" s="753" t="s">
        <v>1714</v>
      </c>
      <c r="AR333" s="753" t="s">
        <v>1714</v>
      </c>
    </row>
    <row r="334" spans="4:44" s="808" customFormat="1" ht="14.5" hidden="1" outlineLevel="1" x14ac:dyDescent="0.35">
      <c r="D334" s="820" t="s">
        <v>475</v>
      </c>
      <c r="E334" s="793" t="s">
        <v>2152</v>
      </c>
      <c r="F334" s="753" t="s">
        <v>1714</v>
      </c>
      <c r="G334" s="753" t="s">
        <v>1714</v>
      </c>
      <c r="H334" s="753" t="s">
        <v>1714</v>
      </c>
      <c r="I334" s="753" t="s">
        <v>1714</v>
      </c>
      <c r="J334" s="753" t="s">
        <v>1714</v>
      </c>
      <c r="K334" s="753" t="s">
        <v>1714</v>
      </c>
      <c r="L334" s="753" t="s">
        <v>1714</v>
      </c>
      <c r="M334" s="753" t="s">
        <v>1714</v>
      </c>
      <c r="N334" s="753" t="s">
        <v>1714</v>
      </c>
      <c r="O334" s="753" t="s">
        <v>1714</v>
      </c>
      <c r="P334" s="753" t="s">
        <v>1714</v>
      </c>
      <c r="Q334" s="753" t="s">
        <v>1714</v>
      </c>
      <c r="R334" s="753" t="s">
        <v>1714</v>
      </c>
      <c r="S334" s="753" t="s">
        <v>1714</v>
      </c>
      <c r="T334" s="753" t="s">
        <v>1714</v>
      </c>
      <c r="U334" s="753" t="s">
        <v>1714</v>
      </c>
      <c r="V334" s="753" t="s">
        <v>1714</v>
      </c>
      <c r="W334" s="753" t="s">
        <v>1714</v>
      </c>
      <c r="X334" s="753" t="s">
        <v>1714</v>
      </c>
      <c r="Y334" s="753" t="s">
        <v>1714</v>
      </c>
      <c r="Z334" s="753" t="s">
        <v>1714</v>
      </c>
      <c r="AA334" s="753" t="s">
        <v>1714</v>
      </c>
      <c r="AB334" s="753" t="s">
        <v>1714</v>
      </c>
      <c r="AC334" s="753" t="s">
        <v>1714</v>
      </c>
      <c r="AD334" s="753" t="s">
        <v>1714</v>
      </c>
      <c r="AE334" s="753" t="s">
        <v>1714</v>
      </c>
      <c r="AF334" s="753" t="s">
        <v>1714</v>
      </c>
      <c r="AG334" s="753" t="s">
        <v>1714</v>
      </c>
      <c r="AH334" s="753" t="s">
        <v>1714</v>
      </c>
      <c r="AI334" s="753" t="s">
        <v>1714</v>
      </c>
      <c r="AJ334" s="753" t="s">
        <v>1714</v>
      </c>
      <c r="AK334" s="753" t="s">
        <v>1714</v>
      </c>
      <c r="AL334" s="753" t="s">
        <v>1714</v>
      </c>
      <c r="AM334" s="753" t="s">
        <v>1714</v>
      </c>
      <c r="AN334" s="753" t="s">
        <v>1714</v>
      </c>
      <c r="AO334" s="753" t="s">
        <v>1714</v>
      </c>
      <c r="AP334" s="753" t="s">
        <v>1714</v>
      </c>
      <c r="AQ334" s="753" t="s">
        <v>1714</v>
      </c>
      <c r="AR334" s="753" t="s">
        <v>1714</v>
      </c>
    </row>
    <row r="335" spans="4:44" s="808" customFormat="1" ht="14.5" hidden="1" outlineLevel="1" x14ac:dyDescent="0.35">
      <c r="D335" s="820" t="s">
        <v>476</v>
      </c>
      <c r="E335" s="793" t="s">
        <v>2153</v>
      </c>
      <c r="F335" s="753" t="s">
        <v>1714</v>
      </c>
      <c r="G335" s="753" t="s">
        <v>1714</v>
      </c>
      <c r="H335" s="753" t="s">
        <v>1714</v>
      </c>
      <c r="I335" s="753" t="s">
        <v>1714</v>
      </c>
      <c r="J335" s="753" t="s">
        <v>1714</v>
      </c>
      <c r="K335" s="753" t="s">
        <v>1714</v>
      </c>
      <c r="L335" s="753" t="s">
        <v>1714</v>
      </c>
      <c r="M335" s="753" t="s">
        <v>1714</v>
      </c>
      <c r="N335" s="753" t="s">
        <v>1714</v>
      </c>
      <c r="O335" s="753" t="s">
        <v>1714</v>
      </c>
      <c r="P335" s="753" t="s">
        <v>1714</v>
      </c>
      <c r="Q335" s="753" t="s">
        <v>1714</v>
      </c>
      <c r="R335" s="753" t="s">
        <v>1714</v>
      </c>
      <c r="S335" s="753" t="s">
        <v>1714</v>
      </c>
      <c r="T335" s="753" t="s">
        <v>1714</v>
      </c>
      <c r="U335" s="753" t="s">
        <v>1714</v>
      </c>
      <c r="V335" s="753" t="s">
        <v>1714</v>
      </c>
      <c r="W335" s="753" t="s">
        <v>1714</v>
      </c>
      <c r="X335" s="753" t="s">
        <v>1714</v>
      </c>
      <c r="Y335" s="753" t="s">
        <v>1714</v>
      </c>
      <c r="Z335" s="753" t="s">
        <v>1714</v>
      </c>
      <c r="AA335" s="753" t="s">
        <v>1714</v>
      </c>
      <c r="AB335" s="753" t="s">
        <v>1714</v>
      </c>
      <c r="AC335" s="753" t="s">
        <v>1714</v>
      </c>
      <c r="AD335" s="753" t="s">
        <v>1714</v>
      </c>
      <c r="AE335" s="753" t="s">
        <v>1714</v>
      </c>
      <c r="AF335" s="753" t="s">
        <v>1714</v>
      </c>
      <c r="AG335" s="753" t="s">
        <v>1714</v>
      </c>
      <c r="AH335" s="753" t="s">
        <v>1714</v>
      </c>
      <c r="AI335" s="753" t="s">
        <v>1714</v>
      </c>
      <c r="AJ335" s="753" t="s">
        <v>1714</v>
      </c>
      <c r="AK335" s="753" t="s">
        <v>1714</v>
      </c>
      <c r="AL335" s="753" t="s">
        <v>1714</v>
      </c>
      <c r="AM335" s="753" t="s">
        <v>1714</v>
      </c>
      <c r="AN335" s="753" t="s">
        <v>1714</v>
      </c>
      <c r="AO335" s="753" t="s">
        <v>1714</v>
      </c>
      <c r="AP335" s="753" t="s">
        <v>1714</v>
      </c>
      <c r="AQ335" s="753" t="s">
        <v>1714</v>
      </c>
      <c r="AR335" s="753" t="s">
        <v>1714</v>
      </c>
    </row>
    <row r="336" spans="4:44" s="808" customFormat="1" ht="14.5" hidden="1" outlineLevel="1" x14ac:dyDescent="0.35">
      <c r="D336" s="820" t="s">
        <v>4</v>
      </c>
      <c r="E336" s="793" t="s">
        <v>2154</v>
      </c>
      <c r="F336" s="753" t="s">
        <v>1714</v>
      </c>
      <c r="G336" s="753" t="s">
        <v>1714</v>
      </c>
      <c r="H336" s="753" t="s">
        <v>1714</v>
      </c>
      <c r="I336" s="753" t="s">
        <v>1714</v>
      </c>
      <c r="J336" s="753" t="s">
        <v>1714</v>
      </c>
      <c r="K336" s="753" t="s">
        <v>1714</v>
      </c>
      <c r="L336" s="753" t="s">
        <v>1714</v>
      </c>
      <c r="M336" s="753" t="s">
        <v>1714</v>
      </c>
      <c r="N336" s="753" t="s">
        <v>1714</v>
      </c>
      <c r="O336" s="753" t="s">
        <v>1714</v>
      </c>
      <c r="P336" s="753" t="s">
        <v>1714</v>
      </c>
      <c r="Q336" s="753" t="s">
        <v>1714</v>
      </c>
      <c r="R336" s="753" t="s">
        <v>1714</v>
      </c>
      <c r="S336" s="753" t="s">
        <v>1714</v>
      </c>
      <c r="T336" s="753" t="s">
        <v>1714</v>
      </c>
      <c r="U336" s="753" t="s">
        <v>1714</v>
      </c>
      <c r="V336" s="753" t="s">
        <v>1714</v>
      </c>
      <c r="W336" s="753" t="s">
        <v>1714</v>
      </c>
      <c r="X336" s="753" t="s">
        <v>1714</v>
      </c>
      <c r="Y336" s="753" t="s">
        <v>1714</v>
      </c>
      <c r="Z336" s="753" t="s">
        <v>1714</v>
      </c>
      <c r="AA336" s="753" t="s">
        <v>1714</v>
      </c>
      <c r="AB336" s="753" t="s">
        <v>1714</v>
      </c>
      <c r="AC336" s="753" t="s">
        <v>1714</v>
      </c>
      <c r="AD336" s="753" t="s">
        <v>1714</v>
      </c>
      <c r="AE336" s="753" t="s">
        <v>1714</v>
      </c>
      <c r="AF336" s="753" t="s">
        <v>1714</v>
      </c>
      <c r="AG336" s="753" t="s">
        <v>1714</v>
      </c>
      <c r="AH336" s="753" t="s">
        <v>1714</v>
      </c>
      <c r="AI336" s="753" t="s">
        <v>1714</v>
      </c>
      <c r="AJ336" s="753" t="s">
        <v>1714</v>
      </c>
      <c r="AK336" s="753" t="s">
        <v>1714</v>
      </c>
      <c r="AL336" s="753" t="s">
        <v>1714</v>
      </c>
      <c r="AM336" s="753" t="s">
        <v>1714</v>
      </c>
      <c r="AN336" s="753" t="s">
        <v>1714</v>
      </c>
      <c r="AO336" s="753" t="s">
        <v>1714</v>
      </c>
      <c r="AP336" s="753" t="s">
        <v>1714</v>
      </c>
      <c r="AQ336" s="753" t="s">
        <v>1714</v>
      </c>
      <c r="AR336" s="753" t="s">
        <v>1714</v>
      </c>
    </row>
    <row r="337" spans="4:44" s="808" customFormat="1" ht="14.5" hidden="1" outlineLevel="1" x14ac:dyDescent="0.35">
      <c r="D337" s="818" t="s">
        <v>397</v>
      </c>
      <c r="E337" s="793" t="s">
        <v>2155</v>
      </c>
      <c r="F337" s="753" t="s">
        <v>1714</v>
      </c>
      <c r="G337" s="753" t="s">
        <v>1714</v>
      </c>
      <c r="H337" s="753" t="s">
        <v>1714</v>
      </c>
      <c r="I337" s="753" t="s">
        <v>1714</v>
      </c>
      <c r="J337" s="753" t="s">
        <v>1714</v>
      </c>
      <c r="K337" s="753" t="s">
        <v>1714</v>
      </c>
      <c r="L337" s="753" t="s">
        <v>1714</v>
      </c>
      <c r="M337" s="753" t="s">
        <v>1714</v>
      </c>
      <c r="N337" s="753" t="s">
        <v>1714</v>
      </c>
      <c r="O337" s="753" t="s">
        <v>1714</v>
      </c>
      <c r="P337" s="753" t="s">
        <v>1714</v>
      </c>
      <c r="Q337" s="753" t="s">
        <v>1714</v>
      </c>
      <c r="R337" s="753" t="s">
        <v>1714</v>
      </c>
      <c r="S337" s="753" t="s">
        <v>1714</v>
      </c>
      <c r="T337" s="753" t="s">
        <v>1714</v>
      </c>
      <c r="U337" s="753" t="s">
        <v>1714</v>
      </c>
      <c r="V337" s="753" t="s">
        <v>1714</v>
      </c>
      <c r="W337" s="753" t="s">
        <v>1714</v>
      </c>
      <c r="X337" s="753" t="s">
        <v>1714</v>
      </c>
      <c r="Y337" s="753" t="s">
        <v>1714</v>
      </c>
      <c r="Z337" s="753" t="s">
        <v>1714</v>
      </c>
      <c r="AA337" s="753" t="s">
        <v>1714</v>
      </c>
      <c r="AB337" s="753" t="s">
        <v>1714</v>
      </c>
      <c r="AC337" s="753" t="s">
        <v>1714</v>
      </c>
      <c r="AD337" s="753" t="s">
        <v>1714</v>
      </c>
      <c r="AE337" s="753" t="s">
        <v>1714</v>
      </c>
      <c r="AF337" s="753" t="s">
        <v>1714</v>
      </c>
      <c r="AG337" s="753" t="s">
        <v>1714</v>
      </c>
      <c r="AH337" s="753" t="s">
        <v>1714</v>
      </c>
      <c r="AI337" s="753" t="s">
        <v>1714</v>
      </c>
      <c r="AJ337" s="753" t="s">
        <v>1714</v>
      </c>
      <c r="AK337" s="753" t="s">
        <v>1714</v>
      </c>
      <c r="AL337" s="753" t="s">
        <v>1714</v>
      </c>
      <c r="AM337" s="753" t="s">
        <v>1714</v>
      </c>
      <c r="AN337" s="753" t="s">
        <v>1714</v>
      </c>
      <c r="AO337" s="753" t="s">
        <v>1714</v>
      </c>
      <c r="AP337" s="753" t="s">
        <v>1714</v>
      </c>
      <c r="AQ337" s="753" t="s">
        <v>1714</v>
      </c>
      <c r="AR337" s="753" t="s">
        <v>1714</v>
      </c>
    </row>
    <row r="338" spans="4:44" s="808" customFormat="1" ht="14.5" hidden="1" outlineLevel="1" x14ac:dyDescent="0.35">
      <c r="D338" s="819" t="s">
        <v>398</v>
      </c>
      <c r="E338" s="793" t="s">
        <v>2156</v>
      </c>
      <c r="F338" s="753" t="s">
        <v>1714</v>
      </c>
      <c r="G338" s="753" t="s">
        <v>1714</v>
      </c>
      <c r="H338" s="753" t="s">
        <v>1714</v>
      </c>
      <c r="I338" s="753" t="s">
        <v>1714</v>
      </c>
      <c r="J338" s="753" t="s">
        <v>1714</v>
      </c>
      <c r="K338" s="753" t="s">
        <v>1714</v>
      </c>
      <c r="L338" s="753" t="s">
        <v>1714</v>
      </c>
      <c r="M338" s="753" t="s">
        <v>1714</v>
      </c>
      <c r="N338" s="753" t="s">
        <v>1714</v>
      </c>
      <c r="O338" s="753" t="s">
        <v>1714</v>
      </c>
      <c r="P338" s="753" t="s">
        <v>1714</v>
      </c>
      <c r="Q338" s="753" t="s">
        <v>1714</v>
      </c>
      <c r="R338" s="753" t="s">
        <v>1714</v>
      </c>
      <c r="S338" s="753" t="s">
        <v>1714</v>
      </c>
      <c r="T338" s="753" t="s">
        <v>1714</v>
      </c>
      <c r="U338" s="753" t="s">
        <v>1714</v>
      </c>
      <c r="V338" s="753" t="s">
        <v>1714</v>
      </c>
      <c r="W338" s="753" t="s">
        <v>1714</v>
      </c>
      <c r="X338" s="753" t="s">
        <v>1714</v>
      </c>
      <c r="Y338" s="753" t="s">
        <v>1714</v>
      </c>
      <c r="Z338" s="753" t="s">
        <v>1714</v>
      </c>
      <c r="AA338" s="753" t="s">
        <v>1714</v>
      </c>
      <c r="AB338" s="753" t="s">
        <v>1714</v>
      </c>
      <c r="AC338" s="753" t="s">
        <v>1714</v>
      </c>
      <c r="AD338" s="753" t="s">
        <v>1714</v>
      </c>
      <c r="AE338" s="753" t="s">
        <v>1714</v>
      </c>
      <c r="AF338" s="753" t="s">
        <v>1714</v>
      </c>
      <c r="AG338" s="753" t="s">
        <v>1714</v>
      </c>
      <c r="AH338" s="753" t="s">
        <v>1714</v>
      </c>
      <c r="AI338" s="753" t="s">
        <v>1714</v>
      </c>
      <c r="AJ338" s="753" t="s">
        <v>1714</v>
      </c>
      <c r="AK338" s="753" t="s">
        <v>1714</v>
      </c>
      <c r="AL338" s="753" t="s">
        <v>1714</v>
      </c>
      <c r="AM338" s="753" t="s">
        <v>1714</v>
      </c>
      <c r="AN338" s="753" t="s">
        <v>1714</v>
      </c>
      <c r="AO338" s="753" t="s">
        <v>1714</v>
      </c>
      <c r="AP338" s="753" t="s">
        <v>1714</v>
      </c>
      <c r="AQ338" s="753" t="s">
        <v>1714</v>
      </c>
      <c r="AR338" s="753" t="s">
        <v>1714</v>
      </c>
    </row>
    <row r="339" spans="4:44" s="808" customFormat="1" ht="14.5" hidden="1" outlineLevel="1" x14ac:dyDescent="0.35">
      <c r="D339" s="820" t="s">
        <v>93</v>
      </c>
      <c r="E339" s="793" t="s">
        <v>2157</v>
      </c>
      <c r="F339" s="753" t="s">
        <v>1714</v>
      </c>
      <c r="G339" s="753" t="s">
        <v>1714</v>
      </c>
      <c r="H339" s="753" t="s">
        <v>1714</v>
      </c>
      <c r="I339" s="753" t="s">
        <v>1714</v>
      </c>
      <c r="J339" s="753" t="s">
        <v>1714</v>
      </c>
      <c r="K339" s="753" t="s">
        <v>1714</v>
      </c>
      <c r="L339" s="753" t="s">
        <v>1714</v>
      </c>
      <c r="M339" s="753" t="s">
        <v>1714</v>
      </c>
      <c r="N339" s="753" t="s">
        <v>1714</v>
      </c>
      <c r="O339" s="753" t="s">
        <v>1714</v>
      </c>
      <c r="P339" s="753" t="s">
        <v>1714</v>
      </c>
      <c r="Q339" s="753" t="s">
        <v>1714</v>
      </c>
      <c r="R339" s="753" t="s">
        <v>1714</v>
      </c>
      <c r="S339" s="753" t="s">
        <v>1714</v>
      </c>
      <c r="T339" s="753" t="s">
        <v>1714</v>
      </c>
      <c r="U339" s="753" t="s">
        <v>1714</v>
      </c>
      <c r="V339" s="753" t="s">
        <v>1714</v>
      </c>
      <c r="W339" s="753" t="s">
        <v>1714</v>
      </c>
      <c r="X339" s="753" t="s">
        <v>1714</v>
      </c>
      <c r="Y339" s="753" t="s">
        <v>1714</v>
      </c>
      <c r="Z339" s="753" t="s">
        <v>1714</v>
      </c>
      <c r="AA339" s="753" t="s">
        <v>1714</v>
      </c>
      <c r="AB339" s="753" t="s">
        <v>1714</v>
      </c>
      <c r="AC339" s="753" t="s">
        <v>1714</v>
      </c>
      <c r="AD339" s="753" t="s">
        <v>1714</v>
      </c>
      <c r="AE339" s="753" t="s">
        <v>1714</v>
      </c>
      <c r="AF339" s="753" t="s">
        <v>1714</v>
      </c>
      <c r="AG339" s="753" t="s">
        <v>1714</v>
      </c>
      <c r="AH339" s="753" t="s">
        <v>1714</v>
      </c>
      <c r="AI339" s="753" t="s">
        <v>1714</v>
      </c>
      <c r="AJ339" s="753" t="s">
        <v>1714</v>
      </c>
      <c r="AK339" s="753" t="s">
        <v>1714</v>
      </c>
      <c r="AL339" s="753" t="s">
        <v>1714</v>
      </c>
      <c r="AM339" s="753" t="s">
        <v>1714</v>
      </c>
      <c r="AN339" s="753" t="s">
        <v>1714</v>
      </c>
      <c r="AO339" s="753" t="s">
        <v>1714</v>
      </c>
      <c r="AP339" s="753" t="s">
        <v>1714</v>
      </c>
      <c r="AQ339" s="753" t="s">
        <v>1714</v>
      </c>
      <c r="AR339" s="753" t="s">
        <v>1714</v>
      </c>
    </row>
    <row r="340" spans="4:44" s="808" customFormat="1" ht="14.5" hidden="1" outlineLevel="1" x14ac:dyDescent="0.35">
      <c r="D340" s="820" t="s">
        <v>399</v>
      </c>
      <c r="E340" s="793" t="s">
        <v>2158</v>
      </c>
      <c r="F340" s="753" t="s">
        <v>1714</v>
      </c>
      <c r="G340" s="753" t="s">
        <v>1714</v>
      </c>
      <c r="H340" s="753" t="s">
        <v>1714</v>
      </c>
      <c r="I340" s="753" t="s">
        <v>1714</v>
      </c>
      <c r="J340" s="753" t="s">
        <v>1714</v>
      </c>
      <c r="K340" s="753" t="s">
        <v>1714</v>
      </c>
      <c r="L340" s="753" t="s">
        <v>1714</v>
      </c>
      <c r="M340" s="753" t="s">
        <v>1714</v>
      </c>
      <c r="N340" s="753" t="s">
        <v>1714</v>
      </c>
      <c r="O340" s="753" t="s">
        <v>1714</v>
      </c>
      <c r="P340" s="753" t="s">
        <v>1714</v>
      </c>
      <c r="Q340" s="753" t="s">
        <v>1714</v>
      </c>
      <c r="R340" s="753" t="s">
        <v>1714</v>
      </c>
      <c r="S340" s="753" t="s">
        <v>1714</v>
      </c>
      <c r="T340" s="753" t="s">
        <v>1714</v>
      </c>
      <c r="U340" s="753" t="s">
        <v>1714</v>
      </c>
      <c r="V340" s="753" t="s">
        <v>1714</v>
      </c>
      <c r="W340" s="753" t="s">
        <v>1714</v>
      </c>
      <c r="X340" s="753" t="s">
        <v>1714</v>
      </c>
      <c r="Y340" s="753" t="s">
        <v>1714</v>
      </c>
      <c r="Z340" s="753" t="s">
        <v>1714</v>
      </c>
      <c r="AA340" s="753" t="s">
        <v>1714</v>
      </c>
      <c r="AB340" s="753" t="s">
        <v>1714</v>
      </c>
      <c r="AC340" s="753" t="s">
        <v>1714</v>
      </c>
      <c r="AD340" s="753" t="s">
        <v>1714</v>
      </c>
      <c r="AE340" s="753" t="s">
        <v>1714</v>
      </c>
      <c r="AF340" s="753" t="s">
        <v>1714</v>
      </c>
      <c r="AG340" s="753" t="s">
        <v>1714</v>
      </c>
      <c r="AH340" s="753" t="s">
        <v>1714</v>
      </c>
      <c r="AI340" s="753" t="s">
        <v>1714</v>
      </c>
      <c r="AJ340" s="753" t="s">
        <v>1714</v>
      </c>
      <c r="AK340" s="753" t="s">
        <v>1714</v>
      </c>
      <c r="AL340" s="753" t="s">
        <v>1714</v>
      </c>
      <c r="AM340" s="753" t="s">
        <v>1714</v>
      </c>
      <c r="AN340" s="753" t="s">
        <v>1714</v>
      </c>
      <c r="AO340" s="753" t="s">
        <v>1714</v>
      </c>
      <c r="AP340" s="753" t="s">
        <v>1714</v>
      </c>
      <c r="AQ340" s="753" t="s">
        <v>1714</v>
      </c>
      <c r="AR340" s="753" t="s">
        <v>1714</v>
      </c>
    </row>
    <row r="341" spans="4:44" s="808" customFormat="1" ht="14.5" hidden="1" outlineLevel="1" x14ac:dyDescent="0.35">
      <c r="D341" s="820" t="s">
        <v>477</v>
      </c>
      <c r="E341" s="793" t="s">
        <v>2159</v>
      </c>
      <c r="F341" s="753" t="s">
        <v>1714</v>
      </c>
      <c r="G341" s="753" t="s">
        <v>1714</v>
      </c>
      <c r="H341" s="753" t="s">
        <v>1714</v>
      </c>
      <c r="I341" s="753" t="s">
        <v>1714</v>
      </c>
      <c r="J341" s="753" t="s">
        <v>1714</v>
      </c>
      <c r="K341" s="753" t="s">
        <v>1714</v>
      </c>
      <c r="L341" s="753" t="s">
        <v>1714</v>
      </c>
      <c r="M341" s="753" t="s">
        <v>1714</v>
      </c>
      <c r="N341" s="753" t="s">
        <v>1714</v>
      </c>
      <c r="O341" s="753" t="s">
        <v>1714</v>
      </c>
      <c r="P341" s="753" t="s">
        <v>1714</v>
      </c>
      <c r="Q341" s="753" t="s">
        <v>1714</v>
      </c>
      <c r="R341" s="753" t="s">
        <v>1714</v>
      </c>
      <c r="S341" s="753" t="s">
        <v>1714</v>
      </c>
      <c r="T341" s="753" t="s">
        <v>1714</v>
      </c>
      <c r="U341" s="753" t="s">
        <v>1714</v>
      </c>
      <c r="V341" s="753" t="s">
        <v>1714</v>
      </c>
      <c r="W341" s="753" t="s">
        <v>1714</v>
      </c>
      <c r="X341" s="753" t="s">
        <v>1714</v>
      </c>
      <c r="Y341" s="753" t="s">
        <v>1714</v>
      </c>
      <c r="Z341" s="753" t="s">
        <v>1714</v>
      </c>
      <c r="AA341" s="753" t="s">
        <v>1714</v>
      </c>
      <c r="AB341" s="753" t="s">
        <v>1714</v>
      </c>
      <c r="AC341" s="753" t="s">
        <v>1714</v>
      </c>
      <c r="AD341" s="753" t="s">
        <v>1714</v>
      </c>
      <c r="AE341" s="753" t="s">
        <v>1714</v>
      </c>
      <c r="AF341" s="753" t="s">
        <v>1714</v>
      </c>
      <c r="AG341" s="753" t="s">
        <v>1714</v>
      </c>
      <c r="AH341" s="753" t="s">
        <v>1714</v>
      </c>
      <c r="AI341" s="753" t="s">
        <v>1714</v>
      </c>
      <c r="AJ341" s="753" t="s">
        <v>1714</v>
      </c>
      <c r="AK341" s="753" t="s">
        <v>1714</v>
      </c>
      <c r="AL341" s="753" t="s">
        <v>1714</v>
      </c>
      <c r="AM341" s="753" t="s">
        <v>1714</v>
      </c>
      <c r="AN341" s="753" t="s">
        <v>1714</v>
      </c>
      <c r="AO341" s="753" t="s">
        <v>1714</v>
      </c>
      <c r="AP341" s="753" t="s">
        <v>1714</v>
      </c>
      <c r="AQ341" s="753" t="s">
        <v>1714</v>
      </c>
      <c r="AR341" s="753" t="s">
        <v>1714</v>
      </c>
    </row>
    <row r="342" spans="4:44" s="808" customFormat="1" ht="14.5" hidden="1" outlineLevel="1" x14ac:dyDescent="0.35">
      <c r="D342" s="820" t="s">
        <v>2036</v>
      </c>
      <c r="E342" s="793" t="s">
        <v>2160</v>
      </c>
      <c r="F342" s="753" t="s">
        <v>1714</v>
      </c>
      <c r="G342" s="753" t="s">
        <v>1714</v>
      </c>
      <c r="H342" s="753" t="s">
        <v>1714</v>
      </c>
      <c r="I342" s="753" t="s">
        <v>1714</v>
      </c>
      <c r="J342" s="753" t="s">
        <v>1714</v>
      </c>
      <c r="K342" s="753" t="s">
        <v>1714</v>
      </c>
      <c r="L342" s="753" t="s">
        <v>1714</v>
      </c>
      <c r="M342" s="753" t="s">
        <v>1714</v>
      </c>
      <c r="N342" s="753" t="s">
        <v>1714</v>
      </c>
      <c r="O342" s="753" t="s">
        <v>1714</v>
      </c>
      <c r="P342" s="753" t="s">
        <v>1714</v>
      </c>
      <c r="Q342" s="753" t="s">
        <v>1714</v>
      </c>
      <c r="R342" s="753" t="s">
        <v>1714</v>
      </c>
      <c r="S342" s="753" t="s">
        <v>1714</v>
      </c>
      <c r="T342" s="753" t="s">
        <v>1714</v>
      </c>
      <c r="U342" s="753" t="s">
        <v>1714</v>
      </c>
      <c r="V342" s="753" t="s">
        <v>1714</v>
      </c>
      <c r="W342" s="753" t="s">
        <v>1714</v>
      </c>
      <c r="X342" s="753" t="s">
        <v>1714</v>
      </c>
      <c r="Y342" s="753" t="s">
        <v>1714</v>
      </c>
      <c r="Z342" s="753" t="s">
        <v>1714</v>
      </c>
      <c r="AA342" s="753" t="s">
        <v>1714</v>
      </c>
      <c r="AB342" s="753" t="s">
        <v>1714</v>
      </c>
      <c r="AC342" s="753" t="s">
        <v>1714</v>
      </c>
      <c r="AD342" s="753" t="s">
        <v>1714</v>
      </c>
      <c r="AE342" s="753" t="s">
        <v>1714</v>
      </c>
      <c r="AF342" s="753" t="s">
        <v>1714</v>
      </c>
      <c r="AG342" s="753" t="s">
        <v>1714</v>
      </c>
      <c r="AH342" s="753" t="s">
        <v>1714</v>
      </c>
      <c r="AI342" s="753" t="s">
        <v>1714</v>
      </c>
      <c r="AJ342" s="753" t="s">
        <v>1714</v>
      </c>
      <c r="AK342" s="753" t="s">
        <v>1714</v>
      </c>
      <c r="AL342" s="753" t="s">
        <v>1714</v>
      </c>
      <c r="AM342" s="753" t="s">
        <v>1714</v>
      </c>
      <c r="AN342" s="753" t="s">
        <v>1714</v>
      </c>
      <c r="AO342" s="753" t="s">
        <v>1714</v>
      </c>
      <c r="AP342" s="753" t="s">
        <v>1714</v>
      </c>
      <c r="AQ342" s="753" t="s">
        <v>1714</v>
      </c>
      <c r="AR342" s="753" t="s">
        <v>1714</v>
      </c>
    </row>
    <row r="343" spans="4:44" s="808" customFormat="1" ht="14.5" hidden="1" outlineLevel="1" x14ac:dyDescent="0.35">
      <c r="D343" s="820" t="s">
        <v>400</v>
      </c>
      <c r="E343" s="793" t="s">
        <v>2161</v>
      </c>
      <c r="F343" s="753" t="s">
        <v>1714</v>
      </c>
      <c r="G343" s="753" t="s">
        <v>1714</v>
      </c>
      <c r="H343" s="753" t="s">
        <v>1714</v>
      </c>
      <c r="I343" s="753" t="s">
        <v>1714</v>
      </c>
      <c r="J343" s="753" t="s">
        <v>1714</v>
      </c>
      <c r="K343" s="753" t="s">
        <v>1714</v>
      </c>
      <c r="L343" s="753" t="s">
        <v>1714</v>
      </c>
      <c r="M343" s="753" t="s">
        <v>1714</v>
      </c>
      <c r="N343" s="753" t="s">
        <v>1714</v>
      </c>
      <c r="O343" s="753" t="s">
        <v>1714</v>
      </c>
      <c r="P343" s="753" t="s">
        <v>1714</v>
      </c>
      <c r="Q343" s="753" t="s">
        <v>1714</v>
      </c>
      <c r="R343" s="753" t="s">
        <v>1714</v>
      </c>
      <c r="S343" s="753" t="s">
        <v>1714</v>
      </c>
      <c r="T343" s="753" t="s">
        <v>1714</v>
      </c>
      <c r="U343" s="753" t="s">
        <v>1714</v>
      </c>
      <c r="V343" s="753" t="s">
        <v>1714</v>
      </c>
      <c r="W343" s="753" t="s">
        <v>1714</v>
      </c>
      <c r="X343" s="753" t="s">
        <v>1714</v>
      </c>
      <c r="Y343" s="753" t="s">
        <v>1714</v>
      </c>
      <c r="Z343" s="753" t="s">
        <v>1714</v>
      </c>
      <c r="AA343" s="753" t="s">
        <v>1714</v>
      </c>
      <c r="AB343" s="753" t="s">
        <v>1714</v>
      </c>
      <c r="AC343" s="753" t="s">
        <v>1714</v>
      </c>
      <c r="AD343" s="753" t="s">
        <v>1714</v>
      </c>
      <c r="AE343" s="753" t="s">
        <v>1714</v>
      </c>
      <c r="AF343" s="753" t="s">
        <v>1714</v>
      </c>
      <c r="AG343" s="753" t="s">
        <v>1714</v>
      </c>
      <c r="AH343" s="753" t="s">
        <v>1714</v>
      </c>
      <c r="AI343" s="753" t="s">
        <v>1714</v>
      </c>
      <c r="AJ343" s="753" t="s">
        <v>1714</v>
      </c>
      <c r="AK343" s="753" t="s">
        <v>1714</v>
      </c>
      <c r="AL343" s="753" t="s">
        <v>1714</v>
      </c>
      <c r="AM343" s="753" t="s">
        <v>1714</v>
      </c>
      <c r="AN343" s="753" t="s">
        <v>1714</v>
      </c>
      <c r="AO343" s="753" t="s">
        <v>1714</v>
      </c>
      <c r="AP343" s="753" t="s">
        <v>1714</v>
      </c>
      <c r="AQ343" s="753" t="s">
        <v>1714</v>
      </c>
      <c r="AR343" s="753" t="s">
        <v>1714</v>
      </c>
    </row>
    <row r="344" spans="4:44" s="808" customFormat="1" ht="14.5" hidden="1" outlineLevel="1" x14ac:dyDescent="0.35">
      <c r="D344" s="820" t="s">
        <v>4</v>
      </c>
      <c r="E344" s="793" t="s">
        <v>2162</v>
      </c>
      <c r="F344" s="753" t="s">
        <v>1714</v>
      </c>
      <c r="G344" s="753" t="s">
        <v>1714</v>
      </c>
      <c r="H344" s="753" t="s">
        <v>1714</v>
      </c>
      <c r="I344" s="753" t="s">
        <v>1714</v>
      </c>
      <c r="J344" s="753" t="s">
        <v>1714</v>
      </c>
      <c r="K344" s="753" t="s">
        <v>1714</v>
      </c>
      <c r="L344" s="753" t="s">
        <v>1714</v>
      </c>
      <c r="M344" s="753" t="s">
        <v>1714</v>
      </c>
      <c r="N344" s="753" t="s">
        <v>1714</v>
      </c>
      <c r="O344" s="753" t="s">
        <v>1714</v>
      </c>
      <c r="P344" s="753" t="s">
        <v>1714</v>
      </c>
      <c r="Q344" s="753" t="s">
        <v>1714</v>
      </c>
      <c r="R344" s="753" t="s">
        <v>1714</v>
      </c>
      <c r="S344" s="753" t="s">
        <v>1714</v>
      </c>
      <c r="T344" s="753" t="s">
        <v>1714</v>
      </c>
      <c r="U344" s="753" t="s">
        <v>1714</v>
      </c>
      <c r="V344" s="753" t="s">
        <v>1714</v>
      </c>
      <c r="W344" s="753" t="s">
        <v>1714</v>
      </c>
      <c r="X344" s="753" t="s">
        <v>1714</v>
      </c>
      <c r="Y344" s="753" t="s">
        <v>1714</v>
      </c>
      <c r="Z344" s="753" t="s">
        <v>1714</v>
      </c>
      <c r="AA344" s="753" t="s">
        <v>1714</v>
      </c>
      <c r="AB344" s="753" t="s">
        <v>1714</v>
      </c>
      <c r="AC344" s="753" t="s">
        <v>1714</v>
      </c>
      <c r="AD344" s="753" t="s">
        <v>1714</v>
      </c>
      <c r="AE344" s="753" t="s">
        <v>1714</v>
      </c>
      <c r="AF344" s="753" t="s">
        <v>1714</v>
      </c>
      <c r="AG344" s="753" t="s">
        <v>1714</v>
      </c>
      <c r="AH344" s="753" t="s">
        <v>1714</v>
      </c>
      <c r="AI344" s="753" t="s">
        <v>1714</v>
      </c>
      <c r="AJ344" s="753" t="s">
        <v>1714</v>
      </c>
      <c r="AK344" s="753" t="s">
        <v>1714</v>
      </c>
      <c r="AL344" s="753" t="s">
        <v>1714</v>
      </c>
      <c r="AM344" s="753" t="s">
        <v>1714</v>
      </c>
      <c r="AN344" s="753" t="s">
        <v>1714</v>
      </c>
      <c r="AO344" s="753" t="s">
        <v>1714</v>
      </c>
      <c r="AP344" s="753" t="s">
        <v>1714</v>
      </c>
      <c r="AQ344" s="753" t="s">
        <v>1714</v>
      </c>
      <c r="AR344" s="753" t="s">
        <v>1714</v>
      </c>
    </row>
    <row r="345" spans="4:44" s="808" customFormat="1" ht="14.5" hidden="1" outlineLevel="1" x14ac:dyDescent="0.35">
      <c r="D345" s="819" t="s">
        <v>402</v>
      </c>
      <c r="E345" s="793" t="s">
        <v>2163</v>
      </c>
      <c r="F345" s="753" t="s">
        <v>1714</v>
      </c>
      <c r="G345" s="753" t="s">
        <v>1714</v>
      </c>
      <c r="H345" s="753" t="s">
        <v>1714</v>
      </c>
      <c r="I345" s="753" t="s">
        <v>1714</v>
      </c>
      <c r="J345" s="753" t="s">
        <v>1714</v>
      </c>
      <c r="K345" s="753" t="s">
        <v>1714</v>
      </c>
      <c r="L345" s="753" t="s">
        <v>1714</v>
      </c>
      <c r="M345" s="753" t="s">
        <v>1714</v>
      </c>
      <c r="N345" s="753" t="s">
        <v>1714</v>
      </c>
      <c r="O345" s="753" t="s">
        <v>1714</v>
      </c>
      <c r="P345" s="753" t="s">
        <v>1714</v>
      </c>
      <c r="Q345" s="753" t="s">
        <v>1714</v>
      </c>
      <c r="R345" s="753" t="s">
        <v>1714</v>
      </c>
      <c r="S345" s="753" t="s">
        <v>1714</v>
      </c>
      <c r="T345" s="753" t="s">
        <v>1714</v>
      </c>
      <c r="U345" s="753" t="s">
        <v>1714</v>
      </c>
      <c r="V345" s="753" t="s">
        <v>1714</v>
      </c>
      <c r="W345" s="753" t="s">
        <v>1714</v>
      </c>
      <c r="X345" s="753" t="s">
        <v>1714</v>
      </c>
      <c r="Y345" s="753" t="s">
        <v>1714</v>
      </c>
      <c r="Z345" s="753" t="s">
        <v>1714</v>
      </c>
      <c r="AA345" s="753" t="s">
        <v>1714</v>
      </c>
      <c r="AB345" s="753" t="s">
        <v>1714</v>
      </c>
      <c r="AC345" s="753" t="s">
        <v>1714</v>
      </c>
      <c r="AD345" s="753" t="s">
        <v>1714</v>
      </c>
      <c r="AE345" s="753" t="s">
        <v>1714</v>
      </c>
      <c r="AF345" s="753" t="s">
        <v>1714</v>
      </c>
      <c r="AG345" s="753" t="s">
        <v>1714</v>
      </c>
      <c r="AH345" s="753" t="s">
        <v>1714</v>
      </c>
      <c r="AI345" s="753" t="s">
        <v>1714</v>
      </c>
      <c r="AJ345" s="753" t="s">
        <v>1714</v>
      </c>
      <c r="AK345" s="753" t="s">
        <v>1714</v>
      </c>
      <c r="AL345" s="753" t="s">
        <v>1714</v>
      </c>
      <c r="AM345" s="753" t="s">
        <v>1714</v>
      </c>
      <c r="AN345" s="753" t="s">
        <v>1714</v>
      </c>
      <c r="AO345" s="753" t="s">
        <v>1714</v>
      </c>
      <c r="AP345" s="753" t="s">
        <v>1714</v>
      </c>
      <c r="AQ345" s="753" t="s">
        <v>1714</v>
      </c>
      <c r="AR345" s="753" t="s">
        <v>1714</v>
      </c>
    </row>
    <row r="346" spans="4:44" s="808" customFormat="1" ht="14.5" hidden="1" outlineLevel="1" x14ac:dyDescent="0.35">
      <c r="D346" s="818" t="s">
        <v>407</v>
      </c>
      <c r="E346" s="793" t="s">
        <v>2164</v>
      </c>
      <c r="F346" s="753" t="s">
        <v>1714</v>
      </c>
      <c r="G346" s="753" t="s">
        <v>1714</v>
      </c>
      <c r="H346" s="753" t="s">
        <v>1714</v>
      </c>
      <c r="I346" s="753" t="s">
        <v>1714</v>
      </c>
      <c r="J346" s="753" t="s">
        <v>1714</v>
      </c>
      <c r="K346" s="753" t="s">
        <v>1714</v>
      </c>
      <c r="L346" s="753" t="s">
        <v>1714</v>
      </c>
      <c r="M346" s="753" t="s">
        <v>1714</v>
      </c>
      <c r="N346" s="753" t="s">
        <v>1714</v>
      </c>
      <c r="O346" s="753" t="s">
        <v>1714</v>
      </c>
      <c r="P346" s="753" t="s">
        <v>1714</v>
      </c>
      <c r="Q346" s="753" t="s">
        <v>1714</v>
      </c>
      <c r="R346" s="753" t="s">
        <v>1714</v>
      </c>
      <c r="S346" s="753" t="s">
        <v>1714</v>
      </c>
      <c r="T346" s="753" t="s">
        <v>1714</v>
      </c>
      <c r="U346" s="753" t="s">
        <v>1714</v>
      </c>
      <c r="V346" s="753" t="s">
        <v>1714</v>
      </c>
      <c r="W346" s="753" t="s">
        <v>1714</v>
      </c>
      <c r="X346" s="753" t="s">
        <v>1714</v>
      </c>
      <c r="Y346" s="753" t="s">
        <v>1714</v>
      </c>
      <c r="Z346" s="753" t="s">
        <v>1714</v>
      </c>
      <c r="AA346" s="753" t="s">
        <v>1714</v>
      </c>
      <c r="AB346" s="753" t="s">
        <v>1714</v>
      </c>
      <c r="AC346" s="753" t="s">
        <v>1714</v>
      </c>
      <c r="AD346" s="753" t="s">
        <v>1714</v>
      </c>
      <c r="AE346" s="753" t="s">
        <v>1714</v>
      </c>
      <c r="AF346" s="753" t="s">
        <v>1714</v>
      </c>
      <c r="AG346" s="753" t="s">
        <v>1714</v>
      </c>
      <c r="AH346" s="753" t="s">
        <v>1714</v>
      </c>
      <c r="AI346" s="753" t="s">
        <v>1714</v>
      </c>
      <c r="AJ346" s="753" t="s">
        <v>1714</v>
      </c>
      <c r="AK346" s="753" t="s">
        <v>1714</v>
      </c>
      <c r="AL346" s="753" t="s">
        <v>1714</v>
      </c>
      <c r="AM346" s="753" t="s">
        <v>1714</v>
      </c>
      <c r="AN346" s="753" t="s">
        <v>1714</v>
      </c>
      <c r="AO346" s="753" t="s">
        <v>1714</v>
      </c>
      <c r="AP346" s="753" t="s">
        <v>1714</v>
      </c>
      <c r="AQ346" s="753" t="s">
        <v>1714</v>
      </c>
      <c r="AR346" s="753" t="s">
        <v>1714</v>
      </c>
    </row>
    <row r="347" spans="4:44" s="808" customFormat="1" ht="14.5" hidden="1" outlineLevel="1" x14ac:dyDescent="0.35">
      <c r="D347" s="819" t="s">
        <v>408</v>
      </c>
      <c r="E347" s="793" t="s">
        <v>2165</v>
      </c>
      <c r="F347" s="753" t="s">
        <v>1714</v>
      </c>
      <c r="G347" s="753" t="s">
        <v>1714</v>
      </c>
      <c r="H347" s="753" t="s">
        <v>1714</v>
      </c>
      <c r="I347" s="753" t="s">
        <v>1714</v>
      </c>
      <c r="J347" s="753" t="s">
        <v>1714</v>
      </c>
      <c r="K347" s="753" t="s">
        <v>1714</v>
      </c>
      <c r="L347" s="753" t="s">
        <v>1714</v>
      </c>
      <c r="M347" s="753" t="s">
        <v>1714</v>
      </c>
      <c r="N347" s="753" t="s">
        <v>1714</v>
      </c>
      <c r="O347" s="753" t="s">
        <v>1714</v>
      </c>
      <c r="P347" s="753" t="s">
        <v>1714</v>
      </c>
      <c r="Q347" s="753" t="s">
        <v>1714</v>
      </c>
      <c r="R347" s="753" t="s">
        <v>1714</v>
      </c>
      <c r="S347" s="753" t="s">
        <v>1714</v>
      </c>
      <c r="T347" s="753" t="s">
        <v>1714</v>
      </c>
      <c r="U347" s="753" t="s">
        <v>1714</v>
      </c>
      <c r="V347" s="753" t="s">
        <v>1714</v>
      </c>
      <c r="W347" s="753" t="s">
        <v>1714</v>
      </c>
      <c r="X347" s="753" t="s">
        <v>1714</v>
      </c>
      <c r="Y347" s="753" t="s">
        <v>1714</v>
      </c>
      <c r="Z347" s="753" t="s">
        <v>1714</v>
      </c>
      <c r="AA347" s="753" t="s">
        <v>1714</v>
      </c>
      <c r="AB347" s="753" t="s">
        <v>1714</v>
      </c>
      <c r="AC347" s="753" t="s">
        <v>1714</v>
      </c>
      <c r="AD347" s="753" t="s">
        <v>1714</v>
      </c>
      <c r="AE347" s="753" t="s">
        <v>1714</v>
      </c>
      <c r="AF347" s="753" t="s">
        <v>1714</v>
      </c>
      <c r="AG347" s="753" t="s">
        <v>1714</v>
      </c>
      <c r="AH347" s="753" t="s">
        <v>1714</v>
      </c>
      <c r="AI347" s="753" t="s">
        <v>1714</v>
      </c>
      <c r="AJ347" s="753" t="s">
        <v>1714</v>
      </c>
      <c r="AK347" s="753" t="s">
        <v>1714</v>
      </c>
      <c r="AL347" s="753" t="s">
        <v>1714</v>
      </c>
      <c r="AM347" s="753" t="s">
        <v>1714</v>
      </c>
      <c r="AN347" s="753" t="s">
        <v>1714</v>
      </c>
      <c r="AO347" s="753" t="s">
        <v>1714</v>
      </c>
      <c r="AP347" s="753" t="s">
        <v>1714</v>
      </c>
      <c r="AQ347" s="753" t="s">
        <v>1714</v>
      </c>
      <c r="AR347" s="753" t="s">
        <v>1714</v>
      </c>
    </row>
    <row r="348" spans="4:44" s="808" customFormat="1" ht="14.5" hidden="1" outlineLevel="1" x14ac:dyDescent="0.35">
      <c r="D348" s="820" t="s">
        <v>478</v>
      </c>
      <c r="E348" s="793" t="s">
        <v>2166</v>
      </c>
      <c r="F348" s="753" t="s">
        <v>1714</v>
      </c>
      <c r="G348" s="753" t="s">
        <v>1714</v>
      </c>
      <c r="H348" s="753" t="s">
        <v>1714</v>
      </c>
      <c r="I348" s="753" t="s">
        <v>1714</v>
      </c>
      <c r="J348" s="753" t="s">
        <v>1714</v>
      </c>
      <c r="K348" s="753" t="s">
        <v>1714</v>
      </c>
      <c r="L348" s="753" t="s">
        <v>1714</v>
      </c>
      <c r="M348" s="753" t="s">
        <v>1714</v>
      </c>
      <c r="N348" s="753" t="s">
        <v>1714</v>
      </c>
      <c r="O348" s="753" t="s">
        <v>1714</v>
      </c>
      <c r="P348" s="753" t="s">
        <v>1714</v>
      </c>
      <c r="Q348" s="753" t="s">
        <v>1714</v>
      </c>
      <c r="R348" s="753" t="s">
        <v>1714</v>
      </c>
      <c r="S348" s="753" t="s">
        <v>1714</v>
      </c>
      <c r="T348" s="753" t="s">
        <v>1714</v>
      </c>
      <c r="U348" s="753" t="s">
        <v>1714</v>
      </c>
      <c r="V348" s="753" t="s">
        <v>1714</v>
      </c>
      <c r="W348" s="753" t="s">
        <v>1714</v>
      </c>
      <c r="X348" s="753" t="s">
        <v>1714</v>
      </c>
      <c r="Y348" s="753" t="s">
        <v>1714</v>
      </c>
      <c r="Z348" s="753" t="s">
        <v>1714</v>
      </c>
      <c r="AA348" s="753" t="s">
        <v>1714</v>
      </c>
      <c r="AB348" s="753" t="s">
        <v>1714</v>
      </c>
      <c r="AC348" s="753" t="s">
        <v>1714</v>
      </c>
      <c r="AD348" s="753" t="s">
        <v>1714</v>
      </c>
      <c r="AE348" s="753" t="s">
        <v>1714</v>
      </c>
      <c r="AF348" s="753" t="s">
        <v>1714</v>
      </c>
      <c r="AG348" s="753" t="s">
        <v>1714</v>
      </c>
      <c r="AH348" s="753" t="s">
        <v>1714</v>
      </c>
      <c r="AI348" s="753" t="s">
        <v>1714</v>
      </c>
      <c r="AJ348" s="753" t="s">
        <v>1714</v>
      </c>
      <c r="AK348" s="753" t="s">
        <v>1714</v>
      </c>
      <c r="AL348" s="753" t="s">
        <v>1714</v>
      </c>
      <c r="AM348" s="753" t="s">
        <v>1714</v>
      </c>
      <c r="AN348" s="753" t="s">
        <v>1714</v>
      </c>
      <c r="AO348" s="753" t="s">
        <v>1714</v>
      </c>
      <c r="AP348" s="753" t="s">
        <v>1714</v>
      </c>
      <c r="AQ348" s="753" t="s">
        <v>1714</v>
      </c>
      <c r="AR348" s="753" t="s">
        <v>1714</v>
      </c>
    </row>
    <row r="349" spans="4:44" s="808" customFormat="1" ht="14.5" hidden="1" outlineLevel="1" x14ac:dyDescent="0.35">
      <c r="D349" s="820" t="s">
        <v>409</v>
      </c>
      <c r="E349" s="793" t="s">
        <v>2167</v>
      </c>
      <c r="F349" s="753" t="s">
        <v>1714</v>
      </c>
      <c r="G349" s="753" t="s">
        <v>1714</v>
      </c>
      <c r="H349" s="753" t="s">
        <v>1714</v>
      </c>
      <c r="I349" s="753" t="s">
        <v>1714</v>
      </c>
      <c r="J349" s="753" t="s">
        <v>1714</v>
      </c>
      <c r="K349" s="753" t="s">
        <v>1714</v>
      </c>
      <c r="L349" s="753" t="s">
        <v>1714</v>
      </c>
      <c r="M349" s="753" t="s">
        <v>1714</v>
      </c>
      <c r="N349" s="753" t="s">
        <v>1714</v>
      </c>
      <c r="O349" s="753" t="s">
        <v>1714</v>
      </c>
      <c r="P349" s="753" t="s">
        <v>1714</v>
      </c>
      <c r="Q349" s="753" t="s">
        <v>1714</v>
      </c>
      <c r="R349" s="753" t="s">
        <v>1714</v>
      </c>
      <c r="S349" s="753" t="s">
        <v>1714</v>
      </c>
      <c r="T349" s="753" t="s">
        <v>1714</v>
      </c>
      <c r="U349" s="753" t="s">
        <v>1714</v>
      </c>
      <c r="V349" s="753" t="s">
        <v>1714</v>
      </c>
      <c r="W349" s="753" t="s">
        <v>1714</v>
      </c>
      <c r="X349" s="753" t="s">
        <v>1714</v>
      </c>
      <c r="Y349" s="753" t="s">
        <v>1714</v>
      </c>
      <c r="Z349" s="753" t="s">
        <v>1714</v>
      </c>
      <c r="AA349" s="753" t="s">
        <v>1714</v>
      </c>
      <c r="AB349" s="753" t="s">
        <v>1714</v>
      </c>
      <c r="AC349" s="753" t="s">
        <v>1714</v>
      </c>
      <c r="AD349" s="753" t="s">
        <v>1714</v>
      </c>
      <c r="AE349" s="753" t="s">
        <v>1714</v>
      </c>
      <c r="AF349" s="753" t="s">
        <v>1714</v>
      </c>
      <c r="AG349" s="753" t="s">
        <v>1714</v>
      </c>
      <c r="AH349" s="753" t="s">
        <v>1714</v>
      </c>
      <c r="AI349" s="753" t="s">
        <v>1714</v>
      </c>
      <c r="AJ349" s="753" t="s">
        <v>1714</v>
      </c>
      <c r="AK349" s="753" t="s">
        <v>1714</v>
      </c>
      <c r="AL349" s="753" t="s">
        <v>1714</v>
      </c>
      <c r="AM349" s="753" t="s">
        <v>1714</v>
      </c>
      <c r="AN349" s="753" t="s">
        <v>1714</v>
      </c>
      <c r="AO349" s="753" t="s">
        <v>1714</v>
      </c>
      <c r="AP349" s="753" t="s">
        <v>1714</v>
      </c>
      <c r="AQ349" s="753" t="s">
        <v>1714</v>
      </c>
      <c r="AR349" s="753" t="s">
        <v>1714</v>
      </c>
    </row>
    <row r="350" spans="4:44" s="808" customFormat="1" ht="14.5" hidden="1" outlineLevel="1" x14ac:dyDescent="0.35">
      <c r="D350" s="820" t="s">
        <v>479</v>
      </c>
      <c r="E350" s="793" t="s">
        <v>2168</v>
      </c>
      <c r="F350" s="753" t="s">
        <v>1714</v>
      </c>
      <c r="G350" s="753" t="s">
        <v>1714</v>
      </c>
      <c r="H350" s="753" t="s">
        <v>1714</v>
      </c>
      <c r="I350" s="753" t="s">
        <v>1714</v>
      </c>
      <c r="J350" s="753" t="s">
        <v>1714</v>
      </c>
      <c r="K350" s="753" t="s">
        <v>1714</v>
      </c>
      <c r="L350" s="753" t="s">
        <v>1714</v>
      </c>
      <c r="M350" s="753" t="s">
        <v>1714</v>
      </c>
      <c r="N350" s="753" t="s">
        <v>1714</v>
      </c>
      <c r="O350" s="753" t="s">
        <v>1714</v>
      </c>
      <c r="P350" s="753" t="s">
        <v>1714</v>
      </c>
      <c r="Q350" s="753" t="s">
        <v>1714</v>
      </c>
      <c r="R350" s="753" t="s">
        <v>1714</v>
      </c>
      <c r="S350" s="753" t="s">
        <v>1714</v>
      </c>
      <c r="T350" s="753" t="s">
        <v>1714</v>
      </c>
      <c r="U350" s="753" t="s">
        <v>1714</v>
      </c>
      <c r="V350" s="753" t="s">
        <v>1714</v>
      </c>
      <c r="W350" s="753" t="s">
        <v>1714</v>
      </c>
      <c r="X350" s="753" t="s">
        <v>1714</v>
      </c>
      <c r="Y350" s="753" t="s">
        <v>1714</v>
      </c>
      <c r="Z350" s="753" t="s">
        <v>1714</v>
      </c>
      <c r="AA350" s="753" t="s">
        <v>1714</v>
      </c>
      <c r="AB350" s="753" t="s">
        <v>1714</v>
      </c>
      <c r="AC350" s="753" t="s">
        <v>1714</v>
      </c>
      <c r="AD350" s="753" t="s">
        <v>1714</v>
      </c>
      <c r="AE350" s="753" t="s">
        <v>1714</v>
      </c>
      <c r="AF350" s="753" t="s">
        <v>1714</v>
      </c>
      <c r="AG350" s="753" t="s">
        <v>1714</v>
      </c>
      <c r="AH350" s="753" t="s">
        <v>1714</v>
      </c>
      <c r="AI350" s="753" t="s">
        <v>1714</v>
      </c>
      <c r="AJ350" s="753" t="s">
        <v>1714</v>
      </c>
      <c r="AK350" s="753" t="s">
        <v>1714</v>
      </c>
      <c r="AL350" s="753" t="s">
        <v>1714</v>
      </c>
      <c r="AM350" s="753" t="s">
        <v>1714</v>
      </c>
      <c r="AN350" s="753" t="s">
        <v>1714</v>
      </c>
      <c r="AO350" s="753" t="s">
        <v>1714</v>
      </c>
      <c r="AP350" s="753" t="s">
        <v>1714</v>
      </c>
      <c r="AQ350" s="753" t="s">
        <v>1714</v>
      </c>
      <c r="AR350" s="753" t="s">
        <v>1714</v>
      </c>
    </row>
    <row r="351" spans="4:44" s="808" customFormat="1" ht="14.5" hidden="1" outlineLevel="1" x14ac:dyDescent="0.35">
      <c r="D351" s="820" t="s">
        <v>480</v>
      </c>
      <c r="E351" s="793" t="s">
        <v>2169</v>
      </c>
      <c r="F351" s="753" t="s">
        <v>1714</v>
      </c>
      <c r="G351" s="753" t="s">
        <v>1714</v>
      </c>
      <c r="H351" s="753" t="s">
        <v>1714</v>
      </c>
      <c r="I351" s="753" t="s">
        <v>1714</v>
      </c>
      <c r="J351" s="753" t="s">
        <v>1714</v>
      </c>
      <c r="K351" s="753" t="s">
        <v>1714</v>
      </c>
      <c r="L351" s="753" t="s">
        <v>1714</v>
      </c>
      <c r="M351" s="753" t="s">
        <v>1714</v>
      </c>
      <c r="N351" s="753" t="s">
        <v>1714</v>
      </c>
      <c r="O351" s="753" t="s">
        <v>1714</v>
      </c>
      <c r="P351" s="753" t="s">
        <v>1714</v>
      </c>
      <c r="Q351" s="753" t="s">
        <v>1714</v>
      </c>
      <c r="R351" s="753" t="s">
        <v>1714</v>
      </c>
      <c r="S351" s="753" t="s">
        <v>1714</v>
      </c>
      <c r="T351" s="753" t="s">
        <v>1714</v>
      </c>
      <c r="U351" s="753" t="s">
        <v>1714</v>
      </c>
      <c r="V351" s="753" t="s">
        <v>1714</v>
      </c>
      <c r="W351" s="753" t="s">
        <v>1714</v>
      </c>
      <c r="X351" s="753" t="s">
        <v>1714</v>
      </c>
      <c r="Y351" s="753" t="s">
        <v>1714</v>
      </c>
      <c r="Z351" s="753" t="s">
        <v>1714</v>
      </c>
      <c r="AA351" s="753" t="s">
        <v>1714</v>
      </c>
      <c r="AB351" s="753" t="s">
        <v>1714</v>
      </c>
      <c r="AC351" s="753" t="s">
        <v>1714</v>
      </c>
      <c r="AD351" s="753" t="s">
        <v>1714</v>
      </c>
      <c r="AE351" s="753" t="s">
        <v>1714</v>
      </c>
      <c r="AF351" s="753" t="s">
        <v>1714</v>
      </c>
      <c r="AG351" s="753" t="s">
        <v>1714</v>
      </c>
      <c r="AH351" s="753" t="s">
        <v>1714</v>
      </c>
      <c r="AI351" s="753" t="s">
        <v>1714</v>
      </c>
      <c r="AJ351" s="753" t="s">
        <v>1714</v>
      </c>
      <c r="AK351" s="753" t="s">
        <v>1714</v>
      </c>
      <c r="AL351" s="753" t="s">
        <v>1714</v>
      </c>
      <c r="AM351" s="753" t="s">
        <v>1714</v>
      </c>
      <c r="AN351" s="753" t="s">
        <v>1714</v>
      </c>
      <c r="AO351" s="753" t="s">
        <v>1714</v>
      </c>
      <c r="AP351" s="753" t="s">
        <v>1714</v>
      </c>
      <c r="AQ351" s="753" t="s">
        <v>1714</v>
      </c>
      <c r="AR351" s="753" t="s">
        <v>1714</v>
      </c>
    </row>
    <row r="352" spans="4:44" s="808" customFormat="1" ht="14.5" hidden="1" outlineLevel="1" x14ac:dyDescent="0.35">
      <c r="D352" s="820" t="s">
        <v>510</v>
      </c>
      <c r="E352" s="793" t="s">
        <v>2170</v>
      </c>
      <c r="F352" s="753" t="s">
        <v>1714</v>
      </c>
      <c r="G352" s="753" t="s">
        <v>1714</v>
      </c>
      <c r="H352" s="753" t="s">
        <v>1714</v>
      </c>
      <c r="I352" s="753" t="s">
        <v>1714</v>
      </c>
      <c r="J352" s="753" t="s">
        <v>1714</v>
      </c>
      <c r="K352" s="753" t="s">
        <v>1714</v>
      </c>
      <c r="L352" s="753" t="s">
        <v>1714</v>
      </c>
      <c r="M352" s="753" t="s">
        <v>1714</v>
      </c>
      <c r="N352" s="753" t="s">
        <v>1714</v>
      </c>
      <c r="O352" s="753" t="s">
        <v>1714</v>
      </c>
      <c r="P352" s="753" t="s">
        <v>1714</v>
      </c>
      <c r="Q352" s="753" t="s">
        <v>1714</v>
      </c>
      <c r="R352" s="753" t="s">
        <v>1714</v>
      </c>
      <c r="S352" s="753" t="s">
        <v>1714</v>
      </c>
      <c r="T352" s="753" t="s">
        <v>1714</v>
      </c>
      <c r="U352" s="753" t="s">
        <v>1714</v>
      </c>
      <c r="V352" s="753" t="s">
        <v>1714</v>
      </c>
      <c r="W352" s="753" t="s">
        <v>1714</v>
      </c>
      <c r="X352" s="753" t="s">
        <v>1714</v>
      </c>
      <c r="Y352" s="753" t="s">
        <v>1714</v>
      </c>
      <c r="Z352" s="753" t="s">
        <v>1714</v>
      </c>
      <c r="AA352" s="753" t="s">
        <v>1714</v>
      </c>
      <c r="AB352" s="753" t="s">
        <v>1714</v>
      </c>
      <c r="AC352" s="753" t="s">
        <v>1714</v>
      </c>
      <c r="AD352" s="753" t="s">
        <v>1714</v>
      </c>
      <c r="AE352" s="753" t="s">
        <v>1714</v>
      </c>
      <c r="AF352" s="753" t="s">
        <v>1714</v>
      </c>
      <c r="AG352" s="753" t="s">
        <v>1714</v>
      </c>
      <c r="AH352" s="753" t="s">
        <v>1714</v>
      </c>
      <c r="AI352" s="753" t="s">
        <v>1714</v>
      </c>
      <c r="AJ352" s="753" t="s">
        <v>1714</v>
      </c>
      <c r="AK352" s="753" t="s">
        <v>1714</v>
      </c>
      <c r="AL352" s="753" t="s">
        <v>1714</v>
      </c>
      <c r="AM352" s="753" t="s">
        <v>1714</v>
      </c>
      <c r="AN352" s="753" t="s">
        <v>1714</v>
      </c>
      <c r="AO352" s="753" t="s">
        <v>1714</v>
      </c>
      <c r="AP352" s="753" t="s">
        <v>1714</v>
      </c>
      <c r="AQ352" s="753" t="s">
        <v>1714</v>
      </c>
      <c r="AR352" s="753" t="s">
        <v>1714</v>
      </c>
    </row>
    <row r="353" spans="4:44" s="808" customFormat="1" ht="14.5" hidden="1" outlineLevel="1" x14ac:dyDescent="0.35">
      <c r="D353" s="819" t="s">
        <v>2171</v>
      </c>
      <c r="E353" s="793" t="s">
        <v>2172</v>
      </c>
      <c r="F353" s="753" t="s">
        <v>1714</v>
      </c>
      <c r="G353" s="753" t="s">
        <v>1714</v>
      </c>
      <c r="H353" s="753" t="s">
        <v>1714</v>
      </c>
      <c r="I353" s="753" t="s">
        <v>1714</v>
      </c>
      <c r="J353" s="753" t="s">
        <v>1714</v>
      </c>
      <c r="K353" s="753" t="s">
        <v>1714</v>
      </c>
      <c r="L353" s="753" t="s">
        <v>1714</v>
      </c>
      <c r="M353" s="753" t="s">
        <v>1714</v>
      </c>
      <c r="N353" s="753" t="s">
        <v>1714</v>
      </c>
      <c r="O353" s="753" t="s">
        <v>1714</v>
      </c>
      <c r="P353" s="753" t="s">
        <v>1714</v>
      </c>
      <c r="Q353" s="753" t="s">
        <v>1714</v>
      </c>
      <c r="R353" s="753" t="s">
        <v>1714</v>
      </c>
      <c r="S353" s="753" t="s">
        <v>1714</v>
      </c>
      <c r="T353" s="753" t="s">
        <v>1714</v>
      </c>
      <c r="U353" s="753" t="s">
        <v>1714</v>
      </c>
      <c r="V353" s="753" t="s">
        <v>1714</v>
      </c>
      <c r="W353" s="753" t="s">
        <v>1714</v>
      </c>
      <c r="X353" s="753" t="s">
        <v>1714</v>
      </c>
      <c r="Y353" s="753" t="s">
        <v>1714</v>
      </c>
      <c r="Z353" s="753" t="s">
        <v>1714</v>
      </c>
      <c r="AA353" s="753" t="s">
        <v>1714</v>
      </c>
      <c r="AB353" s="753" t="s">
        <v>1714</v>
      </c>
      <c r="AC353" s="753" t="s">
        <v>1714</v>
      </c>
      <c r="AD353" s="753" t="s">
        <v>1714</v>
      </c>
      <c r="AE353" s="753" t="s">
        <v>1714</v>
      </c>
      <c r="AF353" s="753" t="s">
        <v>1714</v>
      </c>
      <c r="AG353" s="753" t="s">
        <v>1714</v>
      </c>
      <c r="AH353" s="753" t="s">
        <v>1714</v>
      </c>
      <c r="AI353" s="753" t="s">
        <v>1714</v>
      </c>
      <c r="AJ353" s="753" t="s">
        <v>1714</v>
      </c>
      <c r="AK353" s="753" t="s">
        <v>1714</v>
      </c>
      <c r="AL353" s="753" t="s">
        <v>1714</v>
      </c>
      <c r="AM353" s="753" t="s">
        <v>1714</v>
      </c>
      <c r="AN353" s="753" t="s">
        <v>1714</v>
      </c>
      <c r="AO353" s="753" t="s">
        <v>1714</v>
      </c>
      <c r="AP353" s="753" t="s">
        <v>1714</v>
      </c>
      <c r="AQ353" s="753" t="s">
        <v>1714</v>
      </c>
      <c r="AR353" s="753" t="s">
        <v>1714</v>
      </c>
    </row>
    <row r="354" spans="4:44" s="808" customFormat="1" ht="14.5" hidden="1" outlineLevel="1" x14ac:dyDescent="0.35">
      <c r="D354" s="817" t="s">
        <v>413</v>
      </c>
      <c r="E354" s="793" t="s">
        <v>2173</v>
      </c>
      <c r="F354" s="753" t="s">
        <v>1714</v>
      </c>
      <c r="G354" s="753" t="s">
        <v>1714</v>
      </c>
      <c r="H354" s="753" t="s">
        <v>1714</v>
      </c>
      <c r="I354" s="753" t="s">
        <v>1714</v>
      </c>
      <c r="J354" s="753" t="s">
        <v>1714</v>
      </c>
      <c r="K354" s="753" t="s">
        <v>1714</v>
      </c>
      <c r="L354" s="753" t="s">
        <v>1714</v>
      </c>
      <c r="M354" s="753" t="s">
        <v>1714</v>
      </c>
      <c r="N354" s="753" t="s">
        <v>1714</v>
      </c>
      <c r="O354" s="753" t="s">
        <v>1714</v>
      </c>
      <c r="P354" s="753" t="s">
        <v>1714</v>
      </c>
      <c r="Q354" s="753" t="s">
        <v>1714</v>
      </c>
      <c r="R354" s="753" t="s">
        <v>1714</v>
      </c>
      <c r="S354" s="753" t="s">
        <v>1714</v>
      </c>
      <c r="T354" s="753" t="s">
        <v>1714</v>
      </c>
      <c r="U354" s="753" t="s">
        <v>1714</v>
      </c>
      <c r="V354" s="753" t="s">
        <v>1714</v>
      </c>
      <c r="W354" s="753" t="s">
        <v>1714</v>
      </c>
      <c r="X354" s="753" t="s">
        <v>1714</v>
      </c>
      <c r="Y354" s="753" t="s">
        <v>1714</v>
      </c>
      <c r="Z354" s="753" t="s">
        <v>1714</v>
      </c>
      <c r="AA354" s="753" t="s">
        <v>1714</v>
      </c>
      <c r="AB354" s="753" t="s">
        <v>1714</v>
      </c>
      <c r="AC354" s="753" t="s">
        <v>1714</v>
      </c>
      <c r="AD354" s="753" t="s">
        <v>1714</v>
      </c>
      <c r="AE354" s="753" t="s">
        <v>1714</v>
      </c>
      <c r="AF354" s="753" t="s">
        <v>1714</v>
      </c>
      <c r="AG354" s="753" t="s">
        <v>1714</v>
      </c>
      <c r="AH354" s="753" t="s">
        <v>1714</v>
      </c>
      <c r="AI354" s="753" t="s">
        <v>1714</v>
      </c>
      <c r="AJ354" s="753" t="s">
        <v>1714</v>
      </c>
      <c r="AK354" s="753" t="s">
        <v>1714</v>
      </c>
      <c r="AL354" s="753" t="s">
        <v>1714</v>
      </c>
      <c r="AM354" s="753" t="s">
        <v>1714</v>
      </c>
      <c r="AN354" s="753" t="s">
        <v>1714</v>
      </c>
      <c r="AO354" s="753" t="s">
        <v>1714</v>
      </c>
      <c r="AP354" s="753" t="s">
        <v>1714</v>
      </c>
      <c r="AQ354" s="753" t="s">
        <v>1714</v>
      </c>
      <c r="AR354" s="753" t="s">
        <v>1714</v>
      </c>
    </row>
    <row r="355" spans="4:44" s="808" customFormat="1" ht="14.5" hidden="1" outlineLevel="1" x14ac:dyDescent="0.35">
      <c r="D355" s="819" t="s">
        <v>414</v>
      </c>
      <c r="E355" s="793" t="s">
        <v>2174</v>
      </c>
      <c r="F355" s="753" t="s">
        <v>1714</v>
      </c>
      <c r="G355" s="753" t="s">
        <v>1714</v>
      </c>
      <c r="H355" s="753" t="s">
        <v>1714</v>
      </c>
      <c r="I355" s="753" t="s">
        <v>1714</v>
      </c>
      <c r="J355" s="753" t="s">
        <v>1714</v>
      </c>
      <c r="K355" s="753" t="s">
        <v>1714</v>
      </c>
      <c r="L355" s="753" t="s">
        <v>1714</v>
      </c>
      <c r="M355" s="753" t="s">
        <v>1714</v>
      </c>
      <c r="N355" s="753" t="s">
        <v>1714</v>
      </c>
      <c r="O355" s="753" t="s">
        <v>1714</v>
      </c>
      <c r="P355" s="753" t="s">
        <v>1714</v>
      </c>
      <c r="Q355" s="753" t="s">
        <v>1714</v>
      </c>
      <c r="R355" s="753" t="s">
        <v>1714</v>
      </c>
      <c r="S355" s="753" t="s">
        <v>1714</v>
      </c>
      <c r="T355" s="753" t="s">
        <v>1714</v>
      </c>
      <c r="U355" s="753" t="s">
        <v>1714</v>
      </c>
      <c r="V355" s="753" t="s">
        <v>1714</v>
      </c>
      <c r="W355" s="753" t="s">
        <v>1714</v>
      </c>
      <c r="X355" s="753" t="s">
        <v>1714</v>
      </c>
      <c r="Y355" s="753" t="s">
        <v>1714</v>
      </c>
      <c r="Z355" s="753" t="s">
        <v>1714</v>
      </c>
      <c r="AA355" s="753" t="s">
        <v>1714</v>
      </c>
      <c r="AB355" s="753" t="s">
        <v>1714</v>
      </c>
      <c r="AC355" s="753" t="s">
        <v>1714</v>
      </c>
      <c r="AD355" s="753" t="s">
        <v>1714</v>
      </c>
      <c r="AE355" s="753" t="s">
        <v>1714</v>
      </c>
      <c r="AF355" s="753" t="s">
        <v>1714</v>
      </c>
      <c r="AG355" s="753" t="s">
        <v>1714</v>
      </c>
      <c r="AH355" s="753" t="s">
        <v>1714</v>
      </c>
      <c r="AI355" s="753" t="s">
        <v>1714</v>
      </c>
      <c r="AJ355" s="753" t="s">
        <v>1714</v>
      </c>
      <c r="AK355" s="753" t="s">
        <v>1714</v>
      </c>
      <c r="AL355" s="753" t="s">
        <v>1714</v>
      </c>
      <c r="AM355" s="753" t="s">
        <v>1714</v>
      </c>
      <c r="AN355" s="753" t="s">
        <v>1714</v>
      </c>
      <c r="AO355" s="753" t="s">
        <v>1714</v>
      </c>
      <c r="AP355" s="753" t="s">
        <v>1714</v>
      </c>
      <c r="AQ355" s="753" t="s">
        <v>1714</v>
      </c>
      <c r="AR355" s="753" t="s">
        <v>1714</v>
      </c>
    </row>
    <row r="356" spans="4:44" s="808" customFormat="1" ht="14.5" hidden="1" outlineLevel="1" x14ac:dyDescent="0.35">
      <c r="D356" s="820" t="s">
        <v>532</v>
      </c>
      <c r="E356" s="793" t="s">
        <v>2175</v>
      </c>
      <c r="F356" s="753" t="s">
        <v>1714</v>
      </c>
      <c r="G356" s="753" t="s">
        <v>1714</v>
      </c>
      <c r="H356" s="753" t="s">
        <v>1714</v>
      </c>
      <c r="I356" s="753" t="s">
        <v>1714</v>
      </c>
      <c r="J356" s="753" t="s">
        <v>1714</v>
      </c>
      <c r="K356" s="753" t="s">
        <v>1714</v>
      </c>
      <c r="L356" s="753" t="s">
        <v>1714</v>
      </c>
      <c r="M356" s="753" t="s">
        <v>1714</v>
      </c>
      <c r="N356" s="753" t="s">
        <v>1714</v>
      </c>
      <c r="O356" s="753" t="s">
        <v>1714</v>
      </c>
      <c r="P356" s="753" t="s">
        <v>1714</v>
      </c>
      <c r="Q356" s="753" t="s">
        <v>1714</v>
      </c>
      <c r="R356" s="753" t="s">
        <v>1714</v>
      </c>
      <c r="S356" s="753" t="s">
        <v>1714</v>
      </c>
      <c r="T356" s="753" t="s">
        <v>1714</v>
      </c>
      <c r="U356" s="753" t="s">
        <v>1714</v>
      </c>
      <c r="V356" s="753" t="s">
        <v>1714</v>
      </c>
      <c r="W356" s="753" t="s">
        <v>1714</v>
      </c>
      <c r="X356" s="753" t="s">
        <v>1714</v>
      </c>
      <c r="Y356" s="753" t="s">
        <v>1714</v>
      </c>
      <c r="Z356" s="753" t="s">
        <v>1714</v>
      </c>
      <c r="AA356" s="753" t="s">
        <v>1714</v>
      </c>
      <c r="AB356" s="753" t="s">
        <v>1714</v>
      </c>
      <c r="AC356" s="753" t="s">
        <v>1714</v>
      </c>
      <c r="AD356" s="753" t="s">
        <v>1714</v>
      </c>
      <c r="AE356" s="753" t="s">
        <v>1714</v>
      </c>
      <c r="AF356" s="753" t="s">
        <v>1714</v>
      </c>
      <c r="AG356" s="753" t="s">
        <v>1714</v>
      </c>
      <c r="AH356" s="753" t="s">
        <v>1714</v>
      </c>
      <c r="AI356" s="753" t="s">
        <v>1714</v>
      </c>
      <c r="AJ356" s="753" t="s">
        <v>1714</v>
      </c>
      <c r="AK356" s="753" t="s">
        <v>1714</v>
      </c>
      <c r="AL356" s="753" t="s">
        <v>1714</v>
      </c>
      <c r="AM356" s="753" t="s">
        <v>1714</v>
      </c>
      <c r="AN356" s="753" t="s">
        <v>1714</v>
      </c>
      <c r="AO356" s="753" t="s">
        <v>1714</v>
      </c>
      <c r="AP356" s="753" t="s">
        <v>1714</v>
      </c>
      <c r="AQ356" s="753" t="s">
        <v>1714</v>
      </c>
      <c r="AR356" s="753" t="s">
        <v>1714</v>
      </c>
    </row>
    <row r="357" spans="4:44" s="808" customFormat="1" ht="14.5" hidden="1" outlineLevel="1" x14ac:dyDescent="0.35">
      <c r="D357" s="820" t="s">
        <v>481</v>
      </c>
      <c r="E357" s="793" t="s">
        <v>2176</v>
      </c>
      <c r="F357" s="753" t="s">
        <v>1714</v>
      </c>
      <c r="G357" s="753" t="s">
        <v>1714</v>
      </c>
      <c r="H357" s="753" t="s">
        <v>1714</v>
      </c>
      <c r="I357" s="753" t="s">
        <v>1714</v>
      </c>
      <c r="J357" s="753" t="s">
        <v>1714</v>
      </c>
      <c r="K357" s="753" t="s">
        <v>1714</v>
      </c>
      <c r="L357" s="753" t="s">
        <v>1714</v>
      </c>
      <c r="M357" s="753" t="s">
        <v>1714</v>
      </c>
      <c r="N357" s="753" t="s">
        <v>1714</v>
      </c>
      <c r="O357" s="753" t="s">
        <v>1714</v>
      </c>
      <c r="P357" s="753" t="s">
        <v>1714</v>
      </c>
      <c r="Q357" s="753" t="s">
        <v>1714</v>
      </c>
      <c r="R357" s="753" t="s">
        <v>1714</v>
      </c>
      <c r="S357" s="753" t="s">
        <v>1714</v>
      </c>
      <c r="T357" s="753" t="s">
        <v>1714</v>
      </c>
      <c r="U357" s="753" t="s">
        <v>1714</v>
      </c>
      <c r="V357" s="753" t="s">
        <v>1714</v>
      </c>
      <c r="W357" s="753" t="s">
        <v>1714</v>
      </c>
      <c r="X357" s="753" t="s">
        <v>1714</v>
      </c>
      <c r="Y357" s="753" t="s">
        <v>1714</v>
      </c>
      <c r="Z357" s="753" t="s">
        <v>1714</v>
      </c>
      <c r="AA357" s="753" t="s">
        <v>1714</v>
      </c>
      <c r="AB357" s="753" t="s">
        <v>1714</v>
      </c>
      <c r="AC357" s="753" t="s">
        <v>1714</v>
      </c>
      <c r="AD357" s="753" t="s">
        <v>1714</v>
      </c>
      <c r="AE357" s="753" t="s">
        <v>1714</v>
      </c>
      <c r="AF357" s="753" t="s">
        <v>1714</v>
      </c>
      <c r="AG357" s="753" t="s">
        <v>1714</v>
      </c>
      <c r="AH357" s="753" t="s">
        <v>1714</v>
      </c>
      <c r="AI357" s="753" t="s">
        <v>1714</v>
      </c>
      <c r="AJ357" s="753" t="s">
        <v>1714</v>
      </c>
      <c r="AK357" s="753" t="s">
        <v>1714</v>
      </c>
      <c r="AL357" s="753" t="s">
        <v>1714</v>
      </c>
      <c r="AM357" s="753" t="s">
        <v>1714</v>
      </c>
      <c r="AN357" s="753" t="s">
        <v>1714</v>
      </c>
      <c r="AO357" s="753" t="s">
        <v>1714</v>
      </c>
      <c r="AP357" s="753" t="s">
        <v>1714</v>
      </c>
      <c r="AQ357" s="753" t="s">
        <v>1714</v>
      </c>
      <c r="AR357" s="753" t="s">
        <v>1714</v>
      </c>
    </row>
    <row r="358" spans="4:44" s="808" customFormat="1" ht="14.5" hidden="1" outlineLevel="1" x14ac:dyDescent="0.35">
      <c r="D358" s="819" t="s">
        <v>415</v>
      </c>
      <c r="E358" s="793" t="s">
        <v>2177</v>
      </c>
      <c r="F358" s="753" t="s">
        <v>1714</v>
      </c>
      <c r="G358" s="753" t="s">
        <v>1714</v>
      </c>
      <c r="H358" s="753" t="s">
        <v>1714</v>
      </c>
      <c r="I358" s="753" t="s">
        <v>1714</v>
      </c>
      <c r="J358" s="753" t="s">
        <v>1714</v>
      </c>
      <c r="K358" s="753" t="s">
        <v>1714</v>
      </c>
      <c r="L358" s="753" t="s">
        <v>1714</v>
      </c>
      <c r="M358" s="753" t="s">
        <v>1714</v>
      </c>
      <c r="N358" s="753" t="s">
        <v>1714</v>
      </c>
      <c r="O358" s="753" t="s">
        <v>1714</v>
      </c>
      <c r="P358" s="753" t="s">
        <v>1714</v>
      </c>
      <c r="Q358" s="753" t="s">
        <v>1714</v>
      </c>
      <c r="R358" s="753" t="s">
        <v>1714</v>
      </c>
      <c r="S358" s="753" t="s">
        <v>1714</v>
      </c>
      <c r="T358" s="753" t="s">
        <v>1714</v>
      </c>
      <c r="U358" s="753" t="s">
        <v>1714</v>
      </c>
      <c r="V358" s="753" t="s">
        <v>1714</v>
      </c>
      <c r="W358" s="753" t="s">
        <v>1714</v>
      </c>
      <c r="X358" s="753" t="s">
        <v>1714</v>
      </c>
      <c r="Y358" s="753" t="s">
        <v>1714</v>
      </c>
      <c r="Z358" s="753" t="s">
        <v>1714</v>
      </c>
      <c r="AA358" s="753" t="s">
        <v>1714</v>
      </c>
      <c r="AB358" s="753" t="s">
        <v>1714</v>
      </c>
      <c r="AC358" s="753" t="s">
        <v>1714</v>
      </c>
      <c r="AD358" s="753" t="s">
        <v>1714</v>
      </c>
      <c r="AE358" s="753" t="s">
        <v>1714</v>
      </c>
      <c r="AF358" s="753" t="s">
        <v>1714</v>
      </c>
      <c r="AG358" s="753" t="s">
        <v>1714</v>
      </c>
      <c r="AH358" s="753" t="s">
        <v>1714</v>
      </c>
      <c r="AI358" s="753" t="s">
        <v>1714</v>
      </c>
      <c r="AJ358" s="753" t="s">
        <v>1714</v>
      </c>
      <c r="AK358" s="753" t="s">
        <v>1714</v>
      </c>
      <c r="AL358" s="753" t="s">
        <v>1714</v>
      </c>
      <c r="AM358" s="753" t="s">
        <v>1714</v>
      </c>
      <c r="AN358" s="753" t="s">
        <v>1714</v>
      </c>
      <c r="AO358" s="753" t="s">
        <v>1714</v>
      </c>
      <c r="AP358" s="753" t="s">
        <v>1714</v>
      </c>
      <c r="AQ358" s="753" t="s">
        <v>1714</v>
      </c>
      <c r="AR358" s="753" t="s">
        <v>1714</v>
      </c>
    </row>
    <row r="359" spans="4:44" s="808" customFormat="1" ht="14.5" hidden="1" outlineLevel="1" x14ac:dyDescent="0.35">
      <c r="D359" s="817" t="s">
        <v>482</v>
      </c>
      <c r="E359" s="793" t="s">
        <v>2178</v>
      </c>
      <c r="F359" s="753" t="s">
        <v>1714</v>
      </c>
      <c r="G359" s="753" t="s">
        <v>1714</v>
      </c>
      <c r="H359" s="753" t="s">
        <v>1714</v>
      </c>
      <c r="I359" s="753" t="s">
        <v>1714</v>
      </c>
      <c r="J359" s="753" t="s">
        <v>1714</v>
      </c>
      <c r="K359" s="753" t="s">
        <v>1714</v>
      </c>
      <c r="L359" s="753" t="s">
        <v>1714</v>
      </c>
      <c r="M359" s="753" t="s">
        <v>1714</v>
      </c>
      <c r="N359" s="753" t="s">
        <v>1714</v>
      </c>
      <c r="O359" s="753" t="s">
        <v>1714</v>
      </c>
      <c r="P359" s="753" t="s">
        <v>1714</v>
      </c>
      <c r="Q359" s="753" t="s">
        <v>1714</v>
      </c>
      <c r="R359" s="753" t="s">
        <v>1714</v>
      </c>
      <c r="S359" s="753" t="s">
        <v>1714</v>
      </c>
      <c r="T359" s="753" t="s">
        <v>1714</v>
      </c>
      <c r="U359" s="753" t="s">
        <v>1714</v>
      </c>
      <c r="V359" s="753" t="s">
        <v>1714</v>
      </c>
      <c r="W359" s="753" t="s">
        <v>1714</v>
      </c>
      <c r="X359" s="753" t="s">
        <v>1714</v>
      </c>
      <c r="Y359" s="753" t="s">
        <v>1714</v>
      </c>
      <c r="Z359" s="753" t="s">
        <v>1714</v>
      </c>
      <c r="AA359" s="753" t="s">
        <v>1714</v>
      </c>
      <c r="AB359" s="753" t="s">
        <v>1714</v>
      </c>
      <c r="AC359" s="753" t="s">
        <v>1714</v>
      </c>
      <c r="AD359" s="753" t="s">
        <v>1714</v>
      </c>
      <c r="AE359" s="753" t="s">
        <v>1714</v>
      </c>
      <c r="AF359" s="753" t="s">
        <v>1714</v>
      </c>
      <c r="AG359" s="753" t="s">
        <v>1714</v>
      </c>
      <c r="AH359" s="753" t="s">
        <v>1714</v>
      </c>
      <c r="AI359" s="753" t="s">
        <v>1714</v>
      </c>
      <c r="AJ359" s="753" t="s">
        <v>1714</v>
      </c>
      <c r="AK359" s="753" t="s">
        <v>1714</v>
      </c>
      <c r="AL359" s="753" t="s">
        <v>1714</v>
      </c>
      <c r="AM359" s="753" t="s">
        <v>1714</v>
      </c>
      <c r="AN359" s="753" t="s">
        <v>1714</v>
      </c>
      <c r="AO359" s="753" t="s">
        <v>1714</v>
      </c>
      <c r="AP359" s="753" t="s">
        <v>1714</v>
      </c>
      <c r="AQ359" s="753" t="s">
        <v>1714</v>
      </c>
      <c r="AR359" s="753" t="s">
        <v>1714</v>
      </c>
    </row>
    <row r="360" spans="4:44" s="808" customFormat="1" ht="14.5" hidden="1" outlineLevel="1" x14ac:dyDescent="0.35">
      <c r="D360" s="817" t="s">
        <v>416</v>
      </c>
      <c r="E360" s="793" t="s">
        <v>2179</v>
      </c>
      <c r="F360" s="753" t="s">
        <v>1714</v>
      </c>
      <c r="G360" s="753" t="s">
        <v>1714</v>
      </c>
      <c r="H360" s="753" t="s">
        <v>1714</v>
      </c>
      <c r="I360" s="753" t="s">
        <v>1714</v>
      </c>
      <c r="J360" s="753" t="s">
        <v>1714</v>
      </c>
      <c r="K360" s="753" t="s">
        <v>1714</v>
      </c>
      <c r="L360" s="753" t="s">
        <v>1714</v>
      </c>
      <c r="M360" s="753" t="s">
        <v>1714</v>
      </c>
      <c r="N360" s="753" t="s">
        <v>1714</v>
      </c>
      <c r="O360" s="753" t="s">
        <v>1714</v>
      </c>
      <c r="P360" s="753" t="s">
        <v>1714</v>
      </c>
      <c r="Q360" s="753" t="s">
        <v>1714</v>
      </c>
      <c r="R360" s="753" t="s">
        <v>1714</v>
      </c>
      <c r="S360" s="753" t="s">
        <v>1714</v>
      </c>
      <c r="T360" s="753" t="s">
        <v>1714</v>
      </c>
      <c r="U360" s="753" t="s">
        <v>1714</v>
      </c>
      <c r="V360" s="753" t="s">
        <v>1714</v>
      </c>
      <c r="W360" s="753" t="s">
        <v>1714</v>
      </c>
      <c r="X360" s="753" t="s">
        <v>1714</v>
      </c>
      <c r="Y360" s="753" t="s">
        <v>1714</v>
      </c>
      <c r="Z360" s="753" t="s">
        <v>1714</v>
      </c>
      <c r="AA360" s="753" t="s">
        <v>1714</v>
      </c>
      <c r="AB360" s="753" t="s">
        <v>1714</v>
      </c>
      <c r="AC360" s="753" t="s">
        <v>1714</v>
      </c>
      <c r="AD360" s="753" t="s">
        <v>1714</v>
      </c>
      <c r="AE360" s="753" t="s">
        <v>1714</v>
      </c>
      <c r="AF360" s="753" t="s">
        <v>1714</v>
      </c>
      <c r="AG360" s="753" t="s">
        <v>1714</v>
      </c>
      <c r="AH360" s="753" t="s">
        <v>1714</v>
      </c>
      <c r="AI360" s="753" t="s">
        <v>1714</v>
      </c>
      <c r="AJ360" s="753" t="s">
        <v>1714</v>
      </c>
      <c r="AK360" s="753" t="s">
        <v>1714</v>
      </c>
      <c r="AL360" s="753" t="s">
        <v>1714</v>
      </c>
      <c r="AM360" s="753" t="s">
        <v>1714</v>
      </c>
      <c r="AN360" s="753" t="s">
        <v>1714</v>
      </c>
      <c r="AO360" s="753" t="s">
        <v>1714</v>
      </c>
      <c r="AP360" s="753" t="s">
        <v>1714</v>
      </c>
      <c r="AQ360" s="753" t="s">
        <v>1714</v>
      </c>
      <c r="AR360" s="753" t="s">
        <v>1714</v>
      </c>
    </row>
    <row r="361" spans="4:44" s="808" customFormat="1" ht="14.5" hidden="1" outlineLevel="1" x14ac:dyDescent="0.35">
      <c r="D361" s="818" t="s">
        <v>417</v>
      </c>
      <c r="E361" s="812" t="s">
        <v>2180</v>
      </c>
      <c r="F361" s="753" t="s">
        <v>1714</v>
      </c>
      <c r="G361" s="753" t="s">
        <v>1714</v>
      </c>
      <c r="H361" s="753" t="s">
        <v>1714</v>
      </c>
      <c r="I361" s="753" t="s">
        <v>1714</v>
      </c>
      <c r="J361" s="753" t="s">
        <v>1714</v>
      </c>
      <c r="K361" s="753" t="s">
        <v>1714</v>
      </c>
      <c r="L361" s="753" t="s">
        <v>1714</v>
      </c>
      <c r="M361" s="753" t="s">
        <v>1714</v>
      </c>
      <c r="N361" s="753" t="s">
        <v>1714</v>
      </c>
      <c r="O361" s="753" t="s">
        <v>1714</v>
      </c>
      <c r="P361" s="753" t="s">
        <v>1714</v>
      </c>
      <c r="Q361" s="753" t="s">
        <v>1714</v>
      </c>
      <c r="R361" s="753" t="s">
        <v>1714</v>
      </c>
      <c r="S361" s="753" t="s">
        <v>1714</v>
      </c>
      <c r="T361" s="753" t="s">
        <v>1714</v>
      </c>
      <c r="U361" s="753" t="s">
        <v>1714</v>
      </c>
      <c r="V361" s="753" t="s">
        <v>1714</v>
      </c>
      <c r="W361" s="753" t="s">
        <v>1714</v>
      </c>
      <c r="X361" s="753" t="s">
        <v>1714</v>
      </c>
      <c r="Y361" s="753" t="s">
        <v>1714</v>
      </c>
      <c r="Z361" s="753" t="s">
        <v>1714</v>
      </c>
      <c r="AA361" s="753" t="s">
        <v>1714</v>
      </c>
      <c r="AB361" s="753" t="s">
        <v>1714</v>
      </c>
      <c r="AC361" s="753" t="s">
        <v>1714</v>
      </c>
      <c r="AD361" s="753" t="s">
        <v>1714</v>
      </c>
      <c r="AE361" s="753" t="s">
        <v>1714</v>
      </c>
      <c r="AF361" s="753" t="s">
        <v>1714</v>
      </c>
      <c r="AG361" s="753" t="s">
        <v>1714</v>
      </c>
      <c r="AH361" s="753" t="s">
        <v>1714</v>
      </c>
      <c r="AI361" s="753" t="s">
        <v>1714</v>
      </c>
      <c r="AJ361" s="753" t="s">
        <v>1714</v>
      </c>
      <c r="AK361" s="753" t="s">
        <v>1714</v>
      </c>
      <c r="AL361" s="753" t="s">
        <v>1714</v>
      </c>
      <c r="AM361" s="753" t="s">
        <v>1714</v>
      </c>
      <c r="AN361" s="753" t="s">
        <v>1714</v>
      </c>
      <c r="AO361" s="753" t="s">
        <v>1714</v>
      </c>
      <c r="AP361" s="753" t="s">
        <v>1714</v>
      </c>
      <c r="AQ361" s="753" t="s">
        <v>1714</v>
      </c>
      <c r="AR361" s="753" t="s">
        <v>1714</v>
      </c>
    </row>
    <row r="362" spans="4:44" s="808" customFormat="1" ht="14.5" hidden="1" outlineLevel="1" x14ac:dyDescent="0.35">
      <c r="D362" s="818" t="s">
        <v>483</v>
      </c>
      <c r="E362" s="812" t="s">
        <v>2181</v>
      </c>
      <c r="F362" s="753" t="s">
        <v>1714</v>
      </c>
      <c r="G362" s="753" t="s">
        <v>1714</v>
      </c>
      <c r="H362" s="753" t="s">
        <v>1714</v>
      </c>
      <c r="I362" s="753" t="s">
        <v>1714</v>
      </c>
      <c r="J362" s="753" t="s">
        <v>1714</v>
      </c>
      <c r="K362" s="753" t="s">
        <v>1714</v>
      </c>
      <c r="L362" s="753" t="s">
        <v>1714</v>
      </c>
      <c r="M362" s="753" t="s">
        <v>1714</v>
      </c>
      <c r="N362" s="753" t="s">
        <v>1714</v>
      </c>
      <c r="O362" s="753" t="s">
        <v>1714</v>
      </c>
      <c r="P362" s="753" t="s">
        <v>1714</v>
      </c>
      <c r="Q362" s="753" t="s">
        <v>1714</v>
      </c>
      <c r="R362" s="753" t="s">
        <v>1714</v>
      </c>
      <c r="S362" s="753" t="s">
        <v>1714</v>
      </c>
      <c r="T362" s="753" t="s">
        <v>1714</v>
      </c>
      <c r="U362" s="753" t="s">
        <v>1714</v>
      </c>
      <c r="V362" s="753" t="s">
        <v>1714</v>
      </c>
      <c r="W362" s="753" t="s">
        <v>1714</v>
      </c>
      <c r="X362" s="753" t="s">
        <v>1714</v>
      </c>
      <c r="Y362" s="753" t="s">
        <v>1714</v>
      </c>
      <c r="Z362" s="753" t="s">
        <v>1714</v>
      </c>
      <c r="AA362" s="753" t="s">
        <v>1714</v>
      </c>
      <c r="AB362" s="753" t="s">
        <v>1714</v>
      </c>
      <c r="AC362" s="753" t="s">
        <v>1714</v>
      </c>
      <c r="AD362" s="753" t="s">
        <v>1714</v>
      </c>
      <c r="AE362" s="753" t="s">
        <v>1714</v>
      </c>
      <c r="AF362" s="753" t="s">
        <v>1714</v>
      </c>
      <c r="AG362" s="753" t="s">
        <v>1714</v>
      </c>
      <c r="AH362" s="753" t="s">
        <v>1714</v>
      </c>
      <c r="AI362" s="753" t="s">
        <v>1714</v>
      </c>
      <c r="AJ362" s="753" t="s">
        <v>1714</v>
      </c>
      <c r="AK362" s="753" t="s">
        <v>1714</v>
      </c>
      <c r="AL362" s="753" t="s">
        <v>1714</v>
      </c>
      <c r="AM362" s="753" t="s">
        <v>1714</v>
      </c>
      <c r="AN362" s="753" t="s">
        <v>1714</v>
      </c>
      <c r="AO362" s="753" t="s">
        <v>1714</v>
      </c>
      <c r="AP362" s="753" t="s">
        <v>1714</v>
      </c>
      <c r="AQ362" s="753" t="s">
        <v>1714</v>
      </c>
      <c r="AR362" s="753" t="s">
        <v>1714</v>
      </c>
    </row>
    <row r="363" spans="4:44" s="808" customFormat="1" ht="14.5" hidden="1" outlineLevel="1" x14ac:dyDescent="0.35">
      <c r="D363" s="820" t="s">
        <v>418</v>
      </c>
      <c r="E363" s="812" t="s">
        <v>2182</v>
      </c>
      <c r="F363" s="753" t="s">
        <v>1714</v>
      </c>
      <c r="G363" s="753" t="s">
        <v>1714</v>
      </c>
      <c r="H363" s="753" t="s">
        <v>1714</v>
      </c>
      <c r="I363" s="753" t="s">
        <v>1714</v>
      </c>
      <c r="J363" s="753" t="s">
        <v>1714</v>
      </c>
      <c r="K363" s="753" t="s">
        <v>1714</v>
      </c>
      <c r="L363" s="753" t="s">
        <v>1714</v>
      </c>
      <c r="M363" s="753" t="s">
        <v>1714</v>
      </c>
      <c r="N363" s="753" t="s">
        <v>1714</v>
      </c>
      <c r="O363" s="753" t="s">
        <v>1714</v>
      </c>
      <c r="P363" s="753" t="s">
        <v>1714</v>
      </c>
      <c r="Q363" s="753" t="s">
        <v>1714</v>
      </c>
      <c r="R363" s="753" t="s">
        <v>1714</v>
      </c>
      <c r="S363" s="753" t="s">
        <v>1714</v>
      </c>
      <c r="T363" s="753" t="s">
        <v>1714</v>
      </c>
      <c r="U363" s="753" t="s">
        <v>1714</v>
      </c>
      <c r="V363" s="753" t="s">
        <v>1714</v>
      </c>
      <c r="W363" s="753" t="s">
        <v>1714</v>
      </c>
      <c r="X363" s="753" t="s">
        <v>1714</v>
      </c>
      <c r="Y363" s="753" t="s">
        <v>1714</v>
      </c>
      <c r="Z363" s="753" t="s">
        <v>1714</v>
      </c>
      <c r="AA363" s="753" t="s">
        <v>1714</v>
      </c>
      <c r="AB363" s="753" t="s">
        <v>1714</v>
      </c>
      <c r="AC363" s="753" t="s">
        <v>1714</v>
      </c>
      <c r="AD363" s="753" t="s">
        <v>1714</v>
      </c>
      <c r="AE363" s="753" t="s">
        <v>1714</v>
      </c>
      <c r="AF363" s="753" t="s">
        <v>1714</v>
      </c>
      <c r="AG363" s="753" t="s">
        <v>1714</v>
      </c>
      <c r="AH363" s="753" t="s">
        <v>1714</v>
      </c>
      <c r="AI363" s="753" t="s">
        <v>1714</v>
      </c>
      <c r="AJ363" s="753" t="s">
        <v>1714</v>
      </c>
      <c r="AK363" s="753" t="s">
        <v>1714</v>
      </c>
      <c r="AL363" s="753" t="s">
        <v>1714</v>
      </c>
      <c r="AM363" s="753" t="s">
        <v>1714</v>
      </c>
      <c r="AN363" s="753" t="s">
        <v>1714</v>
      </c>
      <c r="AO363" s="753" t="s">
        <v>1714</v>
      </c>
      <c r="AP363" s="753" t="s">
        <v>1714</v>
      </c>
      <c r="AQ363" s="753" t="s">
        <v>1714</v>
      </c>
      <c r="AR363" s="753" t="s">
        <v>1714</v>
      </c>
    </row>
    <row r="364" spans="4:44" s="808" customFormat="1" ht="14.5" hidden="1" outlineLevel="1" x14ac:dyDescent="0.35">
      <c r="D364" s="820" t="s">
        <v>641</v>
      </c>
      <c r="E364" s="812" t="s">
        <v>2183</v>
      </c>
      <c r="F364" s="753" t="s">
        <v>1714</v>
      </c>
      <c r="G364" s="753" t="s">
        <v>1714</v>
      </c>
      <c r="H364" s="753" t="s">
        <v>1714</v>
      </c>
      <c r="I364" s="753" t="s">
        <v>1714</v>
      </c>
      <c r="J364" s="753" t="s">
        <v>1714</v>
      </c>
      <c r="K364" s="753" t="s">
        <v>1714</v>
      </c>
      <c r="L364" s="753" t="s">
        <v>1714</v>
      </c>
      <c r="M364" s="753" t="s">
        <v>1714</v>
      </c>
      <c r="N364" s="753" t="s">
        <v>1714</v>
      </c>
      <c r="O364" s="753" t="s">
        <v>1714</v>
      </c>
      <c r="P364" s="753" t="s">
        <v>1714</v>
      </c>
      <c r="Q364" s="753" t="s">
        <v>1714</v>
      </c>
      <c r="R364" s="753" t="s">
        <v>1714</v>
      </c>
      <c r="S364" s="753" t="s">
        <v>1714</v>
      </c>
      <c r="T364" s="753" t="s">
        <v>1714</v>
      </c>
      <c r="U364" s="753" t="s">
        <v>1714</v>
      </c>
      <c r="V364" s="753" t="s">
        <v>1714</v>
      </c>
      <c r="W364" s="753" t="s">
        <v>1714</v>
      </c>
      <c r="X364" s="753" t="s">
        <v>1714</v>
      </c>
      <c r="Y364" s="753" t="s">
        <v>1714</v>
      </c>
      <c r="Z364" s="753" t="s">
        <v>1714</v>
      </c>
      <c r="AA364" s="753" t="s">
        <v>1714</v>
      </c>
      <c r="AB364" s="753" t="s">
        <v>1714</v>
      </c>
      <c r="AC364" s="753" t="s">
        <v>1714</v>
      </c>
      <c r="AD364" s="753" t="s">
        <v>1714</v>
      </c>
      <c r="AE364" s="753" t="s">
        <v>1714</v>
      </c>
      <c r="AF364" s="753" t="s">
        <v>1714</v>
      </c>
      <c r="AG364" s="753" t="s">
        <v>1714</v>
      </c>
      <c r="AH364" s="753" t="s">
        <v>1714</v>
      </c>
      <c r="AI364" s="753" t="s">
        <v>1714</v>
      </c>
      <c r="AJ364" s="753" t="s">
        <v>1714</v>
      </c>
      <c r="AK364" s="753" t="s">
        <v>1714</v>
      </c>
      <c r="AL364" s="753" t="s">
        <v>1714</v>
      </c>
      <c r="AM364" s="753" t="s">
        <v>1714</v>
      </c>
      <c r="AN364" s="753" t="s">
        <v>1714</v>
      </c>
      <c r="AO364" s="753" t="s">
        <v>1714</v>
      </c>
      <c r="AP364" s="753" t="s">
        <v>1714</v>
      </c>
      <c r="AQ364" s="753" t="s">
        <v>1714</v>
      </c>
      <c r="AR364" s="753" t="s">
        <v>1714</v>
      </c>
    </row>
    <row r="365" spans="4:44" s="808" customFormat="1" ht="14.5" hidden="1" outlineLevel="1" x14ac:dyDescent="0.35">
      <c r="D365" s="821" t="s">
        <v>502</v>
      </c>
      <c r="E365" s="812" t="s">
        <v>2184</v>
      </c>
      <c r="F365" s="753" t="s">
        <v>1714</v>
      </c>
      <c r="G365" s="753" t="s">
        <v>1714</v>
      </c>
      <c r="H365" s="753" t="s">
        <v>1714</v>
      </c>
      <c r="I365" s="753" t="s">
        <v>1714</v>
      </c>
      <c r="J365" s="753" t="s">
        <v>1714</v>
      </c>
      <c r="K365" s="753" t="s">
        <v>1714</v>
      </c>
      <c r="L365" s="753" t="s">
        <v>1714</v>
      </c>
      <c r="M365" s="753" t="s">
        <v>1714</v>
      </c>
      <c r="N365" s="753" t="s">
        <v>1714</v>
      </c>
      <c r="O365" s="753" t="s">
        <v>1714</v>
      </c>
      <c r="P365" s="753" t="s">
        <v>1714</v>
      </c>
      <c r="Q365" s="753" t="s">
        <v>1714</v>
      </c>
      <c r="R365" s="753" t="s">
        <v>1714</v>
      </c>
      <c r="S365" s="753" t="s">
        <v>1714</v>
      </c>
      <c r="T365" s="753" t="s">
        <v>1714</v>
      </c>
      <c r="U365" s="753" t="s">
        <v>1714</v>
      </c>
      <c r="V365" s="753" t="s">
        <v>1714</v>
      </c>
      <c r="W365" s="753" t="s">
        <v>1714</v>
      </c>
      <c r="X365" s="753" t="s">
        <v>1714</v>
      </c>
      <c r="Y365" s="753" t="s">
        <v>1714</v>
      </c>
      <c r="Z365" s="753" t="s">
        <v>1714</v>
      </c>
      <c r="AA365" s="753" t="s">
        <v>1714</v>
      </c>
      <c r="AB365" s="753" t="s">
        <v>1714</v>
      </c>
      <c r="AC365" s="753" t="s">
        <v>1714</v>
      </c>
      <c r="AD365" s="753" t="s">
        <v>1714</v>
      </c>
      <c r="AE365" s="753" t="s">
        <v>1714</v>
      </c>
      <c r="AF365" s="753" t="s">
        <v>1714</v>
      </c>
      <c r="AG365" s="753" t="s">
        <v>1714</v>
      </c>
      <c r="AH365" s="753" t="s">
        <v>1714</v>
      </c>
      <c r="AI365" s="753" t="s">
        <v>1714</v>
      </c>
      <c r="AJ365" s="753" t="s">
        <v>1714</v>
      </c>
      <c r="AK365" s="753" t="s">
        <v>1714</v>
      </c>
      <c r="AL365" s="753" t="s">
        <v>1714</v>
      </c>
      <c r="AM365" s="753" t="s">
        <v>1714</v>
      </c>
      <c r="AN365" s="753" t="s">
        <v>1714</v>
      </c>
      <c r="AO365" s="753" t="s">
        <v>1714</v>
      </c>
      <c r="AP365" s="753" t="s">
        <v>1714</v>
      </c>
      <c r="AQ365" s="753" t="s">
        <v>1714</v>
      </c>
      <c r="AR365" s="753" t="s">
        <v>1714</v>
      </c>
    </row>
    <row r="366" spans="4:44" s="808" customFormat="1" ht="14.5" hidden="1" outlineLevel="1" x14ac:dyDescent="0.35">
      <c r="D366" s="821" t="s">
        <v>642</v>
      </c>
      <c r="E366" s="812" t="s">
        <v>2185</v>
      </c>
      <c r="F366" s="753" t="s">
        <v>1714</v>
      </c>
      <c r="G366" s="753" t="s">
        <v>1714</v>
      </c>
      <c r="H366" s="753" t="s">
        <v>1714</v>
      </c>
      <c r="I366" s="753" t="s">
        <v>1714</v>
      </c>
      <c r="J366" s="753" t="s">
        <v>1714</v>
      </c>
      <c r="K366" s="753" t="s">
        <v>1714</v>
      </c>
      <c r="L366" s="753" t="s">
        <v>1714</v>
      </c>
      <c r="M366" s="753" t="s">
        <v>1714</v>
      </c>
      <c r="N366" s="753" t="s">
        <v>1714</v>
      </c>
      <c r="O366" s="753" t="s">
        <v>1714</v>
      </c>
      <c r="P366" s="753" t="s">
        <v>1714</v>
      </c>
      <c r="Q366" s="753" t="s">
        <v>1714</v>
      </c>
      <c r="R366" s="753" t="s">
        <v>1714</v>
      </c>
      <c r="S366" s="753" t="s">
        <v>1714</v>
      </c>
      <c r="T366" s="753" t="s">
        <v>1714</v>
      </c>
      <c r="U366" s="753" t="s">
        <v>1714</v>
      </c>
      <c r="V366" s="753" t="s">
        <v>1714</v>
      </c>
      <c r="W366" s="753" t="s">
        <v>1714</v>
      </c>
      <c r="X366" s="753" t="s">
        <v>1714</v>
      </c>
      <c r="Y366" s="753" t="s">
        <v>1714</v>
      </c>
      <c r="Z366" s="753" t="s">
        <v>1714</v>
      </c>
      <c r="AA366" s="753" t="s">
        <v>1714</v>
      </c>
      <c r="AB366" s="753" t="s">
        <v>1714</v>
      </c>
      <c r="AC366" s="753" t="s">
        <v>1714</v>
      </c>
      <c r="AD366" s="753" t="s">
        <v>1714</v>
      </c>
      <c r="AE366" s="753" t="s">
        <v>1714</v>
      </c>
      <c r="AF366" s="753" t="s">
        <v>1714</v>
      </c>
      <c r="AG366" s="753" t="s">
        <v>1714</v>
      </c>
      <c r="AH366" s="753" t="s">
        <v>1714</v>
      </c>
      <c r="AI366" s="753" t="s">
        <v>1714</v>
      </c>
      <c r="AJ366" s="753" t="s">
        <v>1714</v>
      </c>
      <c r="AK366" s="753" t="s">
        <v>1714</v>
      </c>
      <c r="AL366" s="753" t="s">
        <v>1714</v>
      </c>
      <c r="AM366" s="753" t="s">
        <v>1714</v>
      </c>
      <c r="AN366" s="753" t="s">
        <v>1714</v>
      </c>
      <c r="AO366" s="753" t="s">
        <v>1714</v>
      </c>
      <c r="AP366" s="753" t="s">
        <v>1714</v>
      </c>
      <c r="AQ366" s="753" t="s">
        <v>1714</v>
      </c>
      <c r="AR366" s="753" t="s">
        <v>1714</v>
      </c>
    </row>
    <row r="367" spans="4:44" s="808" customFormat="1" ht="14.5" hidden="1" outlineLevel="1" x14ac:dyDescent="0.35">
      <c r="D367" s="820" t="s">
        <v>2186</v>
      </c>
      <c r="E367" s="812" t="s">
        <v>2187</v>
      </c>
      <c r="F367" s="753" t="s">
        <v>1714</v>
      </c>
      <c r="G367" s="753" t="s">
        <v>1714</v>
      </c>
      <c r="H367" s="753" t="s">
        <v>1714</v>
      </c>
      <c r="I367" s="753" t="s">
        <v>1714</v>
      </c>
      <c r="J367" s="753" t="s">
        <v>1714</v>
      </c>
      <c r="K367" s="753" t="s">
        <v>1714</v>
      </c>
      <c r="L367" s="753" t="s">
        <v>1714</v>
      </c>
      <c r="M367" s="753" t="s">
        <v>1714</v>
      </c>
      <c r="N367" s="753" t="s">
        <v>1714</v>
      </c>
      <c r="O367" s="753" t="s">
        <v>1714</v>
      </c>
      <c r="P367" s="753" t="s">
        <v>1714</v>
      </c>
      <c r="Q367" s="753" t="s">
        <v>1714</v>
      </c>
      <c r="R367" s="753" t="s">
        <v>1714</v>
      </c>
      <c r="S367" s="753" t="s">
        <v>1714</v>
      </c>
      <c r="T367" s="753" t="s">
        <v>1714</v>
      </c>
      <c r="U367" s="753" t="s">
        <v>1714</v>
      </c>
      <c r="V367" s="753" t="s">
        <v>1714</v>
      </c>
      <c r="W367" s="753" t="s">
        <v>1714</v>
      </c>
      <c r="X367" s="753" t="s">
        <v>1714</v>
      </c>
      <c r="Y367" s="753" t="s">
        <v>1714</v>
      </c>
      <c r="Z367" s="753" t="s">
        <v>1714</v>
      </c>
      <c r="AA367" s="753" t="s">
        <v>1714</v>
      </c>
      <c r="AB367" s="753" t="s">
        <v>1714</v>
      </c>
      <c r="AC367" s="753" t="s">
        <v>1714</v>
      </c>
      <c r="AD367" s="753" t="s">
        <v>1714</v>
      </c>
      <c r="AE367" s="753" t="s">
        <v>1714</v>
      </c>
      <c r="AF367" s="753" t="s">
        <v>1714</v>
      </c>
      <c r="AG367" s="753" t="s">
        <v>1714</v>
      </c>
      <c r="AH367" s="753" t="s">
        <v>1714</v>
      </c>
      <c r="AI367" s="753" t="s">
        <v>1714</v>
      </c>
      <c r="AJ367" s="753" t="s">
        <v>1714</v>
      </c>
      <c r="AK367" s="753" t="s">
        <v>1714</v>
      </c>
      <c r="AL367" s="753" t="s">
        <v>1714</v>
      </c>
      <c r="AM367" s="753" t="s">
        <v>1714</v>
      </c>
      <c r="AN367" s="753" t="s">
        <v>1714</v>
      </c>
      <c r="AO367" s="753" t="s">
        <v>1714</v>
      </c>
      <c r="AP367" s="753" t="s">
        <v>1714</v>
      </c>
      <c r="AQ367" s="753" t="s">
        <v>1714</v>
      </c>
      <c r="AR367" s="753" t="s">
        <v>1714</v>
      </c>
    </row>
    <row r="368" spans="4:44" s="808" customFormat="1" ht="14.5" hidden="1" outlineLevel="1" x14ac:dyDescent="0.35">
      <c r="D368" s="818" t="s">
        <v>484</v>
      </c>
      <c r="E368" s="812" t="s">
        <v>2188</v>
      </c>
      <c r="F368" s="753" t="s">
        <v>1714</v>
      </c>
      <c r="G368" s="753" t="s">
        <v>1714</v>
      </c>
      <c r="H368" s="753" t="s">
        <v>1714</v>
      </c>
      <c r="I368" s="753" t="s">
        <v>1714</v>
      </c>
      <c r="J368" s="753" t="s">
        <v>1714</v>
      </c>
      <c r="K368" s="753" t="s">
        <v>1714</v>
      </c>
      <c r="L368" s="753" t="s">
        <v>1714</v>
      </c>
      <c r="M368" s="753" t="s">
        <v>1714</v>
      </c>
      <c r="N368" s="753" t="s">
        <v>1714</v>
      </c>
      <c r="O368" s="753" t="s">
        <v>1714</v>
      </c>
      <c r="P368" s="753" t="s">
        <v>1714</v>
      </c>
      <c r="Q368" s="753" t="s">
        <v>1714</v>
      </c>
      <c r="R368" s="753" t="s">
        <v>1714</v>
      </c>
      <c r="S368" s="753" t="s">
        <v>1714</v>
      </c>
      <c r="T368" s="753" t="s">
        <v>1714</v>
      </c>
      <c r="U368" s="753" t="s">
        <v>1714</v>
      </c>
      <c r="V368" s="753" t="s">
        <v>1714</v>
      </c>
      <c r="W368" s="753" t="s">
        <v>1714</v>
      </c>
      <c r="X368" s="753" t="s">
        <v>1714</v>
      </c>
      <c r="Y368" s="753" t="s">
        <v>1714</v>
      </c>
      <c r="Z368" s="753" t="s">
        <v>1714</v>
      </c>
      <c r="AA368" s="753" t="s">
        <v>1714</v>
      </c>
      <c r="AB368" s="753" t="s">
        <v>1714</v>
      </c>
      <c r="AC368" s="753" t="s">
        <v>1714</v>
      </c>
      <c r="AD368" s="753" t="s">
        <v>1714</v>
      </c>
      <c r="AE368" s="753" t="s">
        <v>1714</v>
      </c>
      <c r="AF368" s="753" t="s">
        <v>1714</v>
      </c>
      <c r="AG368" s="753" t="s">
        <v>1714</v>
      </c>
      <c r="AH368" s="753" t="s">
        <v>1714</v>
      </c>
      <c r="AI368" s="753" t="s">
        <v>1714</v>
      </c>
      <c r="AJ368" s="753" t="s">
        <v>1714</v>
      </c>
      <c r="AK368" s="753" t="s">
        <v>1714</v>
      </c>
      <c r="AL368" s="753" t="s">
        <v>1714</v>
      </c>
      <c r="AM368" s="753" t="s">
        <v>1714</v>
      </c>
      <c r="AN368" s="753" t="s">
        <v>1714</v>
      </c>
      <c r="AO368" s="753" t="s">
        <v>1714</v>
      </c>
      <c r="AP368" s="753" t="s">
        <v>1714</v>
      </c>
      <c r="AQ368" s="753" t="s">
        <v>1714</v>
      </c>
      <c r="AR368" s="753" t="s">
        <v>1714</v>
      </c>
    </row>
    <row r="369" spans="3:44" s="808" customFormat="1" ht="14.5" hidden="1" outlineLevel="1" x14ac:dyDescent="0.35">
      <c r="D369" s="820" t="s">
        <v>485</v>
      </c>
      <c r="E369" s="812" t="s">
        <v>2189</v>
      </c>
      <c r="F369" s="753" t="s">
        <v>1714</v>
      </c>
      <c r="G369" s="753" t="s">
        <v>1714</v>
      </c>
      <c r="H369" s="753" t="s">
        <v>1714</v>
      </c>
      <c r="I369" s="753" t="s">
        <v>1714</v>
      </c>
      <c r="J369" s="753" t="s">
        <v>1714</v>
      </c>
      <c r="K369" s="753" t="s">
        <v>1714</v>
      </c>
      <c r="L369" s="753" t="s">
        <v>1714</v>
      </c>
      <c r="M369" s="753" t="s">
        <v>1714</v>
      </c>
      <c r="N369" s="753" t="s">
        <v>1714</v>
      </c>
      <c r="O369" s="753" t="s">
        <v>1714</v>
      </c>
      <c r="P369" s="753" t="s">
        <v>1714</v>
      </c>
      <c r="Q369" s="753" t="s">
        <v>1714</v>
      </c>
      <c r="R369" s="753" t="s">
        <v>1714</v>
      </c>
      <c r="S369" s="753" t="s">
        <v>1714</v>
      </c>
      <c r="T369" s="753" t="s">
        <v>1714</v>
      </c>
      <c r="U369" s="753" t="s">
        <v>1714</v>
      </c>
      <c r="V369" s="753" t="s">
        <v>1714</v>
      </c>
      <c r="W369" s="753" t="s">
        <v>1714</v>
      </c>
      <c r="X369" s="753" t="s">
        <v>1714</v>
      </c>
      <c r="Y369" s="753" t="s">
        <v>1714</v>
      </c>
      <c r="Z369" s="753" t="s">
        <v>1714</v>
      </c>
      <c r="AA369" s="753" t="s">
        <v>1714</v>
      </c>
      <c r="AB369" s="753" t="s">
        <v>1714</v>
      </c>
      <c r="AC369" s="753" t="s">
        <v>1714</v>
      </c>
      <c r="AD369" s="753" t="s">
        <v>1714</v>
      </c>
      <c r="AE369" s="753" t="s">
        <v>1714</v>
      </c>
      <c r="AF369" s="753" t="s">
        <v>1714</v>
      </c>
      <c r="AG369" s="753" t="s">
        <v>1714</v>
      </c>
      <c r="AH369" s="753" t="s">
        <v>1714</v>
      </c>
      <c r="AI369" s="753" t="s">
        <v>1714</v>
      </c>
      <c r="AJ369" s="753" t="s">
        <v>1714</v>
      </c>
      <c r="AK369" s="753" t="s">
        <v>1714</v>
      </c>
      <c r="AL369" s="753" t="s">
        <v>1714</v>
      </c>
      <c r="AM369" s="753" t="s">
        <v>1714</v>
      </c>
      <c r="AN369" s="753" t="s">
        <v>1714</v>
      </c>
      <c r="AO369" s="753" t="s">
        <v>1714</v>
      </c>
      <c r="AP369" s="753" t="s">
        <v>1714</v>
      </c>
      <c r="AQ369" s="753" t="s">
        <v>1714</v>
      </c>
      <c r="AR369" s="753" t="s">
        <v>1714</v>
      </c>
    </row>
    <row r="370" spans="3:44" s="808" customFormat="1" ht="14.5" hidden="1" outlineLevel="1" x14ac:dyDescent="0.35">
      <c r="D370" s="820" t="s">
        <v>486</v>
      </c>
      <c r="E370" s="812" t="s">
        <v>2190</v>
      </c>
      <c r="F370" s="753" t="s">
        <v>1714</v>
      </c>
      <c r="G370" s="753" t="s">
        <v>1714</v>
      </c>
      <c r="H370" s="753" t="s">
        <v>1714</v>
      </c>
      <c r="I370" s="753" t="s">
        <v>1714</v>
      </c>
      <c r="J370" s="753" t="s">
        <v>1714</v>
      </c>
      <c r="K370" s="753" t="s">
        <v>1714</v>
      </c>
      <c r="L370" s="753" t="s">
        <v>1714</v>
      </c>
      <c r="M370" s="753" t="s">
        <v>1714</v>
      </c>
      <c r="N370" s="753" t="s">
        <v>1714</v>
      </c>
      <c r="O370" s="753" t="s">
        <v>1714</v>
      </c>
      <c r="P370" s="753" t="s">
        <v>1714</v>
      </c>
      <c r="Q370" s="753" t="s">
        <v>1714</v>
      </c>
      <c r="R370" s="753" t="s">
        <v>1714</v>
      </c>
      <c r="S370" s="753" t="s">
        <v>1714</v>
      </c>
      <c r="T370" s="753" t="s">
        <v>1714</v>
      </c>
      <c r="U370" s="753" t="s">
        <v>1714</v>
      </c>
      <c r="V370" s="753" t="s">
        <v>1714</v>
      </c>
      <c r="W370" s="753" t="s">
        <v>1714</v>
      </c>
      <c r="X370" s="753" t="s">
        <v>1714</v>
      </c>
      <c r="Y370" s="753" t="s">
        <v>1714</v>
      </c>
      <c r="Z370" s="753" t="s">
        <v>1714</v>
      </c>
      <c r="AA370" s="753" t="s">
        <v>1714</v>
      </c>
      <c r="AB370" s="753" t="s">
        <v>1714</v>
      </c>
      <c r="AC370" s="753" t="s">
        <v>1714</v>
      </c>
      <c r="AD370" s="753" t="s">
        <v>1714</v>
      </c>
      <c r="AE370" s="753" t="s">
        <v>1714</v>
      </c>
      <c r="AF370" s="753" t="s">
        <v>1714</v>
      </c>
      <c r="AG370" s="753" t="s">
        <v>1714</v>
      </c>
      <c r="AH370" s="753" t="s">
        <v>1714</v>
      </c>
      <c r="AI370" s="753" t="s">
        <v>1714</v>
      </c>
      <c r="AJ370" s="753" t="s">
        <v>1714</v>
      </c>
      <c r="AK370" s="753" t="s">
        <v>1714</v>
      </c>
      <c r="AL370" s="753" t="s">
        <v>1714</v>
      </c>
      <c r="AM370" s="753" t="s">
        <v>1714</v>
      </c>
      <c r="AN370" s="753" t="s">
        <v>1714</v>
      </c>
      <c r="AO370" s="753" t="s">
        <v>1714</v>
      </c>
      <c r="AP370" s="753" t="s">
        <v>1714</v>
      </c>
      <c r="AQ370" s="753" t="s">
        <v>1714</v>
      </c>
      <c r="AR370" s="753" t="s">
        <v>1714</v>
      </c>
    </row>
    <row r="371" spans="3:44" s="808" customFormat="1" ht="14.5" hidden="1" outlineLevel="1" x14ac:dyDescent="0.35">
      <c r="D371" s="822" t="s">
        <v>270</v>
      </c>
      <c r="E371" s="812" t="s">
        <v>2191</v>
      </c>
      <c r="F371" s="753" t="s">
        <v>1714</v>
      </c>
      <c r="G371" s="753" t="s">
        <v>1714</v>
      </c>
      <c r="H371" s="753" t="s">
        <v>1714</v>
      </c>
      <c r="I371" s="753" t="s">
        <v>1714</v>
      </c>
      <c r="J371" s="753" t="s">
        <v>1714</v>
      </c>
      <c r="K371" s="753" t="s">
        <v>1714</v>
      </c>
      <c r="L371" s="753" t="s">
        <v>1714</v>
      </c>
      <c r="M371" s="753" t="s">
        <v>1714</v>
      </c>
      <c r="N371" s="753" t="s">
        <v>1714</v>
      </c>
      <c r="O371" s="753" t="s">
        <v>1714</v>
      </c>
      <c r="P371" s="753" t="s">
        <v>1714</v>
      </c>
      <c r="Q371" s="753" t="s">
        <v>1714</v>
      </c>
      <c r="R371" s="753" t="s">
        <v>1714</v>
      </c>
      <c r="S371" s="753" t="s">
        <v>1714</v>
      </c>
      <c r="T371" s="753" t="s">
        <v>1714</v>
      </c>
      <c r="U371" s="753" t="s">
        <v>1714</v>
      </c>
      <c r="V371" s="753" t="s">
        <v>1714</v>
      </c>
      <c r="W371" s="753" t="s">
        <v>1714</v>
      </c>
      <c r="X371" s="753" t="s">
        <v>1714</v>
      </c>
      <c r="Y371" s="753" t="s">
        <v>1714</v>
      </c>
      <c r="Z371" s="753" t="s">
        <v>1714</v>
      </c>
      <c r="AA371" s="753" t="s">
        <v>1714</v>
      </c>
      <c r="AB371" s="753" t="s">
        <v>1714</v>
      </c>
      <c r="AC371" s="753" t="s">
        <v>1714</v>
      </c>
      <c r="AD371" s="753" t="s">
        <v>1714</v>
      </c>
      <c r="AE371" s="753" t="s">
        <v>1714</v>
      </c>
      <c r="AF371" s="753" t="s">
        <v>1714</v>
      </c>
      <c r="AG371" s="753" t="s">
        <v>1714</v>
      </c>
      <c r="AH371" s="753" t="s">
        <v>1714</v>
      </c>
      <c r="AI371" s="753" t="s">
        <v>1714</v>
      </c>
      <c r="AJ371" s="753" t="s">
        <v>1714</v>
      </c>
      <c r="AK371" s="753" t="s">
        <v>1714</v>
      </c>
      <c r="AL371" s="753" t="s">
        <v>1714</v>
      </c>
      <c r="AM371" s="753" t="s">
        <v>1714</v>
      </c>
      <c r="AN371" s="753" t="s">
        <v>1714</v>
      </c>
      <c r="AO371" s="753" t="s">
        <v>1714</v>
      </c>
      <c r="AP371" s="753" t="s">
        <v>1714</v>
      </c>
      <c r="AQ371" s="753" t="s">
        <v>1714</v>
      </c>
      <c r="AR371" s="753" t="s">
        <v>1714</v>
      </c>
    </row>
    <row r="372" spans="3:44" s="808" customFormat="1" ht="14.5" hidden="1" outlineLevel="1" x14ac:dyDescent="0.35">
      <c r="D372" s="823" t="s">
        <v>487</v>
      </c>
      <c r="E372" s="809"/>
      <c r="F372" s="811"/>
      <c r="G372" s="811"/>
      <c r="H372" s="811"/>
      <c r="I372" s="811"/>
      <c r="J372" s="811"/>
      <c r="K372" s="811"/>
      <c r="L372" s="811"/>
      <c r="M372" s="811"/>
      <c r="N372" s="811"/>
      <c r="O372" s="811"/>
      <c r="P372" s="811"/>
      <c r="Q372" s="811"/>
      <c r="R372" s="811"/>
      <c r="S372" s="811"/>
      <c r="T372" s="811"/>
      <c r="U372" s="811"/>
      <c r="V372" s="811"/>
      <c r="W372" s="811"/>
      <c r="X372" s="811"/>
      <c r="Y372" s="811"/>
      <c r="Z372" s="811"/>
      <c r="AA372" s="811"/>
      <c r="AB372" s="811"/>
      <c r="AC372" s="811"/>
      <c r="AD372" s="811"/>
      <c r="AE372" s="811"/>
      <c r="AF372" s="811"/>
      <c r="AG372" s="811"/>
      <c r="AH372" s="811"/>
      <c r="AI372" s="811"/>
      <c r="AJ372" s="811"/>
      <c r="AK372" s="811"/>
      <c r="AL372" s="811"/>
      <c r="AM372" s="811"/>
      <c r="AN372" s="811"/>
      <c r="AO372" s="811"/>
      <c r="AP372" s="811"/>
      <c r="AQ372" s="811"/>
      <c r="AR372" s="811"/>
    </row>
    <row r="373" spans="3:44" s="808" customFormat="1" ht="14.5" hidden="1" outlineLevel="1" x14ac:dyDescent="0.35">
      <c r="D373" s="819" t="s">
        <v>525</v>
      </c>
      <c r="E373" s="812" t="s">
        <v>2192</v>
      </c>
      <c r="F373" s="753"/>
      <c r="G373" s="753"/>
      <c r="H373" s="753"/>
      <c r="I373" s="753"/>
      <c r="J373" s="753"/>
      <c r="K373" s="753"/>
      <c r="L373" s="753" t="s">
        <v>1714</v>
      </c>
      <c r="M373" s="753" t="s">
        <v>1714</v>
      </c>
      <c r="N373" s="753" t="s">
        <v>1714</v>
      </c>
      <c r="O373" s="753" t="s">
        <v>1714</v>
      </c>
      <c r="P373" s="753" t="s">
        <v>1714</v>
      </c>
      <c r="Q373" s="753" t="s">
        <v>1714</v>
      </c>
      <c r="R373" s="753" t="s">
        <v>1714</v>
      </c>
      <c r="S373" s="753" t="s">
        <v>1714</v>
      </c>
      <c r="T373" s="753" t="s">
        <v>1714</v>
      </c>
      <c r="U373" s="753" t="s">
        <v>1714</v>
      </c>
      <c r="V373" s="753" t="s">
        <v>1714</v>
      </c>
      <c r="W373" s="753" t="s">
        <v>1714</v>
      </c>
      <c r="X373" s="753" t="s">
        <v>1714</v>
      </c>
      <c r="Y373" s="753" t="s">
        <v>1714</v>
      </c>
      <c r="Z373" s="753" t="s">
        <v>1714</v>
      </c>
      <c r="AA373" s="753" t="s">
        <v>1714</v>
      </c>
      <c r="AB373" s="753" t="s">
        <v>1714</v>
      </c>
      <c r="AC373" s="753" t="s">
        <v>1714</v>
      </c>
      <c r="AD373" s="753" t="s">
        <v>1714</v>
      </c>
      <c r="AE373" s="753" t="s">
        <v>1714</v>
      </c>
      <c r="AF373" s="753" t="s">
        <v>1714</v>
      </c>
      <c r="AG373" s="753" t="s">
        <v>1714</v>
      </c>
      <c r="AH373" s="753" t="s">
        <v>1714</v>
      </c>
      <c r="AI373" s="753" t="s">
        <v>1714</v>
      </c>
      <c r="AJ373" s="753" t="s">
        <v>1714</v>
      </c>
      <c r="AK373" s="753" t="s">
        <v>1714</v>
      </c>
      <c r="AL373" s="753" t="s">
        <v>1714</v>
      </c>
      <c r="AM373" s="753" t="s">
        <v>1714</v>
      </c>
      <c r="AN373" s="753" t="s">
        <v>1714</v>
      </c>
      <c r="AO373" s="753" t="s">
        <v>1714</v>
      </c>
      <c r="AP373" s="753" t="s">
        <v>1714</v>
      </c>
      <c r="AQ373" s="753" t="s">
        <v>1714</v>
      </c>
      <c r="AR373" s="753" t="s">
        <v>1714</v>
      </c>
    </row>
    <row r="374" spans="3:44" collapsed="1" x14ac:dyDescent="0.25"/>
    <row r="375" spans="3:44" s="808" customFormat="1" ht="14.5" x14ac:dyDescent="0.35">
      <c r="C375" s="798" t="s">
        <v>2003</v>
      </c>
    </row>
    <row r="376" spans="3:44" s="808" customFormat="1" ht="14.5" x14ac:dyDescent="0.35">
      <c r="D376" s="815"/>
      <c r="E376" s="809"/>
      <c r="F376" s="810" t="s">
        <v>677</v>
      </c>
      <c r="G376" s="810" t="s">
        <v>678</v>
      </c>
      <c r="H376" s="810" t="s">
        <v>656</v>
      </c>
      <c r="I376" s="810" t="s">
        <v>657</v>
      </c>
      <c r="J376" s="810" t="s">
        <v>658</v>
      </c>
      <c r="K376" s="810" t="s">
        <v>576</v>
      </c>
      <c r="L376" s="810" t="s">
        <v>577</v>
      </c>
      <c r="M376" s="810" t="s">
        <v>578</v>
      </c>
      <c r="N376" s="810" t="s">
        <v>586</v>
      </c>
      <c r="O376" s="810" t="s">
        <v>659</v>
      </c>
      <c r="P376" s="810" t="s">
        <v>660</v>
      </c>
      <c r="Q376" s="810" t="s">
        <v>661</v>
      </c>
      <c r="R376" s="810" t="s">
        <v>662</v>
      </c>
      <c r="S376" s="810" t="s">
        <v>663</v>
      </c>
      <c r="T376" s="810" t="s">
        <v>664</v>
      </c>
      <c r="U376" s="810" t="s">
        <v>665</v>
      </c>
      <c r="V376" s="810" t="s">
        <v>666</v>
      </c>
      <c r="W376" s="810" t="s">
        <v>22</v>
      </c>
      <c r="X376" s="810" t="s">
        <v>23</v>
      </c>
      <c r="Y376" s="810" t="s">
        <v>143</v>
      </c>
      <c r="Z376" s="810" t="s">
        <v>144</v>
      </c>
      <c r="AA376" s="810" t="s">
        <v>145</v>
      </c>
      <c r="AB376" s="810" t="s">
        <v>146</v>
      </c>
      <c r="AC376" s="810" t="s">
        <v>147</v>
      </c>
      <c r="AD376" s="810" t="s">
        <v>148</v>
      </c>
      <c r="AE376" s="810" t="s">
        <v>149</v>
      </c>
      <c r="AF376" s="810" t="s">
        <v>150</v>
      </c>
      <c r="AG376" s="810" t="s">
        <v>151</v>
      </c>
      <c r="AH376" s="810" t="s">
        <v>152</v>
      </c>
      <c r="AI376" s="810" t="s">
        <v>153</v>
      </c>
      <c r="AJ376" s="810" t="s">
        <v>154</v>
      </c>
      <c r="AK376" s="810" t="s">
        <v>155</v>
      </c>
      <c r="AL376" s="810" t="s">
        <v>156</v>
      </c>
      <c r="AM376" s="810" t="s">
        <v>157</v>
      </c>
      <c r="AN376" s="810" t="s">
        <v>158</v>
      </c>
      <c r="AO376" s="810" t="s">
        <v>159</v>
      </c>
      <c r="AP376" s="810" t="s">
        <v>160</v>
      </c>
      <c r="AQ376" s="810" t="s">
        <v>161</v>
      </c>
      <c r="AR376" s="810" t="s">
        <v>162</v>
      </c>
    </row>
    <row r="377" spans="3:44" s="808" customFormat="1" ht="14.5" hidden="1" outlineLevel="1" x14ac:dyDescent="0.35">
      <c r="D377" s="817" t="s">
        <v>388</v>
      </c>
      <c r="E377" s="793" t="s">
        <v>2004</v>
      </c>
      <c r="F377" s="753" t="s">
        <v>1714</v>
      </c>
      <c r="G377" s="753" t="s">
        <v>1714</v>
      </c>
      <c r="H377" s="753" t="s">
        <v>1714</v>
      </c>
      <c r="I377" s="753" t="s">
        <v>1714</v>
      </c>
      <c r="J377" s="753" t="s">
        <v>1714</v>
      </c>
      <c r="K377" s="753" t="s">
        <v>1714</v>
      </c>
      <c r="L377" s="753" t="s">
        <v>1714</v>
      </c>
      <c r="M377" s="753" t="s">
        <v>1714</v>
      </c>
      <c r="N377" s="753" t="s">
        <v>1714</v>
      </c>
      <c r="O377" s="753" t="s">
        <v>1714</v>
      </c>
      <c r="P377" s="753" t="s">
        <v>1714</v>
      </c>
      <c r="Q377" s="753" t="s">
        <v>1714</v>
      </c>
      <c r="R377" s="753" t="s">
        <v>1714</v>
      </c>
      <c r="S377" s="753" t="s">
        <v>1714</v>
      </c>
      <c r="T377" s="753" t="s">
        <v>1714</v>
      </c>
      <c r="U377" s="753" t="s">
        <v>1714</v>
      </c>
      <c r="V377" s="753" t="s">
        <v>1714</v>
      </c>
      <c r="W377" s="753" t="s">
        <v>1714</v>
      </c>
      <c r="X377" s="753" t="s">
        <v>1714</v>
      </c>
      <c r="Y377" s="753" t="s">
        <v>1714</v>
      </c>
      <c r="Z377" s="753" t="s">
        <v>1714</v>
      </c>
      <c r="AA377" s="753" t="s">
        <v>1714</v>
      </c>
      <c r="AB377" s="753" t="s">
        <v>1714</v>
      </c>
      <c r="AC377" s="753" t="s">
        <v>1714</v>
      </c>
      <c r="AD377" s="753" t="s">
        <v>1714</v>
      </c>
      <c r="AE377" s="753" t="s">
        <v>1714</v>
      </c>
      <c r="AF377" s="753" t="s">
        <v>1714</v>
      </c>
      <c r="AG377" s="753" t="s">
        <v>1714</v>
      </c>
      <c r="AH377" s="753" t="s">
        <v>1714</v>
      </c>
      <c r="AI377" s="753" t="s">
        <v>1714</v>
      </c>
      <c r="AJ377" s="753" t="s">
        <v>1714</v>
      </c>
      <c r="AK377" s="753" t="s">
        <v>1714</v>
      </c>
      <c r="AL377" s="753" t="s">
        <v>1714</v>
      </c>
      <c r="AM377" s="753" t="s">
        <v>1714</v>
      </c>
      <c r="AN377" s="753" t="s">
        <v>1714</v>
      </c>
      <c r="AO377" s="753" t="s">
        <v>1714</v>
      </c>
      <c r="AP377" s="753" t="s">
        <v>1714</v>
      </c>
      <c r="AQ377" s="753" t="s">
        <v>1714</v>
      </c>
      <c r="AR377" s="753" t="s">
        <v>1714</v>
      </c>
    </row>
    <row r="378" spans="3:44" s="808" customFormat="1" ht="14.5" hidden="1" outlineLevel="1" x14ac:dyDescent="0.35">
      <c r="D378" s="818" t="s">
        <v>389</v>
      </c>
      <c r="E378" s="793" t="s">
        <v>2005</v>
      </c>
      <c r="F378" s="753" t="s">
        <v>1714</v>
      </c>
      <c r="G378" s="753" t="s">
        <v>1714</v>
      </c>
      <c r="H378" s="753" t="s">
        <v>1714</v>
      </c>
      <c r="I378" s="753" t="s">
        <v>1714</v>
      </c>
      <c r="J378" s="753" t="s">
        <v>1714</v>
      </c>
      <c r="K378" s="753" t="s">
        <v>1714</v>
      </c>
      <c r="L378" s="753" t="s">
        <v>1714</v>
      </c>
      <c r="M378" s="753" t="s">
        <v>1714</v>
      </c>
      <c r="N378" s="753" t="s">
        <v>1714</v>
      </c>
      <c r="O378" s="753" t="s">
        <v>1714</v>
      </c>
      <c r="P378" s="753" t="s">
        <v>1714</v>
      </c>
      <c r="Q378" s="753" t="s">
        <v>1714</v>
      </c>
      <c r="R378" s="753" t="s">
        <v>1714</v>
      </c>
      <c r="S378" s="753" t="s">
        <v>1714</v>
      </c>
      <c r="T378" s="753" t="s">
        <v>1714</v>
      </c>
      <c r="U378" s="753" t="s">
        <v>1714</v>
      </c>
      <c r="V378" s="753" t="s">
        <v>1714</v>
      </c>
      <c r="W378" s="753" t="s">
        <v>1714</v>
      </c>
      <c r="X378" s="753" t="s">
        <v>1714</v>
      </c>
      <c r="Y378" s="753" t="s">
        <v>1714</v>
      </c>
      <c r="Z378" s="753" t="s">
        <v>1714</v>
      </c>
      <c r="AA378" s="753" t="s">
        <v>1714</v>
      </c>
      <c r="AB378" s="753" t="s">
        <v>1714</v>
      </c>
      <c r="AC378" s="753" t="s">
        <v>1714</v>
      </c>
      <c r="AD378" s="753" t="s">
        <v>1714</v>
      </c>
      <c r="AE378" s="753" t="s">
        <v>1714</v>
      </c>
      <c r="AF378" s="753" t="s">
        <v>1714</v>
      </c>
      <c r="AG378" s="753" t="s">
        <v>1714</v>
      </c>
      <c r="AH378" s="753" t="s">
        <v>1714</v>
      </c>
      <c r="AI378" s="753" t="s">
        <v>1714</v>
      </c>
      <c r="AJ378" s="753" t="s">
        <v>1714</v>
      </c>
      <c r="AK378" s="753" t="s">
        <v>1714</v>
      </c>
      <c r="AL378" s="753" t="s">
        <v>1714</v>
      </c>
      <c r="AM378" s="753" t="s">
        <v>1714</v>
      </c>
      <c r="AN378" s="753" t="s">
        <v>1714</v>
      </c>
      <c r="AO378" s="753" t="s">
        <v>1714</v>
      </c>
      <c r="AP378" s="753" t="s">
        <v>1714</v>
      </c>
      <c r="AQ378" s="753" t="s">
        <v>1714</v>
      </c>
      <c r="AR378" s="753" t="s">
        <v>1714</v>
      </c>
    </row>
    <row r="379" spans="3:44" s="808" customFormat="1" ht="14.5" hidden="1" outlineLevel="1" x14ac:dyDescent="0.35">
      <c r="D379" s="818" t="s">
        <v>390</v>
      </c>
      <c r="E379" s="793" t="s">
        <v>2006</v>
      </c>
      <c r="F379" s="753" t="s">
        <v>1714</v>
      </c>
      <c r="G379" s="753" t="s">
        <v>1714</v>
      </c>
      <c r="H379" s="753" t="s">
        <v>1714</v>
      </c>
      <c r="I379" s="753" t="s">
        <v>1714</v>
      </c>
      <c r="J379" s="753" t="s">
        <v>1714</v>
      </c>
      <c r="K379" s="753" t="s">
        <v>1714</v>
      </c>
      <c r="L379" s="753" t="s">
        <v>1714</v>
      </c>
      <c r="M379" s="753" t="s">
        <v>1714</v>
      </c>
      <c r="N379" s="753" t="s">
        <v>1714</v>
      </c>
      <c r="O379" s="753" t="s">
        <v>1714</v>
      </c>
      <c r="P379" s="753" t="s">
        <v>1714</v>
      </c>
      <c r="Q379" s="753" t="s">
        <v>1714</v>
      </c>
      <c r="R379" s="753" t="s">
        <v>1714</v>
      </c>
      <c r="S379" s="753" t="s">
        <v>1714</v>
      </c>
      <c r="T379" s="753" t="s">
        <v>1714</v>
      </c>
      <c r="U379" s="753" t="s">
        <v>1714</v>
      </c>
      <c r="V379" s="753" t="s">
        <v>1714</v>
      </c>
      <c r="W379" s="753" t="s">
        <v>1714</v>
      </c>
      <c r="X379" s="753" t="s">
        <v>1714</v>
      </c>
      <c r="Y379" s="753" t="s">
        <v>1714</v>
      </c>
      <c r="Z379" s="753" t="s">
        <v>1714</v>
      </c>
      <c r="AA379" s="753" t="s">
        <v>1714</v>
      </c>
      <c r="AB379" s="753" t="s">
        <v>1714</v>
      </c>
      <c r="AC379" s="753" t="s">
        <v>1714</v>
      </c>
      <c r="AD379" s="753" t="s">
        <v>1714</v>
      </c>
      <c r="AE379" s="753" t="s">
        <v>1714</v>
      </c>
      <c r="AF379" s="753" t="s">
        <v>1714</v>
      </c>
      <c r="AG379" s="753" t="s">
        <v>1714</v>
      </c>
      <c r="AH379" s="753" t="s">
        <v>1714</v>
      </c>
      <c r="AI379" s="753" t="s">
        <v>1714</v>
      </c>
      <c r="AJ379" s="753" t="s">
        <v>1714</v>
      </c>
      <c r="AK379" s="753" t="s">
        <v>1714</v>
      </c>
      <c r="AL379" s="753" t="s">
        <v>1714</v>
      </c>
      <c r="AM379" s="753" t="s">
        <v>1714</v>
      </c>
      <c r="AN379" s="753" t="s">
        <v>1714</v>
      </c>
      <c r="AO379" s="753" t="s">
        <v>1714</v>
      </c>
      <c r="AP379" s="753" t="s">
        <v>1714</v>
      </c>
      <c r="AQ379" s="753" t="s">
        <v>1714</v>
      </c>
      <c r="AR379" s="753" t="s">
        <v>1714</v>
      </c>
    </row>
    <row r="380" spans="3:44" s="808" customFormat="1" ht="14.5" hidden="1" outlineLevel="1" x14ac:dyDescent="0.35">
      <c r="D380" s="819" t="s">
        <v>391</v>
      </c>
      <c r="E380" s="793" t="s">
        <v>2007</v>
      </c>
      <c r="F380" s="753" t="s">
        <v>1714</v>
      </c>
      <c r="G380" s="753" t="s">
        <v>1714</v>
      </c>
      <c r="H380" s="753" t="s">
        <v>1714</v>
      </c>
      <c r="I380" s="753" t="s">
        <v>1714</v>
      </c>
      <c r="J380" s="753" t="s">
        <v>1714</v>
      </c>
      <c r="K380" s="753" t="s">
        <v>1714</v>
      </c>
      <c r="L380" s="753" t="s">
        <v>1714</v>
      </c>
      <c r="M380" s="753" t="s">
        <v>1714</v>
      </c>
      <c r="N380" s="753" t="s">
        <v>1714</v>
      </c>
      <c r="O380" s="753" t="s">
        <v>1714</v>
      </c>
      <c r="P380" s="753" t="s">
        <v>1714</v>
      </c>
      <c r="Q380" s="753" t="s">
        <v>1714</v>
      </c>
      <c r="R380" s="753" t="s">
        <v>1714</v>
      </c>
      <c r="S380" s="753" t="s">
        <v>1714</v>
      </c>
      <c r="T380" s="753" t="s">
        <v>1714</v>
      </c>
      <c r="U380" s="753" t="s">
        <v>1714</v>
      </c>
      <c r="V380" s="753" t="s">
        <v>1714</v>
      </c>
      <c r="W380" s="753" t="s">
        <v>1714</v>
      </c>
      <c r="X380" s="753" t="s">
        <v>1714</v>
      </c>
      <c r="Y380" s="753" t="s">
        <v>1714</v>
      </c>
      <c r="Z380" s="753" t="s">
        <v>1714</v>
      </c>
      <c r="AA380" s="753" t="s">
        <v>1714</v>
      </c>
      <c r="AB380" s="753" t="s">
        <v>1714</v>
      </c>
      <c r="AC380" s="753" t="s">
        <v>1714</v>
      </c>
      <c r="AD380" s="753" t="s">
        <v>1714</v>
      </c>
      <c r="AE380" s="753" t="s">
        <v>1714</v>
      </c>
      <c r="AF380" s="753" t="s">
        <v>1714</v>
      </c>
      <c r="AG380" s="753" t="s">
        <v>1714</v>
      </c>
      <c r="AH380" s="753" t="s">
        <v>1714</v>
      </c>
      <c r="AI380" s="753" t="s">
        <v>1714</v>
      </c>
      <c r="AJ380" s="753" t="s">
        <v>1714</v>
      </c>
      <c r="AK380" s="753" t="s">
        <v>1714</v>
      </c>
      <c r="AL380" s="753" t="s">
        <v>1714</v>
      </c>
      <c r="AM380" s="753" t="s">
        <v>1714</v>
      </c>
      <c r="AN380" s="753" t="s">
        <v>1714</v>
      </c>
      <c r="AO380" s="753" t="s">
        <v>1714</v>
      </c>
      <c r="AP380" s="753" t="s">
        <v>1714</v>
      </c>
      <c r="AQ380" s="753" t="s">
        <v>1714</v>
      </c>
      <c r="AR380" s="753" t="s">
        <v>1714</v>
      </c>
    </row>
    <row r="381" spans="3:44" s="808" customFormat="1" ht="14.5" hidden="1" outlineLevel="1" x14ac:dyDescent="0.35">
      <c r="D381" s="820" t="s">
        <v>489</v>
      </c>
      <c r="E381" s="793" t="s">
        <v>2008</v>
      </c>
      <c r="F381" s="753" t="s">
        <v>1714</v>
      </c>
      <c r="G381" s="753" t="s">
        <v>1714</v>
      </c>
      <c r="H381" s="753" t="s">
        <v>1714</v>
      </c>
      <c r="I381" s="753" t="s">
        <v>1714</v>
      </c>
      <c r="J381" s="753" t="s">
        <v>1714</v>
      </c>
      <c r="K381" s="753" t="s">
        <v>1714</v>
      </c>
      <c r="L381" s="753" t="s">
        <v>1714</v>
      </c>
      <c r="M381" s="753" t="s">
        <v>1714</v>
      </c>
      <c r="N381" s="753" t="s">
        <v>1714</v>
      </c>
      <c r="O381" s="753" t="s">
        <v>1714</v>
      </c>
      <c r="P381" s="753" t="s">
        <v>1714</v>
      </c>
      <c r="Q381" s="753" t="s">
        <v>1714</v>
      </c>
      <c r="R381" s="753" t="s">
        <v>1714</v>
      </c>
      <c r="S381" s="753" t="s">
        <v>1714</v>
      </c>
      <c r="T381" s="753" t="s">
        <v>1714</v>
      </c>
      <c r="U381" s="753" t="s">
        <v>1714</v>
      </c>
      <c r="V381" s="753" t="s">
        <v>1714</v>
      </c>
      <c r="W381" s="753" t="s">
        <v>1714</v>
      </c>
      <c r="X381" s="753" t="s">
        <v>1714</v>
      </c>
      <c r="Y381" s="753" t="s">
        <v>1714</v>
      </c>
      <c r="Z381" s="753" t="s">
        <v>1714</v>
      </c>
      <c r="AA381" s="753" t="s">
        <v>1714</v>
      </c>
      <c r="AB381" s="753" t="s">
        <v>1714</v>
      </c>
      <c r="AC381" s="753" t="s">
        <v>1714</v>
      </c>
      <c r="AD381" s="753" t="s">
        <v>1714</v>
      </c>
      <c r="AE381" s="753" t="s">
        <v>1714</v>
      </c>
      <c r="AF381" s="753" t="s">
        <v>1714</v>
      </c>
      <c r="AG381" s="753" t="s">
        <v>1714</v>
      </c>
      <c r="AH381" s="753" t="s">
        <v>1714</v>
      </c>
      <c r="AI381" s="753" t="s">
        <v>1714</v>
      </c>
      <c r="AJ381" s="753" t="s">
        <v>1714</v>
      </c>
      <c r="AK381" s="753" t="s">
        <v>1714</v>
      </c>
      <c r="AL381" s="753" t="s">
        <v>1714</v>
      </c>
      <c r="AM381" s="753" t="s">
        <v>1714</v>
      </c>
      <c r="AN381" s="753" t="s">
        <v>1714</v>
      </c>
      <c r="AO381" s="753" t="s">
        <v>1714</v>
      </c>
      <c r="AP381" s="753" t="s">
        <v>1714</v>
      </c>
      <c r="AQ381" s="753" t="s">
        <v>1714</v>
      </c>
      <c r="AR381" s="753" t="s">
        <v>1714</v>
      </c>
    </row>
    <row r="382" spans="3:44" s="808" customFormat="1" ht="14.5" hidden="1" outlineLevel="1" x14ac:dyDescent="0.35">
      <c r="D382" s="820" t="s">
        <v>490</v>
      </c>
      <c r="E382" s="793" t="s">
        <v>2009</v>
      </c>
      <c r="F382" s="753" t="s">
        <v>1714</v>
      </c>
      <c r="G382" s="753" t="s">
        <v>1714</v>
      </c>
      <c r="H382" s="753" t="s">
        <v>1714</v>
      </c>
      <c r="I382" s="753" t="s">
        <v>1714</v>
      </c>
      <c r="J382" s="753" t="s">
        <v>1714</v>
      </c>
      <c r="K382" s="753" t="s">
        <v>1714</v>
      </c>
      <c r="L382" s="753" t="s">
        <v>1714</v>
      </c>
      <c r="M382" s="753" t="s">
        <v>1714</v>
      </c>
      <c r="N382" s="753" t="s">
        <v>1714</v>
      </c>
      <c r="O382" s="753" t="s">
        <v>1714</v>
      </c>
      <c r="P382" s="753" t="s">
        <v>1714</v>
      </c>
      <c r="Q382" s="753" t="s">
        <v>1714</v>
      </c>
      <c r="R382" s="753" t="s">
        <v>1714</v>
      </c>
      <c r="S382" s="753" t="s">
        <v>1714</v>
      </c>
      <c r="T382" s="753" t="s">
        <v>1714</v>
      </c>
      <c r="U382" s="753" t="s">
        <v>1714</v>
      </c>
      <c r="V382" s="753" t="s">
        <v>1714</v>
      </c>
      <c r="W382" s="753" t="s">
        <v>1714</v>
      </c>
      <c r="X382" s="753" t="s">
        <v>1714</v>
      </c>
      <c r="Y382" s="753" t="s">
        <v>1714</v>
      </c>
      <c r="Z382" s="753" t="s">
        <v>1714</v>
      </c>
      <c r="AA382" s="753" t="s">
        <v>1714</v>
      </c>
      <c r="AB382" s="753" t="s">
        <v>1714</v>
      </c>
      <c r="AC382" s="753" t="s">
        <v>1714</v>
      </c>
      <c r="AD382" s="753" t="s">
        <v>1714</v>
      </c>
      <c r="AE382" s="753" t="s">
        <v>1714</v>
      </c>
      <c r="AF382" s="753" t="s">
        <v>1714</v>
      </c>
      <c r="AG382" s="753" t="s">
        <v>1714</v>
      </c>
      <c r="AH382" s="753" t="s">
        <v>1714</v>
      </c>
      <c r="AI382" s="753" t="s">
        <v>1714</v>
      </c>
      <c r="AJ382" s="753" t="s">
        <v>1714</v>
      </c>
      <c r="AK382" s="753" t="s">
        <v>1714</v>
      </c>
      <c r="AL382" s="753" t="s">
        <v>1714</v>
      </c>
      <c r="AM382" s="753" t="s">
        <v>1714</v>
      </c>
      <c r="AN382" s="753" t="s">
        <v>1714</v>
      </c>
      <c r="AO382" s="753" t="s">
        <v>1714</v>
      </c>
      <c r="AP382" s="753" t="s">
        <v>1714</v>
      </c>
      <c r="AQ382" s="753" t="s">
        <v>1714</v>
      </c>
      <c r="AR382" s="753" t="s">
        <v>1714</v>
      </c>
    </row>
    <row r="383" spans="3:44" s="808" customFormat="1" ht="14.5" hidden="1" outlineLevel="1" x14ac:dyDescent="0.35">
      <c r="D383" s="820" t="s">
        <v>473</v>
      </c>
      <c r="E383" s="793" t="s">
        <v>2010</v>
      </c>
      <c r="F383" s="753" t="s">
        <v>1714</v>
      </c>
      <c r="G383" s="753" t="s">
        <v>1714</v>
      </c>
      <c r="H383" s="753" t="s">
        <v>1714</v>
      </c>
      <c r="I383" s="753" t="s">
        <v>1714</v>
      </c>
      <c r="J383" s="753" t="s">
        <v>1714</v>
      </c>
      <c r="K383" s="753" t="s">
        <v>1714</v>
      </c>
      <c r="L383" s="753" t="s">
        <v>1714</v>
      </c>
      <c r="M383" s="753" t="s">
        <v>1714</v>
      </c>
      <c r="N383" s="753" t="s">
        <v>1714</v>
      </c>
      <c r="O383" s="753" t="s">
        <v>1714</v>
      </c>
      <c r="P383" s="753" t="s">
        <v>1714</v>
      </c>
      <c r="Q383" s="753" t="s">
        <v>1714</v>
      </c>
      <c r="R383" s="753" t="s">
        <v>1714</v>
      </c>
      <c r="S383" s="753" t="s">
        <v>1714</v>
      </c>
      <c r="T383" s="753" t="s">
        <v>1714</v>
      </c>
      <c r="U383" s="753" t="s">
        <v>1714</v>
      </c>
      <c r="V383" s="753" t="s">
        <v>1714</v>
      </c>
      <c r="W383" s="753" t="s">
        <v>1714</v>
      </c>
      <c r="X383" s="753" t="s">
        <v>1714</v>
      </c>
      <c r="Y383" s="753" t="s">
        <v>1714</v>
      </c>
      <c r="Z383" s="753" t="s">
        <v>1714</v>
      </c>
      <c r="AA383" s="753" t="s">
        <v>1714</v>
      </c>
      <c r="AB383" s="753" t="s">
        <v>1714</v>
      </c>
      <c r="AC383" s="753" t="s">
        <v>1714</v>
      </c>
      <c r="AD383" s="753" t="s">
        <v>1714</v>
      </c>
      <c r="AE383" s="753" t="s">
        <v>1714</v>
      </c>
      <c r="AF383" s="753" t="s">
        <v>1714</v>
      </c>
      <c r="AG383" s="753" t="s">
        <v>1714</v>
      </c>
      <c r="AH383" s="753" t="s">
        <v>1714</v>
      </c>
      <c r="AI383" s="753" t="s">
        <v>1714</v>
      </c>
      <c r="AJ383" s="753" t="s">
        <v>1714</v>
      </c>
      <c r="AK383" s="753" t="s">
        <v>1714</v>
      </c>
      <c r="AL383" s="753" t="s">
        <v>1714</v>
      </c>
      <c r="AM383" s="753" t="s">
        <v>1714</v>
      </c>
      <c r="AN383" s="753" t="s">
        <v>1714</v>
      </c>
      <c r="AO383" s="753" t="s">
        <v>1714</v>
      </c>
      <c r="AP383" s="753" t="s">
        <v>1714</v>
      </c>
      <c r="AQ383" s="753" t="s">
        <v>1714</v>
      </c>
      <c r="AR383" s="753" t="s">
        <v>1714</v>
      </c>
    </row>
    <row r="384" spans="3:44" s="808" customFormat="1" ht="14.5" hidden="1" outlineLevel="1" x14ac:dyDescent="0.35">
      <c r="D384" s="819" t="s">
        <v>474</v>
      </c>
      <c r="E384" s="793" t="s">
        <v>2011</v>
      </c>
      <c r="F384" s="753" t="s">
        <v>1714</v>
      </c>
      <c r="G384" s="753" t="s">
        <v>1714</v>
      </c>
      <c r="H384" s="753" t="s">
        <v>1714</v>
      </c>
      <c r="I384" s="753" t="s">
        <v>1714</v>
      </c>
      <c r="J384" s="753" t="s">
        <v>1714</v>
      </c>
      <c r="K384" s="753" t="s">
        <v>1714</v>
      </c>
      <c r="L384" s="753" t="s">
        <v>1714</v>
      </c>
      <c r="M384" s="753" t="s">
        <v>1714</v>
      </c>
      <c r="N384" s="753" t="s">
        <v>1714</v>
      </c>
      <c r="O384" s="753" t="s">
        <v>1714</v>
      </c>
      <c r="P384" s="753" t="s">
        <v>1714</v>
      </c>
      <c r="Q384" s="753" t="s">
        <v>1714</v>
      </c>
      <c r="R384" s="753" t="s">
        <v>1714</v>
      </c>
      <c r="S384" s="753" t="s">
        <v>1714</v>
      </c>
      <c r="T384" s="753" t="s">
        <v>1714</v>
      </c>
      <c r="U384" s="753" t="s">
        <v>1714</v>
      </c>
      <c r="V384" s="753" t="s">
        <v>1714</v>
      </c>
      <c r="W384" s="753" t="s">
        <v>1714</v>
      </c>
      <c r="X384" s="753" t="s">
        <v>1714</v>
      </c>
      <c r="Y384" s="753" t="s">
        <v>1714</v>
      </c>
      <c r="Z384" s="753" t="s">
        <v>1714</v>
      </c>
      <c r="AA384" s="753" t="s">
        <v>1714</v>
      </c>
      <c r="AB384" s="753" t="s">
        <v>1714</v>
      </c>
      <c r="AC384" s="753" t="s">
        <v>1714</v>
      </c>
      <c r="AD384" s="753" t="s">
        <v>1714</v>
      </c>
      <c r="AE384" s="753" t="s">
        <v>1714</v>
      </c>
      <c r="AF384" s="753" t="s">
        <v>1714</v>
      </c>
      <c r="AG384" s="753" t="s">
        <v>1714</v>
      </c>
      <c r="AH384" s="753" t="s">
        <v>1714</v>
      </c>
      <c r="AI384" s="753" t="s">
        <v>1714</v>
      </c>
      <c r="AJ384" s="753" t="s">
        <v>1714</v>
      </c>
      <c r="AK384" s="753" t="s">
        <v>1714</v>
      </c>
      <c r="AL384" s="753" t="s">
        <v>1714</v>
      </c>
      <c r="AM384" s="753" t="s">
        <v>1714</v>
      </c>
      <c r="AN384" s="753" t="s">
        <v>1714</v>
      </c>
      <c r="AO384" s="753" t="s">
        <v>1714</v>
      </c>
      <c r="AP384" s="753" t="s">
        <v>1714</v>
      </c>
      <c r="AQ384" s="753" t="s">
        <v>1714</v>
      </c>
      <c r="AR384" s="753" t="s">
        <v>1714</v>
      </c>
    </row>
    <row r="385" spans="4:44" s="808" customFormat="1" ht="14.5" hidden="1" outlineLevel="1" x14ac:dyDescent="0.35">
      <c r="D385" s="818" t="s">
        <v>392</v>
      </c>
      <c r="E385" s="793" t="s">
        <v>2012</v>
      </c>
      <c r="F385" s="753" t="s">
        <v>1714</v>
      </c>
      <c r="G385" s="753" t="s">
        <v>1714</v>
      </c>
      <c r="H385" s="753" t="s">
        <v>1714</v>
      </c>
      <c r="I385" s="753" t="s">
        <v>1714</v>
      </c>
      <c r="J385" s="753" t="s">
        <v>1714</v>
      </c>
      <c r="K385" s="753" t="s">
        <v>1714</v>
      </c>
      <c r="L385" s="753" t="s">
        <v>1714</v>
      </c>
      <c r="M385" s="753" t="s">
        <v>1714</v>
      </c>
      <c r="N385" s="753" t="s">
        <v>1714</v>
      </c>
      <c r="O385" s="753" t="s">
        <v>1714</v>
      </c>
      <c r="P385" s="753" t="s">
        <v>1714</v>
      </c>
      <c r="Q385" s="753" t="s">
        <v>1714</v>
      </c>
      <c r="R385" s="753" t="s">
        <v>1714</v>
      </c>
      <c r="S385" s="753" t="s">
        <v>1714</v>
      </c>
      <c r="T385" s="753" t="s">
        <v>1714</v>
      </c>
      <c r="U385" s="753" t="s">
        <v>1714</v>
      </c>
      <c r="V385" s="753" t="s">
        <v>1714</v>
      </c>
      <c r="W385" s="753" t="s">
        <v>1714</v>
      </c>
      <c r="X385" s="753" t="s">
        <v>1714</v>
      </c>
      <c r="Y385" s="753" t="s">
        <v>1714</v>
      </c>
      <c r="Z385" s="753" t="s">
        <v>1714</v>
      </c>
      <c r="AA385" s="753" t="s">
        <v>1714</v>
      </c>
      <c r="AB385" s="753" t="s">
        <v>1714</v>
      </c>
      <c r="AC385" s="753" t="s">
        <v>1714</v>
      </c>
      <c r="AD385" s="753" t="s">
        <v>1714</v>
      </c>
      <c r="AE385" s="753" t="s">
        <v>1714</v>
      </c>
      <c r="AF385" s="753" t="s">
        <v>1714</v>
      </c>
      <c r="AG385" s="753" t="s">
        <v>1714</v>
      </c>
      <c r="AH385" s="753" t="s">
        <v>1714</v>
      </c>
      <c r="AI385" s="753" t="s">
        <v>1714</v>
      </c>
      <c r="AJ385" s="753" t="s">
        <v>1714</v>
      </c>
      <c r="AK385" s="753" t="s">
        <v>1714</v>
      </c>
      <c r="AL385" s="753" t="s">
        <v>1714</v>
      </c>
      <c r="AM385" s="753" t="s">
        <v>1714</v>
      </c>
      <c r="AN385" s="753" t="s">
        <v>1714</v>
      </c>
      <c r="AO385" s="753" t="s">
        <v>1714</v>
      </c>
      <c r="AP385" s="753" t="s">
        <v>1714</v>
      </c>
      <c r="AQ385" s="753" t="s">
        <v>1714</v>
      </c>
      <c r="AR385" s="753" t="s">
        <v>1714</v>
      </c>
    </row>
    <row r="386" spans="4:44" s="808" customFormat="1" ht="14.5" hidden="1" outlineLevel="1" x14ac:dyDescent="0.35">
      <c r="D386" s="819" t="s">
        <v>393</v>
      </c>
      <c r="E386" s="793" t="s">
        <v>2013</v>
      </c>
      <c r="F386" s="753" t="s">
        <v>1714</v>
      </c>
      <c r="G386" s="753" t="s">
        <v>1714</v>
      </c>
      <c r="H386" s="753" t="s">
        <v>1714</v>
      </c>
      <c r="I386" s="753" t="s">
        <v>1714</v>
      </c>
      <c r="J386" s="753" t="s">
        <v>1714</v>
      </c>
      <c r="K386" s="753" t="s">
        <v>1714</v>
      </c>
      <c r="L386" s="753" t="s">
        <v>1714</v>
      </c>
      <c r="M386" s="753" t="s">
        <v>1714</v>
      </c>
      <c r="N386" s="753" t="s">
        <v>1714</v>
      </c>
      <c r="O386" s="753" t="s">
        <v>1714</v>
      </c>
      <c r="P386" s="753" t="s">
        <v>1714</v>
      </c>
      <c r="Q386" s="753" t="s">
        <v>1714</v>
      </c>
      <c r="R386" s="753" t="s">
        <v>1714</v>
      </c>
      <c r="S386" s="753" t="s">
        <v>1714</v>
      </c>
      <c r="T386" s="753" t="s">
        <v>1714</v>
      </c>
      <c r="U386" s="753" t="s">
        <v>1714</v>
      </c>
      <c r="V386" s="753" t="s">
        <v>1714</v>
      </c>
      <c r="W386" s="753" t="s">
        <v>1714</v>
      </c>
      <c r="X386" s="753" t="s">
        <v>1714</v>
      </c>
      <c r="Y386" s="753" t="s">
        <v>1714</v>
      </c>
      <c r="Z386" s="753" t="s">
        <v>1714</v>
      </c>
      <c r="AA386" s="753" t="s">
        <v>1714</v>
      </c>
      <c r="AB386" s="753" t="s">
        <v>1714</v>
      </c>
      <c r="AC386" s="753" t="s">
        <v>1714</v>
      </c>
      <c r="AD386" s="753" t="s">
        <v>1714</v>
      </c>
      <c r="AE386" s="753" t="s">
        <v>1714</v>
      </c>
      <c r="AF386" s="753" t="s">
        <v>1714</v>
      </c>
      <c r="AG386" s="753" t="s">
        <v>1714</v>
      </c>
      <c r="AH386" s="753" t="s">
        <v>1714</v>
      </c>
      <c r="AI386" s="753" t="s">
        <v>1714</v>
      </c>
      <c r="AJ386" s="753" t="s">
        <v>1714</v>
      </c>
      <c r="AK386" s="753" t="s">
        <v>1714</v>
      </c>
      <c r="AL386" s="753" t="s">
        <v>1714</v>
      </c>
      <c r="AM386" s="753" t="s">
        <v>1714</v>
      </c>
      <c r="AN386" s="753" t="s">
        <v>1714</v>
      </c>
      <c r="AO386" s="753" t="s">
        <v>1714</v>
      </c>
      <c r="AP386" s="753" t="s">
        <v>1714</v>
      </c>
      <c r="AQ386" s="753" t="s">
        <v>1714</v>
      </c>
      <c r="AR386" s="753" t="s">
        <v>1714</v>
      </c>
    </row>
    <row r="387" spans="4:44" s="808" customFormat="1" ht="14.5" hidden="1" outlineLevel="1" x14ac:dyDescent="0.35">
      <c r="D387" s="820" t="s">
        <v>421</v>
      </c>
      <c r="E387" s="793" t="s">
        <v>2014</v>
      </c>
      <c r="F387" s="753" t="s">
        <v>1714</v>
      </c>
      <c r="G387" s="753" t="s">
        <v>1714</v>
      </c>
      <c r="H387" s="753" t="s">
        <v>1714</v>
      </c>
      <c r="I387" s="753" t="s">
        <v>1714</v>
      </c>
      <c r="J387" s="753" t="s">
        <v>1714</v>
      </c>
      <c r="K387" s="753" t="s">
        <v>1714</v>
      </c>
      <c r="L387" s="753" t="s">
        <v>1714</v>
      </c>
      <c r="M387" s="753" t="s">
        <v>1714</v>
      </c>
      <c r="N387" s="753" t="s">
        <v>1714</v>
      </c>
      <c r="O387" s="753" t="s">
        <v>1714</v>
      </c>
      <c r="P387" s="753" t="s">
        <v>1714</v>
      </c>
      <c r="Q387" s="753" t="s">
        <v>1714</v>
      </c>
      <c r="R387" s="753" t="s">
        <v>1714</v>
      </c>
      <c r="S387" s="753" t="s">
        <v>1714</v>
      </c>
      <c r="T387" s="753" t="s">
        <v>1714</v>
      </c>
      <c r="U387" s="753" t="s">
        <v>1714</v>
      </c>
      <c r="V387" s="753" t="s">
        <v>1714</v>
      </c>
      <c r="W387" s="753" t="s">
        <v>1714</v>
      </c>
      <c r="X387" s="753" t="s">
        <v>1714</v>
      </c>
      <c r="Y387" s="753" t="s">
        <v>1714</v>
      </c>
      <c r="Z387" s="753" t="s">
        <v>1714</v>
      </c>
      <c r="AA387" s="753" t="s">
        <v>1714</v>
      </c>
      <c r="AB387" s="753" t="s">
        <v>1714</v>
      </c>
      <c r="AC387" s="753" t="s">
        <v>1714</v>
      </c>
      <c r="AD387" s="753" t="s">
        <v>1714</v>
      </c>
      <c r="AE387" s="753" t="s">
        <v>1714</v>
      </c>
      <c r="AF387" s="753" t="s">
        <v>1714</v>
      </c>
      <c r="AG387" s="753" t="s">
        <v>1714</v>
      </c>
      <c r="AH387" s="753" t="s">
        <v>1714</v>
      </c>
      <c r="AI387" s="753" t="s">
        <v>1714</v>
      </c>
      <c r="AJ387" s="753" t="s">
        <v>1714</v>
      </c>
      <c r="AK387" s="753" t="s">
        <v>1714</v>
      </c>
      <c r="AL387" s="753" t="s">
        <v>1714</v>
      </c>
      <c r="AM387" s="753" t="s">
        <v>1714</v>
      </c>
      <c r="AN387" s="753" t="s">
        <v>1714</v>
      </c>
      <c r="AO387" s="753" t="s">
        <v>1714</v>
      </c>
      <c r="AP387" s="753" t="s">
        <v>1714</v>
      </c>
      <c r="AQ387" s="753" t="s">
        <v>1714</v>
      </c>
      <c r="AR387" s="753" t="s">
        <v>1714</v>
      </c>
    </row>
    <row r="388" spans="4:44" s="808" customFormat="1" ht="14.5" hidden="1" outlineLevel="1" x14ac:dyDescent="0.35">
      <c r="D388" s="820" t="s">
        <v>278</v>
      </c>
      <c r="E388" s="793" t="s">
        <v>2015</v>
      </c>
      <c r="F388" s="753" t="s">
        <v>1714</v>
      </c>
      <c r="G388" s="753" t="s">
        <v>1714</v>
      </c>
      <c r="H388" s="753" t="s">
        <v>1714</v>
      </c>
      <c r="I388" s="753" t="s">
        <v>1714</v>
      </c>
      <c r="J388" s="753" t="s">
        <v>1714</v>
      </c>
      <c r="K388" s="753" t="s">
        <v>1714</v>
      </c>
      <c r="L388" s="753" t="s">
        <v>1714</v>
      </c>
      <c r="M388" s="753" t="s">
        <v>1714</v>
      </c>
      <c r="N388" s="753" t="s">
        <v>1714</v>
      </c>
      <c r="O388" s="753" t="s">
        <v>1714</v>
      </c>
      <c r="P388" s="753" t="s">
        <v>1714</v>
      </c>
      <c r="Q388" s="753" t="s">
        <v>1714</v>
      </c>
      <c r="R388" s="753" t="s">
        <v>1714</v>
      </c>
      <c r="S388" s="753" t="s">
        <v>1714</v>
      </c>
      <c r="T388" s="753" t="s">
        <v>1714</v>
      </c>
      <c r="U388" s="753" t="s">
        <v>1714</v>
      </c>
      <c r="V388" s="753" t="s">
        <v>1714</v>
      </c>
      <c r="W388" s="753" t="s">
        <v>1714</v>
      </c>
      <c r="X388" s="753" t="s">
        <v>1714</v>
      </c>
      <c r="Y388" s="753" t="s">
        <v>1714</v>
      </c>
      <c r="Z388" s="753" t="s">
        <v>1714</v>
      </c>
      <c r="AA388" s="753" t="s">
        <v>1714</v>
      </c>
      <c r="AB388" s="753" t="s">
        <v>1714</v>
      </c>
      <c r="AC388" s="753" t="s">
        <v>1714</v>
      </c>
      <c r="AD388" s="753" t="s">
        <v>1714</v>
      </c>
      <c r="AE388" s="753" t="s">
        <v>1714</v>
      </c>
      <c r="AF388" s="753" t="s">
        <v>1714</v>
      </c>
      <c r="AG388" s="753" t="s">
        <v>1714</v>
      </c>
      <c r="AH388" s="753" t="s">
        <v>1714</v>
      </c>
      <c r="AI388" s="753" t="s">
        <v>1714</v>
      </c>
      <c r="AJ388" s="753" t="s">
        <v>1714</v>
      </c>
      <c r="AK388" s="753" t="s">
        <v>1714</v>
      </c>
      <c r="AL388" s="753" t="s">
        <v>1714</v>
      </c>
      <c r="AM388" s="753" t="s">
        <v>1714</v>
      </c>
      <c r="AN388" s="753" t="s">
        <v>1714</v>
      </c>
      <c r="AO388" s="753" t="s">
        <v>1714</v>
      </c>
      <c r="AP388" s="753" t="s">
        <v>1714</v>
      </c>
      <c r="AQ388" s="753" t="s">
        <v>1714</v>
      </c>
      <c r="AR388" s="753" t="s">
        <v>1714</v>
      </c>
    </row>
    <row r="389" spans="4:44" s="808" customFormat="1" ht="14.5" hidden="1" outlineLevel="1" x14ac:dyDescent="0.35">
      <c r="D389" s="820" t="s">
        <v>491</v>
      </c>
      <c r="E389" s="793" t="s">
        <v>2016</v>
      </c>
      <c r="F389" s="753" t="s">
        <v>1714</v>
      </c>
      <c r="G389" s="753" t="s">
        <v>1714</v>
      </c>
      <c r="H389" s="753" t="s">
        <v>1714</v>
      </c>
      <c r="I389" s="753" t="s">
        <v>1714</v>
      </c>
      <c r="J389" s="753" t="s">
        <v>1714</v>
      </c>
      <c r="K389" s="753" t="s">
        <v>1714</v>
      </c>
      <c r="L389" s="753" t="s">
        <v>1714</v>
      </c>
      <c r="M389" s="753" t="s">
        <v>1714</v>
      </c>
      <c r="N389" s="753" t="s">
        <v>1714</v>
      </c>
      <c r="O389" s="753" t="s">
        <v>1714</v>
      </c>
      <c r="P389" s="753" t="s">
        <v>1714</v>
      </c>
      <c r="Q389" s="753" t="s">
        <v>1714</v>
      </c>
      <c r="R389" s="753" t="s">
        <v>1714</v>
      </c>
      <c r="S389" s="753" t="s">
        <v>1714</v>
      </c>
      <c r="T389" s="753" t="s">
        <v>1714</v>
      </c>
      <c r="U389" s="753" t="s">
        <v>1714</v>
      </c>
      <c r="V389" s="753" t="s">
        <v>1714</v>
      </c>
      <c r="W389" s="753" t="s">
        <v>1714</v>
      </c>
      <c r="X389" s="753" t="s">
        <v>1714</v>
      </c>
      <c r="Y389" s="753" t="s">
        <v>1714</v>
      </c>
      <c r="Z389" s="753" t="s">
        <v>1714</v>
      </c>
      <c r="AA389" s="753" t="s">
        <v>1714</v>
      </c>
      <c r="AB389" s="753" t="s">
        <v>1714</v>
      </c>
      <c r="AC389" s="753" t="s">
        <v>1714</v>
      </c>
      <c r="AD389" s="753" t="s">
        <v>1714</v>
      </c>
      <c r="AE389" s="753" t="s">
        <v>1714</v>
      </c>
      <c r="AF389" s="753" t="s">
        <v>1714</v>
      </c>
      <c r="AG389" s="753" t="s">
        <v>1714</v>
      </c>
      <c r="AH389" s="753" t="s">
        <v>1714</v>
      </c>
      <c r="AI389" s="753" t="s">
        <v>1714</v>
      </c>
      <c r="AJ389" s="753" t="s">
        <v>1714</v>
      </c>
      <c r="AK389" s="753" t="s">
        <v>1714</v>
      </c>
      <c r="AL389" s="753" t="s">
        <v>1714</v>
      </c>
      <c r="AM389" s="753" t="s">
        <v>1714</v>
      </c>
      <c r="AN389" s="753" t="s">
        <v>1714</v>
      </c>
      <c r="AO389" s="753" t="s">
        <v>1714</v>
      </c>
      <c r="AP389" s="753" t="s">
        <v>1714</v>
      </c>
      <c r="AQ389" s="753" t="s">
        <v>1714</v>
      </c>
      <c r="AR389" s="753" t="s">
        <v>1714</v>
      </c>
    </row>
    <row r="390" spans="4:44" s="808" customFormat="1" ht="14.5" hidden="1" outlineLevel="1" x14ac:dyDescent="0.35">
      <c r="D390" s="820" t="s">
        <v>301</v>
      </c>
      <c r="E390" s="793" t="s">
        <v>2017</v>
      </c>
      <c r="F390" s="753" t="s">
        <v>1714</v>
      </c>
      <c r="G390" s="753" t="s">
        <v>1714</v>
      </c>
      <c r="H390" s="753" t="s">
        <v>1714</v>
      </c>
      <c r="I390" s="753" t="s">
        <v>1714</v>
      </c>
      <c r="J390" s="753" t="s">
        <v>1714</v>
      </c>
      <c r="K390" s="753" t="s">
        <v>1714</v>
      </c>
      <c r="L390" s="753" t="s">
        <v>1714</v>
      </c>
      <c r="M390" s="753" t="s">
        <v>1714</v>
      </c>
      <c r="N390" s="753" t="s">
        <v>1714</v>
      </c>
      <c r="O390" s="753" t="s">
        <v>1714</v>
      </c>
      <c r="P390" s="753" t="s">
        <v>1714</v>
      </c>
      <c r="Q390" s="753" t="s">
        <v>1714</v>
      </c>
      <c r="R390" s="753" t="s">
        <v>1714</v>
      </c>
      <c r="S390" s="753" t="s">
        <v>1714</v>
      </c>
      <c r="T390" s="753" t="s">
        <v>1714</v>
      </c>
      <c r="U390" s="753" t="s">
        <v>1714</v>
      </c>
      <c r="V390" s="753" t="s">
        <v>1714</v>
      </c>
      <c r="W390" s="753" t="s">
        <v>1714</v>
      </c>
      <c r="X390" s="753" t="s">
        <v>1714</v>
      </c>
      <c r="Y390" s="753" t="s">
        <v>1714</v>
      </c>
      <c r="Z390" s="753" t="s">
        <v>1714</v>
      </c>
      <c r="AA390" s="753" t="s">
        <v>1714</v>
      </c>
      <c r="AB390" s="753" t="s">
        <v>1714</v>
      </c>
      <c r="AC390" s="753" t="s">
        <v>1714</v>
      </c>
      <c r="AD390" s="753" t="s">
        <v>1714</v>
      </c>
      <c r="AE390" s="753" t="s">
        <v>1714</v>
      </c>
      <c r="AF390" s="753" t="s">
        <v>1714</v>
      </c>
      <c r="AG390" s="753" t="s">
        <v>1714</v>
      </c>
      <c r="AH390" s="753" t="s">
        <v>1714</v>
      </c>
      <c r="AI390" s="753" t="s">
        <v>1714</v>
      </c>
      <c r="AJ390" s="753" t="s">
        <v>1714</v>
      </c>
      <c r="AK390" s="753" t="s">
        <v>1714</v>
      </c>
      <c r="AL390" s="753" t="s">
        <v>1714</v>
      </c>
      <c r="AM390" s="753" t="s">
        <v>1714</v>
      </c>
      <c r="AN390" s="753" t="s">
        <v>1714</v>
      </c>
      <c r="AO390" s="753" t="s">
        <v>1714</v>
      </c>
      <c r="AP390" s="753" t="s">
        <v>1714</v>
      </c>
      <c r="AQ390" s="753" t="s">
        <v>1714</v>
      </c>
      <c r="AR390" s="753" t="s">
        <v>1714</v>
      </c>
    </row>
    <row r="391" spans="4:44" s="808" customFormat="1" ht="14.5" hidden="1" outlineLevel="1" x14ac:dyDescent="0.35">
      <c r="D391" s="820" t="s">
        <v>394</v>
      </c>
      <c r="E391" s="793" t="s">
        <v>2018</v>
      </c>
      <c r="F391" s="753" t="s">
        <v>1714</v>
      </c>
      <c r="G391" s="753" t="s">
        <v>1714</v>
      </c>
      <c r="H391" s="753" t="s">
        <v>1714</v>
      </c>
      <c r="I391" s="753" t="s">
        <v>1714</v>
      </c>
      <c r="J391" s="753" t="s">
        <v>1714</v>
      </c>
      <c r="K391" s="753" t="s">
        <v>1714</v>
      </c>
      <c r="L391" s="753" t="s">
        <v>1714</v>
      </c>
      <c r="M391" s="753" t="s">
        <v>1714</v>
      </c>
      <c r="N391" s="753" t="s">
        <v>1714</v>
      </c>
      <c r="O391" s="753" t="s">
        <v>1714</v>
      </c>
      <c r="P391" s="753" t="s">
        <v>1714</v>
      </c>
      <c r="Q391" s="753" t="s">
        <v>1714</v>
      </c>
      <c r="R391" s="753" t="s">
        <v>1714</v>
      </c>
      <c r="S391" s="753" t="s">
        <v>1714</v>
      </c>
      <c r="T391" s="753" t="s">
        <v>1714</v>
      </c>
      <c r="U391" s="753" t="s">
        <v>1714</v>
      </c>
      <c r="V391" s="753" t="s">
        <v>1714</v>
      </c>
      <c r="W391" s="753" t="s">
        <v>1714</v>
      </c>
      <c r="X391" s="753" t="s">
        <v>1714</v>
      </c>
      <c r="Y391" s="753" t="s">
        <v>1714</v>
      </c>
      <c r="Z391" s="753" t="s">
        <v>1714</v>
      </c>
      <c r="AA391" s="753" t="s">
        <v>1714</v>
      </c>
      <c r="AB391" s="753" t="s">
        <v>1714</v>
      </c>
      <c r="AC391" s="753" t="s">
        <v>1714</v>
      </c>
      <c r="AD391" s="753" t="s">
        <v>1714</v>
      </c>
      <c r="AE391" s="753" t="s">
        <v>1714</v>
      </c>
      <c r="AF391" s="753" t="s">
        <v>1714</v>
      </c>
      <c r="AG391" s="753" t="s">
        <v>1714</v>
      </c>
      <c r="AH391" s="753" t="s">
        <v>1714</v>
      </c>
      <c r="AI391" s="753" t="s">
        <v>1714</v>
      </c>
      <c r="AJ391" s="753" t="s">
        <v>1714</v>
      </c>
      <c r="AK391" s="753" t="s">
        <v>1714</v>
      </c>
      <c r="AL391" s="753" t="s">
        <v>1714</v>
      </c>
      <c r="AM391" s="753" t="s">
        <v>1714</v>
      </c>
      <c r="AN391" s="753" t="s">
        <v>1714</v>
      </c>
      <c r="AO391" s="753" t="s">
        <v>1714</v>
      </c>
      <c r="AP391" s="753" t="s">
        <v>1714</v>
      </c>
      <c r="AQ391" s="753" t="s">
        <v>1714</v>
      </c>
      <c r="AR391" s="753" t="s">
        <v>1714</v>
      </c>
    </row>
    <row r="392" spans="4:44" s="808" customFormat="1" ht="14.5" hidden="1" outlineLevel="1" x14ac:dyDescent="0.35">
      <c r="D392" s="820" t="s">
        <v>1025</v>
      </c>
      <c r="E392" s="793" t="s">
        <v>2019</v>
      </c>
      <c r="F392" s="753" t="s">
        <v>1714</v>
      </c>
      <c r="G392" s="753" t="s">
        <v>1714</v>
      </c>
      <c r="H392" s="753" t="s">
        <v>1714</v>
      </c>
      <c r="I392" s="753" t="s">
        <v>1714</v>
      </c>
      <c r="J392" s="753" t="s">
        <v>1714</v>
      </c>
      <c r="K392" s="753" t="s">
        <v>1714</v>
      </c>
      <c r="L392" s="753" t="s">
        <v>1714</v>
      </c>
      <c r="M392" s="753" t="s">
        <v>1714</v>
      </c>
      <c r="N392" s="753" t="s">
        <v>1714</v>
      </c>
      <c r="O392" s="753" t="s">
        <v>1714</v>
      </c>
      <c r="P392" s="753" t="s">
        <v>1714</v>
      </c>
      <c r="Q392" s="753" t="s">
        <v>1714</v>
      </c>
      <c r="R392" s="753" t="s">
        <v>1714</v>
      </c>
      <c r="S392" s="753" t="s">
        <v>1714</v>
      </c>
      <c r="T392" s="753" t="s">
        <v>1714</v>
      </c>
      <c r="U392" s="753" t="s">
        <v>1714</v>
      </c>
      <c r="V392" s="753" t="s">
        <v>1714</v>
      </c>
      <c r="W392" s="753" t="s">
        <v>1714</v>
      </c>
      <c r="X392" s="753" t="s">
        <v>1714</v>
      </c>
      <c r="Y392" s="753" t="s">
        <v>1714</v>
      </c>
      <c r="Z392" s="753" t="s">
        <v>1714</v>
      </c>
      <c r="AA392" s="753" t="s">
        <v>1714</v>
      </c>
      <c r="AB392" s="753" t="s">
        <v>1714</v>
      </c>
      <c r="AC392" s="753" t="s">
        <v>1714</v>
      </c>
      <c r="AD392" s="753" t="s">
        <v>1714</v>
      </c>
      <c r="AE392" s="753" t="s">
        <v>1714</v>
      </c>
      <c r="AF392" s="753" t="s">
        <v>1714</v>
      </c>
      <c r="AG392" s="753" t="s">
        <v>1714</v>
      </c>
      <c r="AH392" s="753" t="s">
        <v>1714</v>
      </c>
      <c r="AI392" s="753" t="s">
        <v>1714</v>
      </c>
      <c r="AJ392" s="753" t="s">
        <v>1714</v>
      </c>
      <c r="AK392" s="753" t="s">
        <v>1714</v>
      </c>
      <c r="AL392" s="753" t="s">
        <v>1714</v>
      </c>
      <c r="AM392" s="753" t="s">
        <v>1714</v>
      </c>
      <c r="AN392" s="753" t="s">
        <v>1714</v>
      </c>
      <c r="AO392" s="753" t="s">
        <v>1714</v>
      </c>
      <c r="AP392" s="753" t="s">
        <v>1714</v>
      </c>
      <c r="AQ392" s="753" t="s">
        <v>1714</v>
      </c>
      <c r="AR392" s="753" t="s">
        <v>1714</v>
      </c>
    </row>
    <row r="393" spans="4:44" s="808" customFormat="1" ht="14.5" hidden="1" outlineLevel="1" x14ac:dyDescent="0.35">
      <c r="D393" s="819" t="s">
        <v>395</v>
      </c>
      <c r="E393" s="793" t="s">
        <v>2020</v>
      </c>
      <c r="F393" s="753" t="s">
        <v>1714</v>
      </c>
      <c r="G393" s="753" t="s">
        <v>1714</v>
      </c>
      <c r="H393" s="753" t="s">
        <v>1714</v>
      </c>
      <c r="I393" s="753" t="s">
        <v>1714</v>
      </c>
      <c r="J393" s="753" t="s">
        <v>1714</v>
      </c>
      <c r="K393" s="753" t="s">
        <v>1714</v>
      </c>
      <c r="L393" s="753" t="s">
        <v>1714</v>
      </c>
      <c r="M393" s="753" t="s">
        <v>1714</v>
      </c>
      <c r="N393" s="753" t="s">
        <v>1714</v>
      </c>
      <c r="O393" s="753" t="s">
        <v>1714</v>
      </c>
      <c r="P393" s="753" t="s">
        <v>1714</v>
      </c>
      <c r="Q393" s="753" t="s">
        <v>1714</v>
      </c>
      <c r="R393" s="753" t="s">
        <v>1714</v>
      </c>
      <c r="S393" s="753" t="s">
        <v>1714</v>
      </c>
      <c r="T393" s="753" t="s">
        <v>1714</v>
      </c>
      <c r="U393" s="753" t="s">
        <v>1714</v>
      </c>
      <c r="V393" s="753" t="s">
        <v>1714</v>
      </c>
      <c r="W393" s="753" t="s">
        <v>1714</v>
      </c>
      <c r="X393" s="753" t="s">
        <v>1714</v>
      </c>
      <c r="Y393" s="753" t="s">
        <v>1714</v>
      </c>
      <c r="Z393" s="753" t="s">
        <v>1714</v>
      </c>
      <c r="AA393" s="753" t="s">
        <v>1714</v>
      </c>
      <c r="AB393" s="753" t="s">
        <v>1714</v>
      </c>
      <c r="AC393" s="753" t="s">
        <v>1714</v>
      </c>
      <c r="AD393" s="753" t="s">
        <v>1714</v>
      </c>
      <c r="AE393" s="753" t="s">
        <v>1714</v>
      </c>
      <c r="AF393" s="753" t="s">
        <v>1714</v>
      </c>
      <c r="AG393" s="753" t="s">
        <v>1714</v>
      </c>
      <c r="AH393" s="753" t="s">
        <v>1714</v>
      </c>
      <c r="AI393" s="753" t="s">
        <v>1714</v>
      </c>
      <c r="AJ393" s="753" t="s">
        <v>1714</v>
      </c>
      <c r="AK393" s="753" t="s">
        <v>1714</v>
      </c>
      <c r="AL393" s="753" t="s">
        <v>1714</v>
      </c>
      <c r="AM393" s="753" t="s">
        <v>1714</v>
      </c>
      <c r="AN393" s="753" t="s">
        <v>1714</v>
      </c>
      <c r="AO393" s="753" t="s">
        <v>1714</v>
      </c>
      <c r="AP393" s="753" t="s">
        <v>1714</v>
      </c>
      <c r="AQ393" s="753" t="s">
        <v>1714</v>
      </c>
      <c r="AR393" s="753" t="s">
        <v>1714</v>
      </c>
    </row>
    <row r="394" spans="4:44" s="808" customFormat="1" ht="14.5" hidden="1" outlineLevel="1" x14ac:dyDescent="0.35">
      <c r="D394" s="820" t="s">
        <v>278</v>
      </c>
      <c r="E394" s="793" t="s">
        <v>2021</v>
      </c>
      <c r="F394" s="753" t="s">
        <v>1714</v>
      </c>
      <c r="G394" s="753" t="s">
        <v>1714</v>
      </c>
      <c r="H394" s="753" t="s">
        <v>1714</v>
      </c>
      <c r="I394" s="753" t="s">
        <v>1714</v>
      </c>
      <c r="J394" s="753" t="s">
        <v>1714</v>
      </c>
      <c r="K394" s="753" t="s">
        <v>1714</v>
      </c>
      <c r="L394" s="753" t="s">
        <v>1714</v>
      </c>
      <c r="M394" s="753" t="s">
        <v>1714</v>
      </c>
      <c r="N394" s="753" t="s">
        <v>1714</v>
      </c>
      <c r="O394" s="753" t="s">
        <v>1714</v>
      </c>
      <c r="P394" s="753" t="s">
        <v>1714</v>
      </c>
      <c r="Q394" s="753" t="s">
        <v>1714</v>
      </c>
      <c r="R394" s="753" t="s">
        <v>1714</v>
      </c>
      <c r="S394" s="753" t="s">
        <v>1714</v>
      </c>
      <c r="T394" s="753" t="s">
        <v>1714</v>
      </c>
      <c r="U394" s="753" t="s">
        <v>1714</v>
      </c>
      <c r="V394" s="753" t="s">
        <v>1714</v>
      </c>
      <c r="W394" s="753" t="s">
        <v>1714</v>
      </c>
      <c r="X394" s="753" t="s">
        <v>1714</v>
      </c>
      <c r="Y394" s="753" t="s">
        <v>1714</v>
      </c>
      <c r="Z394" s="753" t="s">
        <v>1714</v>
      </c>
      <c r="AA394" s="753" t="s">
        <v>1714</v>
      </c>
      <c r="AB394" s="753" t="s">
        <v>1714</v>
      </c>
      <c r="AC394" s="753" t="s">
        <v>1714</v>
      </c>
      <c r="AD394" s="753" t="s">
        <v>1714</v>
      </c>
      <c r="AE394" s="753" t="s">
        <v>1714</v>
      </c>
      <c r="AF394" s="753" t="s">
        <v>1714</v>
      </c>
      <c r="AG394" s="753" t="s">
        <v>1714</v>
      </c>
      <c r="AH394" s="753" t="s">
        <v>1714</v>
      </c>
      <c r="AI394" s="753" t="s">
        <v>1714</v>
      </c>
      <c r="AJ394" s="753" t="s">
        <v>1714</v>
      </c>
      <c r="AK394" s="753" t="s">
        <v>1714</v>
      </c>
      <c r="AL394" s="753" t="s">
        <v>1714</v>
      </c>
      <c r="AM394" s="753" t="s">
        <v>1714</v>
      </c>
      <c r="AN394" s="753" t="s">
        <v>1714</v>
      </c>
      <c r="AO394" s="753" t="s">
        <v>1714</v>
      </c>
      <c r="AP394" s="753" t="s">
        <v>1714</v>
      </c>
      <c r="AQ394" s="753" t="s">
        <v>1714</v>
      </c>
      <c r="AR394" s="753" t="s">
        <v>1714</v>
      </c>
    </row>
    <row r="395" spans="4:44" s="808" customFormat="1" ht="14.5" hidden="1" outlineLevel="1" x14ac:dyDescent="0.35">
      <c r="D395" s="820" t="s">
        <v>425</v>
      </c>
      <c r="E395" s="793" t="s">
        <v>2022</v>
      </c>
      <c r="F395" s="753" t="s">
        <v>1714</v>
      </c>
      <c r="G395" s="753" t="s">
        <v>1714</v>
      </c>
      <c r="H395" s="753" t="s">
        <v>1714</v>
      </c>
      <c r="I395" s="753" t="s">
        <v>1714</v>
      </c>
      <c r="J395" s="753" t="s">
        <v>1714</v>
      </c>
      <c r="K395" s="753" t="s">
        <v>1714</v>
      </c>
      <c r="L395" s="753" t="s">
        <v>1714</v>
      </c>
      <c r="M395" s="753" t="s">
        <v>1714</v>
      </c>
      <c r="N395" s="753" t="s">
        <v>1714</v>
      </c>
      <c r="O395" s="753" t="s">
        <v>1714</v>
      </c>
      <c r="P395" s="753" t="s">
        <v>1714</v>
      </c>
      <c r="Q395" s="753" t="s">
        <v>1714</v>
      </c>
      <c r="R395" s="753" t="s">
        <v>1714</v>
      </c>
      <c r="S395" s="753" t="s">
        <v>1714</v>
      </c>
      <c r="T395" s="753" t="s">
        <v>1714</v>
      </c>
      <c r="U395" s="753" t="s">
        <v>1714</v>
      </c>
      <c r="V395" s="753" t="s">
        <v>1714</v>
      </c>
      <c r="W395" s="753" t="s">
        <v>1714</v>
      </c>
      <c r="X395" s="753" t="s">
        <v>1714</v>
      </c>
      <c r="Y395" s="753" t="s">
        <v>1714</v>
      </c>
      <c r="Z395" s="753" t="s">
        <v>1714</v>
      </c>
      <c r="AA395" s="753" t="s">
        <v>1714</v>
      </c>
      <c r="AB395" s="753" t="s">
        <v>1714</v>
      </c>
      <c r="AC395" s="753" t="s">
        <v>1714</v>
      </c>
      <c r="AD395" s="753" t="s">
        <v>1714</v>
      </c>
      <c r="AE395" s="753" t="s">
        <v>1714</v>
      </c>
      <c r="AF395" s="753" t="s">
        <v>1714</v>
      </c>
      <c r="AG395" s="753" t="s">
        <v>1714</v>
      </c>
      <c r="AH395" s="753" t="s">
        <v>1714</v>
      </c>
      <c r="AI395" s="753" t="s">
        <v>1714</v>
      </c>
      <c r="AJ395" s="753" t="s">
        <v>1714</v>
      </c>
      <c r="AK395" s="753" t="s">
        <v>1714</v>
      </c>
      <c r="AL395" s="753" t="s">
        <v>1714</v>
      </c>
      <c r="AM395" s="753" t="s">
        <v>1714</v>
      </c>
      <c r="AN395" s="753" t="s">
        <v>1714</v>
      </c>
      <c r="AO395" s="753" t="s">
        <v>1714</v>
      </c>
      <c r="AP395" s="753" t="s">
        <v>1714</v>
      </c>
      <c r="AQ395" s="753" t="s">
        <v>1714</v>
      </c>
      <c r="AR395" s="753" t="s">
        <v>1714</v>
      </c>
    </row>
    <row r="396" spans="4:44" s="808" customFormat="1" ht="14.5" hidden="1" outlineLevel="1" x14ac:dyDescent="0.35">
      <c r="D396" s="820" t="s">
        <v>475</v>
      </c>
      <c r="E396" s="793" t="s">
        <v>2023</v>
      </c>
      <c r="F396" s="753" t="s">
        <v>1714</v>
      </c>
      <c r="G396" s="753" t="s">
        <v>1714</v>
      </c>
      <c r="H396" s="753" t="s">
        <v>1714</v>
      </c>
      <c r="I396" s="753" t="s">
        <v>1714</v>
      </c>
      <c r="J396" s="753" t="s">
        <v>1714</v>
      </c>
      <c r="K396" s="753" t="s">
        <v>1714</v>
      </c>
      <c r="L396" s="753" t="s">
        <v>1714</v>
      </c>
      <c r="M396" s="753" t="s">
        <v>1714</v>
      </c>
      <c r="N396" s="753" t="s">
        <v>1714</v>
      </c>
      <c r="O396" s="753" t="s">
        <v>1714</v>
      </c>
      <c r="P396" s="753" t="s">
        <v>1714</v>
      </c>
      <c r="Q396" s="753" t="s">
        <v>1714</v>
      </c>
      <c r="R396" s="753" t="s">
        <v>1714</v>
      </c>
      <c r="S396" s="753" t="s">
        <v>1714</v>
      </c>
      <c r="T396" s="753" t="s">
        <v>1714</v>
      </c>
      <c r="U396" s="753" t="s">
        <v>1714</v>
      </c>
      <c r="V396" s="753" t="s">
        <v>1714</v>
      </c>
      <c r="W396" s="753" t="s">
        <v>1714</v>
      </c>
      <c r="X396" s="753" t="s">
        <v>1714</v>
      </c>
      <c r="Y396" s="753" t="s">
        <v>1714</v>
      </c>
      <c r="Z396" s="753" t="s">
        <v>1714</v>
      </c>
      <c r="AA396" s="753" t="s">
        <v>1714</v>
      </c>
      <c r="AB396" s="753" t="s">
        <v>1714</v>
      </c>
      <c r="AC396" s="753" t="s">
        <v>1714</v>
      </c>
      <c r="AD396" s="753" t="s">
        <v>1714</v>
      </c>
      <c r="AE396" s="753" t="s">
        <v>1714</v>
      </c>
      <c r="AF396" s="753" t="s">
        <v>1714</v>
      </c>
      <c r="AG396" s="753" t="s">
        <v>1714</v>
      </c>
      <c r="AH396" s="753" t="s">
        <v>1714</v>
      </c>
      <c r="AI396" s="753" t="s">
        <v>1714</v>
      </c>
      <c r="AJ396" s="753" t="s">
        <v>1714</v>
      </c>
      <c r="AK396" s="753" t="s">
        <v>1714</v>
      </c>
      <c r="AL396" s="753" t="s">
        <v>1714</v>
      </c>
      <c r="AM396" s="753" t="s">
        <v>1714</v>
      </c>
      <c r="AN396" s="753" t="s">
        <v>1714</v>
      </c>
      <c r="AO396" s="753" t="s">
        <v>1714</v>
      </c>
      <c r="AP396" s="753" t="s">
        <v>1714</v>
      </c>
      <c r="AQ396" s="753" t="s">
        <v>1714</v>
      </c>
      <c r="AR396" s="753" t="s">
        <v>1714</v>
      </c>
    </row>
    <row r="397" spans="4:44" s="808" customFormat="1" ht="14.5" hidden="1" outlineLevel="1" x14ac:dyDescent="0.35">
      <c r="D397" s="820" t="s">
        <v>476</v>
      </c>
      <c r="E397" s="793" t="s">
        <v>2024</v>
      </c>
      <c r="F397" s="753" t="s">
        <v>1714</v>
      </c>
      <c r="G397" s="753" t="s">
        <v>1714</v>
      </c>
      <c r="H397" s="753" t="s">
        <v>1714</v>
      </c>
      <c r="I397" s="753" t="s">
        <v>1714</v>
      </c>
      <c r="J397" s="753" t="s">
        <v>1714</v>
      </c>
      <c r="K397" s="753" t="s">
        <v>1714</v>
      </c>
      <c r="L397" s="753" t="s">
        <v>1714</v>
      </c>
      <c r="M397" s="753" t="s">
        <v>1714</v>
      </c>
      <c r="N397" s="753" t="s">
        <v>1714</v>
      </c>
      <c r="O397" s="753" t="s">
        <v>1714</v>
      </c>
      <c r="P397" s="753" t="s">
        <v>1714</v>
      </c>
      <c r="Q397" s="753" t="s">
        <v>1714</v>
      </c>
      <c r="R397" s="753" t="s">
        <v>1714</v>
      </c>
      <c r="S397" s="753" t="s">
        <v>1714</v>
      </c>
      <c r="T397" s="753" t="s">
        <v>1714</v>
      </c>
      <c r="U397" s="753" t="s">
        <v>1714</v>
      </c>
      <c r="V397" s="753" t="s">
        <v>1714</v>
      </c>
      <c r="W397" s="753" t="s">
        <v>1714</v>
      </c>
      <c r="X397" s="753" t="s">
        <v>1714</v>
      </c>
      <c r="Y397" s="753" t="s">
        <v>1714</v>
      </c>
      <c r="Z397" s="753" t="s">
        <v>1714</v>
      </c>
      <c r="AA397" s="753" t="s">
        <v>1714</v>
      </c>
      <c r="AB397" s="753" t="s">
        <v>1714</v>
      </c>
      <c r="AC397" s="753" t="s">
        <v>1714</v>
      </c>
      <c r="AD397" s="753" t="s">
        <v>1714</v>
      </c>
      <c r="AE397" s="753" t="s">
        <v>1714</v>
      </c>
      <c r="AF397" s="753" t="s">
        <v>1714</v>
      </c>
      <c r="AG397" s="753" t="s">
        <v>1714</v>
      </c>
      <c r="AH397" s="753" t="s">
        <v>1714</v>
      </c>
      <c r="AI397" s="753" t="s">
        <v>1714</v>
      </c>
      <c r="AJ397" s="753" t="s">
        <v>1714</v>
      </c>
      <c r="AK397" s="753" t="s">
        <v>1714</v>
      </c>
      <c r="AL397" s="753" t="s">
        <v>1714</v>
      </c>
      <c r="AM397" s="753" t="s">
        <v>1714</v>
      </c>
      <c r="AN397" s="753" t="s">
        <v>1714</v>
      </c>
      <c r="AO397" s="753" t="s">
        <v>1714</v>
      </c>
      <c r="AP397" s="753" t="s">
        <v>1714</v>
      </c>
      <c r="AQ397" s="753" t="s">
        <v>1714</v>
      </c>
      <c r="AR397" s="753" t="s">
        <v>1714</v>
      </c>
    </row>
    <row r="398" spans="4:44" s="808" customFormat="1" ht="14.5" hidden="1" outlineLevel="1" x14ac:dyDescent="0.35">
      <c r="D398" s="820" t="s">
        <v>422</v>
      </c>
      <c r="E398" s="793" t="s">
        <v>2025</v>
      </c>
      <c r="F398" s="753" t="s">
        <v>1714</v>
      </c>
      <c r="G398" s="753" t="s">
        <v>1714</v>
      </c>
      <c r="H398" s="753" t="s">
        <v>1714</v>
      </c>
      <c r="I398" s="753" t="s">
        <v>1714</v>
      </c>
      <c r="J398" s="753" t="s">
        <v>1714</v>
      </c>
      <c r="K398" s="753" t="s">
        <v>1714</v>
      </c>
      <c r="L398" s="753" t="s">
        <v>1714</v>
      </c>
      <c r="M398" s="753" t="s">
        <v>1714</v>
      </c>
      <c r="N398" s="753" t="s">
        <v>1714</v>
      </c>
      <c r="O398" s="753" t="s">
        <v>1714</v>
      </c>
      <c r="P398" s="753" t="s">
        <v>1714</v>
      </c>
      <c r="Q398" s="753" t="s">
        <v>1714</v>
      </c>
      <c r="R398" s="753" t="s">
        <v>1714</v>
      </c>
      <c r="S398" s="753" t="s">
        <v>1714</v>
      </c>
      <c r="T398" s="753" t="s">
        <v>1714</v>
      </c>
      <c r="U398" s="753" t="s">
        <v>1714</v>
      </c>
      <c r="V398" s="753" t="s">
        <v>1714</v>
      </c>
      <c r="W398" s="753" t="s">
        <v>1714</v>
      </c>
      <c r="X398" s="753" t="s">
        <v>1714</v>
      </c>
      <c r="Y398" s="753" t="s">
        <v>1714</v>
      </c>
      <c r="Z398" s="753" t="s">
        <v>1714</v>
      </c>
      <c r="AA398" s="753" t="s">
        <v>1714</v>
      </c>
      <c r="AB398" s="753" t="s">
        <v>1714</v>
      </c>
      <c r="AC398" s="753" t="s">
        <v>1714</v>
      </c>
      <c r="AD398" s="753" t="s">
        <v>1714</v>
      </c>
      <c r="AE398" s="753" t="s">
        <v>1714</v>
      </c>
      <c r="AF398" s="753" t="s">
        <v>1714</v>
      </c>
      <c r="AG398" s="753" t="s">
        <v>1714</v>
      </c>
      <c r="AH398" s="753" t="s">
        <v>1714</v>
      </c>
      <c r="AI398" s="753" t="s">
        <v>1714</v>
      </c>
      <c r="AJ398" s="753" t="s">
        <v>1714</v>
      </c>
      <c r="AK398" s="753" t="s">
        <v>1714</v>
      </c>
      <c r="AL398" s="753" t="s">
        <v>1714</v>
      </c>
      <c r="AM398" s="753" t="s">
        <v>1714</v>
      </c>
      <c r="AN398" s="753" t="s">
        <v>1714</v>
      </c>
      <c r="AO398" s="753" t="s">
        <v>1714</v>
      </c>
      <c r="AP398" s="753" t="s">
        <v>1714</v>
      </c>
      <c r="AQ398" s="753" t="s">
        <v>1714</v>
      </c>
      <c r="AR398" s="753" t="s">
        <v>1714</v>
      </c>
    </row>
    <row r="399" spans="4:44" s="808" customFormat="1" ht="14.5" hidden="1" outlineLevel="1" x14ac:dyDescent="0.35">
      <c r="D399" s="820" t="s">
        <v>492</v>
      </c>
      <c r="E399" s="793" t="s">
        <v>2026</v>
      </c>
      <c r="F399" s="753" t="s">
        <v>1714</v>
      </c>
      <c r="G399" s="753" t="s">
        <v>1714</v>
      </c>
      <c r="H399" s="753" t="s">
        <v>1714</v>
      </c>
      <c r="I399" s="753" t="s">
        <v>1714</v>
      </c>
      <c r="J399" s="753" t="s">
        <v>1714</v>
      </c>
      <c r="K399" s="753" t="s">
        <v>1714</v>
      </c>
      <c r="L399" s="753" t="s">
        <v>1714</v>
      </c>
      <c r="M399" s="753" t="s">
        <v>1714</v>
      </c>
      <c r="N399" s="753" t="s">
        <v>1714</v>
      </c>
      <c r="O399" s="753" t="s">
        <v>1714</v>
      </c>
      <c r="P399" s="753" t="s">
        <v>1714</v>
      </c>
      <c r="Q399" s="753" t="s">
        <v>1714</v>
      </c>
      <c r="R399" s="753" t="s">
        <v>1714</v>
      </c>
      <c r="S399" s="753" t="s">
        <v>1714</v>
      </c>
      <c r="T399" s="753" t="s">
        <v>1714</v>
      </c>
      <c r="U399" s="753" t="s">
        <v>1714</v>
      </c>
      <c r="V399" s="753" t="s">
        <v>1714</v>
      </c>
      <c r="W399" s="753" t="s">
        <v>1714</v>
      </c>
      <c r="X399" s="753" t="s">
        <v>1714</v>
      </c>
      <c r="Y399" s="753" t="s">
        <v>1714</v>
      </c>
      <c r="Z399" s="753" t="s">
        <v>1714</v>
      </c>
      <c r="AA399" s="753" t="s">
        <v>1714</v>
      </c>
      <c r="AB399" s="753" t="s">
        <v>1714</v>
      </c>
      <c r="AC399" s="753" t="s">
        <v>1714</v>
      </c>
      <c r="AD399" s="753" t="s">
        <v>1714</v>
      </c>
      <c r="AE399" s="753" t="s">
        <v>1714</v>
      </c>
      <c r="AF399" s="753" t="s">
        <v>1714</v>
      </c>
      <c r="AG399" s="753" t="s">
        <v>1714</v>
      </c>
      <c r="AH399" s="753" t="s">
        <v>1714</v>
      </c>
      <c r="AI399" s="753" t="s">
        <v>1714</v>
      </c>
      <c r="AJ399" s="753" t="s">
        <v>1714</v>
      </c>
      <c r="AK399" s="753" t="s">
        <v>1714</v>
      </c>
      <c r="AL399" s="753" t="s">
        <v>1714</v>
      </c>
      <c r="AM399" s="753" t="s">
        <v>1714</v>
      </c>
      <c r="AN399" s="753" t="s">
        <v>1714</v>
      </c>
      <c r="AO399" s="753" t="s">
        <v>1714</v>
      </c>
      <c r="AP399" s="753" t="s">
        <v>1714</v>
      </c>
      <c r="AQ399" s="753" t="s">
        <v>1714</v>
      </c>
      <c r="AR399" s="753" t="s">
        <v>1714</v>
      </c>
    </row>
    <row r="400" spans="4:44" s="808" customFormat="1" ht="14.5" hidden="1" outlineLevel="1" x14ac:dyDescent="0.35">
      <c r="D400" s="820" t="s">
        <v>493</v>
      </c>
      <c r="E400" s="793" t="s">
        <v>2027</v>
      </c>
      <c r="F400" s="753" t="s">
        <v>1714</v>
      </c>
      <c r="G400" s="753" t="s">
        <v>1714</v>
      </c>
      <c r="H400" s="753" t="s">
        <v>1714</v>
      </c>
      <c r="I400" s="753" t="s">
        <v>1714</v>
      </c>
      <c r="J400" s="753" t="s">
        <v>1714</v>
      </c>
      <c r="K400" s="753" t="s">
        <v>1714</v>
      </c>
      <c r="L400" s="753" t="s">
        <v>1714</v>
      </c>
      <c r="M400" s="753" t="s">
        <v>1714</v>
      </c>
      <c r="N400" s="753" t="s">
        <v>1714</v>
      </c>
      <c r="O400" s="753" t="s">
        <v>1714</v>
      </c>
      <c r="P400" s="753" t="s">
        <v>1714</v>
      </c>
      <c r="Q400" s="753" t="s">
        <v>1714</v>
      </c>
      <c r="R400" s="753" t="s">
        <v>1714</v>
      </c>
      <c r="S400" s="753" t="s">
        <v>1714</v>
      </c>
      <c r="T400" s="753" t="s">
        <v>1714</v>
      </c>
      <c r="U400" s="753" t="s">
        <v>1714</v>
      </c>
      <c r="V400" s="753" t="s">
        <v>1714</v>
      </c>
      <c r="W400" s="753" t="s">
        <v>1714</v>
      </c>
      <c r="X400" s="753" t="s">
        <v>1714</v>
      </c>
      <c r="Y400" s="753" t="s">
        <v>1714</v>
      </c>
      <c r="Z400" s="753" t="s">
        <v>1714</v>
      </c>
      <c r="AA400" s="753" t="s">
        <v>1714</v>
      </c>
      <c r="AB400" s="753" t="s">
        <v>1714</v>
      </c>
      <c r="AC400" s="753" t="s">
        <v>1714</v>
      </c>
      <c r="AD400" s="753" t="s">
        <v>1714</v>
      </c>
      <c r="AE400" s="753" t="s">
        <v>1714</v>
      </c>
      <c r="AF400" s="753" t="s">
        <v>1714</v>
      </c>
      <c r="AG400" s="753" t="s">
        <v>1714</v>
      </c>
      <c r="AH400" s="753" t="s">
        <v>1714</v>
      </c>
      <c r="AI400" s="753" t="s">
        <v>1714</v>
      </c>
      <c r="AJ400" s="753" t="s">
        <v>1714</v>
      </c>
      <c r="AK400" s="753" t="s">
        <v>1714</v>
      </c>
      <c r="AL400" s="753" t="s">
        <v>1714</v>
      </c>
      <c r="AM400" s="753" t="s">
        <v>1714</v>
      </c>
      <c r="AN400" s="753" t="s">
        <v>1714</v>
      </c>
      <c r="AO400" s="753" t="s">
        <v>1714</v>
      </c>
      <c r="AP400" s="753" t="s">
        <v>1714</v>
      </c>
      <c r="AQ400" s="753" t="s">
        <v>1714</v>
      </c>
      <c r="AR400" s="753" t="s">
        <v>1714</v>
      </c>
    </row>
    <row r="401" spans="4:44" s="808" customFormat="1" ht="14.5" hidden="1" outlineLevel="1" x14ac:dyDescent="0.35">
      <c r="D401" s="820" t="s">
        <v>396</v>
      </c>
      <c r="E401" s="793" t="s">
        <v>2028</v>
      </c>
      <c r="F401" s="753" t="s">
        <v>1714</v>
      </c>
      <c r="G401" s="753" t="s">
        <v>1714</v>
      </c>
      <c r="H401" s="753" t="s">
        <v>1714</v>
      </c>
      <c r="I401" s="753" t="s">
        <v>1714</v>
      </c>
      <c r="J401" s="753" t="s">
        <v>1714</v>
      </c>
      <c r="K401" s="753" t="s">
        <v>1714</v>
      </c>
      <c r="L401" s="753" t="s">
        <v>1714</v>
      </c>
      <c r="M401" s="753" t="s">
        <v>1714</v>
      </c>
      <c r="N401" s="753" t="s">
        <v>1714</v>
      </c>
      <c r="O401" s="753" t="s">
        <v>1714</v>
      </c>
      <c r="P401" s="753" t="s">
        <v>1714</v>
      </c>
      <c r="Q401" s="753" t="s">
        <v>1714</v>
      </c>
      <c r="R401" s="753" t="s">
        <v>1714</v>
      </c>
      <c r="S401" s="753" t="s">
        <v>1714</v>
      </c>
      <c r="T401" s="753" t="s">
        <v>1714</v>
      </c>
      <c r="U401" s="753" t="s">
        <v>1714</v>
      </c>
      <c r="V401" s="753" t="s">
        <v>1714</v>
      </c>
      <c r="W401" s="753" t="s">
        <v>1714</v>
      </c>
      <c r="X401" s="753" t="s">
        <v>1714</v>
      </c>
      <c r="Y401" s="753" t="s">
        <v>1714</v>
      </c>
      <c r="Z401" s="753" t="s">
        <v>1714</v>
      </c>
      <c r="AA401" s="753" t="s">
        <v>1714</v>
      </c>
      <c r="AB401" s="753" t="s">
        <v>1714</v>
      </c>
      <c r="AC401" s="753" t="s">
        <v>1714</v>
      </c>
      <c r="AD401" s="753" t="s">
        <v>1714</v>
      </c>
      <c r="AE401" s="753" t="s">
        <v>1714</v>
      </c>
      <c r="AF401" s="753" t="s">
        <v>1714</v>
      </c>
      <c r="AG401" s="753" t="s">
        <v>1714</v>
      </c>
      <c r="AH401" s="753" t="s">
        <v>1714</v>
      </c>
      <c r="AI401" s="753" t="s">
        <v>1714</v>
      </c>
      <c r="AJ401" s="753" t="s">
        <v>1714</v>
      </c>
      <c r="AK401" s="753" t="s">
        <v>1714</v>
      </c>
      <c r="AL401" s="753" t="s">
        <v>1714</v>
      </c>
      <c r="AM401" s="753" t="s">
        <v>1714</v>
      </c>
      <c r="AN401" s="753" t="s">
        <v>1714</v>
      </c>
      <c r="AO401" s="753" t="s">
        <v>1714</v>
      </c>
      <c r="AP401" s="753" t="s">
        <v>1714</v>
      </c>
      <c r="AQ401" s="753" t="s">
        <v>1714</v>
      </c>
      <c r="AR401" s="753" t="s">
        <v>1714</v>
      </c>
    </row>
    <row r="402" spans="4:44" s="808" customFormat="1" ht="14.5" hidden="1" outlineLevel="1" x14ac:dyDescent="0.35">
      <c r="D402" s="820" t="s">
        <v>4</v>
      </c>
      <c r="E402" s="793" t="s">
        <v>2029</v>
      </c>
      <c r="F402" s="753" t="s">
        <v>1714</v>
      </c>
      <c r="G402" s="753" t="s">
        <v>1714</v>
      </c>
      <c r="H402" s="753" t="s">
        <v>1714</v>
      </c>
      <c r="I402" s="753" t="s">
        <v>1714</v>
      </c>
      <c r="J402" s="753" t="s">
        <v>1714</v>
      </c>
      <c r="K402" s="753" t="s">
        <v>1714</v>
      </c>
      <c r="L402" s="753" t="s">
        <v>1714</v>
      </c>
      <c r="M402" s="753" t="s">
        <v>1714</v>
      </c>
      <c r="N402" s="753" t="s">
        <v>1714</v>
      </c>
      <c r="O402" s="753" t="s">
        <v>1714</v>
      </c>
      <c r="P402" s="753" t="s">
        <v>1714</v>
      </c>
      <c r="Q402" s="753" t="s">
        <v>1714</v>
      </c>
      <c r="R402" s="753" t="s">
        <v>1714</v>
      </c>
      <c r="S402" s="753" t="s">
        <v>1714</v>
      </c>
      <c r="T402" s="753" t="s">
        <v>1714</v>
      </c>
      <c r="U402" s="753" t="s">
        <v>1714</v>
      </c>
      <c r="V402" s="753" t="s">
        <v>1714</v>
      </c>
      <c r="W402" s="753" t="s">
        <v>1714</v>
      </c>
      <c r="X402" s="753" t="s">
        <v>1714</v>
      </c>
      <c r="Y402" s="753" t="s">
        <v>1714</v>
      </c>
      <c r="Z402" s="753" t="s">
        <v>1714</v>
      </c>
      <c r="AA402" s="753" t="s">
        <v>1714</v>
      </c>
      <c r="AB402" s="753" t="s">
        <v>1714</v>
      </c>
      <c r="AC402" s="753" t="s">
        <v>1714</v>
      </c>
      <c r="AD402" s="753" t="s">
        <v>1714</v>
      </c>
      <c r="AE402" s="753" t="s">
        <v>1714</v>
      </c>
      <c r="AF402" s="753" t="s">
        <v>1714</v>
      </c>
      <c r="AG402" s="753" t="s">
        <v>1714</v>
      </c>
      <c r="AH402" s="753" t="s">
        <v>1714</v>
      </c>
      <c r="AI402" s="753" t="s">
        <v>1714</v>
      </c>
      <c r="AJ402" s="753" t="s">
        <v>1714</v>
      </c>
      <c r="AK402" s="753" t="s">
        <v>1714</v>
      </c>
      <c r="AL402" s="753" t="s">
        <v>1714</v>
      </c>
      <c r="AM402" s="753" t="s">
        <v>1714</v>
      </c>
      <c r="AN402" s="753" t="s">
        <v>1714</v>
      </c>
      <c r="AO402" s="753" t="s">
        <v>1714</v>
      </c>
      <c r="AP402" s="753" t="s">
        <v>1714</v>
      </c>
      <c r="AQ402" s="753" t="s">
        <v>1714</v>
      </c>
      <c r="AR402" s="753" t="s">
        <v>1714</v>
      </c>
    </row>
    <row r="403" spans="4:44" s="808" customFormat="1" ht="14.5" hidden="1" outlineLevel="1" x14ac:dyDescent="0.35">
      <c r="D403" s="818" t="s">
        <v>397</v>
      </c>
      <c r="E403" s="793" t="s">
        <v>2030</v>
      </c>
      <c r="F403" s="753" t="s">
        <v>1714</v>
      </c>
      <c r="G403" s="753" t="s">
        <v>1714</v>
      </c>
      <c r="H403" s="753" t="s">
        <v>1714</v>
      </c>
      <c r="I403" s="753" t="s">
        <v>1714</v>
      </c>
      <c r="J403" s="753" t="s">
        <v>1714</v>
      </c>
      <c r="K403" s="753" t="s">
        <v>1714</v>
      </c>
      <c r="L403" s="753" t="s">
        <v>1714</v>
      </c>
      <c r="M403" s="753" t="s">
        <v>1714</v>
      </c>
      <c r="N403" s="753" t="s">
        <v>1714</v>
      </c>
      <c r="O403" s="753" t="s">
        <v>1714</v>
      </c>
      <c r="P403" s="753" t="s">
        <v>1714</v>
      </c>
      <c r="Q403" s="753" t="s">
        <v>1714</v>
      </c>
      <c r="R403" s="753" t="s">
        <v>1714</v>
      </c>
      <c r="S403" s="753" t="s">
        <v>1714</v>
      </c>
      <c r="T403" s="753" t="s">
        <v>1714</v>
      </c>
      <c r="U403" s="753" t="s">
        <v>1714</v>
      </c>
      <c r="V403" s="753" t="s">
        <v>1714</v>
      </c>
      <c r="W403" s="753" t="s">
        <v>1714</v>
      </c>
      <c r="X403" s="753" t="s">
        <v>1714</v>
      </c>
      <c r="Y403" s="753" t="s">
        <v>1714</v>
      </c>
      <c r="Z403" s="753" t="s">
        <v>1714</v>
      </c>
      <c r="AA403" s="753" t="s">
        <v>1714</v>
      </c>
      <c r="AB403" s="753" t="s">
        <v>1714</v>
      </c>
      <c r="AC403" s="753" t="s">
        <v>1714</v>
      </c>
      <c r="AD403" s="753" t="s">
        <v>1714</v>
      </c>
      <c r="AE403" s="753" t="s">
        <v>1714</v>
      </c>
      <c r="AF403" s="753" t="s">
        <v>1714</v>
      </c>
      <c r="AG403" s="753" t="s">
        <v>1714</v>
      </c>
      <c r="AH403" s="753" t="s">
        <v>1714</v>
      </c>
      <c r="AI403" s="753" t="s">
        <v>1714</v>
      </c>
      <c r="AJ403" s="753" t="s">
        <v>1714</v>
      </c>
      <c r="AK403" s="753" t="s">
        <v>1714</v>
      </c>
      <c r="AL403" s="753" t="s">
        <v>1714</v>
      </c>
      <c r="AM403" s="753" t="s">
        <v>1714</v>
      </c>
      <c r="AN403" s="753" t="s">
        <v>1714</v>
      </c>
      <c r="AO403" s="753" t="s">
        <v>1714</v>
      </c>
      <c r="AP403" s="753" t="s">
        <v>1714</v>
      </c>
      <c r="AQ403" s="753" t="s">
        <v>1714</v>
      </c>
      <c r="AR403" s="753" t="s">
        <v>1714</v>
      </c>
    </row>
    <row r="404" spans="4:44" s="808" customFormat="1" ht="14.5" hidden="1" outlineLevel="1" x14ac:dyDescent="0.35">
      <c r="D404" s="819" t="s">
        <v>398</v>
      </c>
      <c r="E404" s="793" t="s">
        <v>2031</v>
      </c>
      <c r="F404" s="753" t="s">
        <v>1714</v>
      </c>
      <c r="G404" s="753" t="s">
        <v>1714</v>
      </c>
      <c r="H404" s="753" t="s">
        <v>1714</v>
      </c>
      <c r="I404" s="753" t="s">
        <v>1714</v>
      </c>
      <c r="J404" s="753" t="s">
        <v>1714</v>
      </c>
      <c r="K404" s="753" t="s">
        <v>1714</v>
      </c>
      <c r="L404" s="753" t="s">
        <v>1714</v>
      </c>
      <c r="M404" s="753" t="s">
        <v>1714</v>
      </c>
      <c r="N404" s="753" t="s">
        <v>1714</v>
      </c>
      <c r="O404" s="753" t="s">
        <v>1714</v>
      </c>
      <c r="P404" s="753" t="s">
        <v>1714</v>
      </c>
      <c r="Q404" s="753" t="s">
        <v>1714</v>
      </c>
      <c r="R404" s="753" t="s">
        <v>1714</v>
      </c>
      <c r="S404" s="753" t="s">
        <v>1714</v>
      </c>
      <c r="T404" s="753" t="s">
        <v>1714</v>
      </c>
      <c r="U404" s="753" t="s">
        <v>1714</v>
      </c>
      <c r="V404" s="753" t="s">
        <v>1714</v>
      </c>
      <c r="W404" s="753" t="s">
        <v>1714</v>
      </c>
      <c r="X404" s="753" t="s">
        <v>1714</v>
      </c>
      <c r="Y404" s="753" t="s">
        <v>1714</v>
      </c>
      <c r="Z404" s="753" t="s">
        <v>1714</v>
      </c>
      <c r="AA404" s="753" t="s">
        <v>1714</v>
      </c>
      <c r="AB404" s="753" t="s">
        <v>1714</v>
      </c>
      <c r="AC404" s="753" t="s">
        <v>1714</v>
      </c>
      <c r="AD404" s="753" t="s">
        <v>1714</v>
      </c>
      <c r="AE404" s="753" t="s">
        <v>1714</v>
      </c>
      <c r="AF404" s="753" t="s">
        <v>1714</v>
      </c>
      <c r="AG404" s="753" t="s">
        <v>1714</v>
      </c>
      <c r="AH404" s="753" t="s">
        <v>1714</v>
      </c>
      <c r="AI404" s="753" t="s">
        <v>1714</v>
      </c>
      <c r="AJ404" s="753" t="s">
        <v>1714</v>
      </c>
      <c r="AK404" s="753" t="s">
        <v>1714</v>
      </c>
      <c r="AL404" s="753" t="s">
        <v>1714</v>
      </c>
      <c r="AM404" s="753" t="s">
        <v>1714</v>
      </c>
      <c r="AN404" s="753" t="s">
        <v>1714</v>
      </c>
      <c r="AO404" s="753" t="s">
        <v>1714</v>
      </c>
      <c r="AP404" s="753" t="s">
        <v>1714</v>
      </c>
      <c r="AQ404" s="753" t="s">
        <v>1714</v>
      </c>
      <c r="AR404" s="753" t="s">
        <v>1714</v>
      </c>
    </row>
    <row r="405" spans="4:44" s="808" customFormat="1" ht="14.5" hidden="1" outlineLevel="1" x14ac:dyDescent="0.35">
      <c r="D405" s="820" t="s">
        <v>93</v>
      </c>
      <c r="E405" s="793" t="s">
        <v>2032</v>
      </c>
      <c r="F405" s="753" t="s">
        <v>1714</v>
      </c>
      <c r="G405" s="753" t="s">
        <v>1714</v>
      </c>
      <c r="H405" s="753" t="s">
        <v>1714</v>
      </c>
      <c r="I405" s="753" t="s">
        <v>1714</v>
      </c>
      <c r="J405" s="753" t="s">
        <v>1714</v>
      </c>
      <c r="K405" s="753" t="s">
        <v>1714</v>
      </c>
      <c r="L405" s="753" t="s">
        <v>1714</v>
      </c>
      <c r="M405" s="753" t="s">
        <v>1714</v>
      </c>
      <c r="N405" s="753" t="s">
        <v>1714</v>
      </c>
      <c r="O405" s="753" t="s">
        <v>1714</v>
      </c>
      <c r="P405" s="753" t="s">
        <v>1714</v>
      </c>
      <c r="Q405" s="753" t="s">
        <v>1714</v>
      </c>
      <c r="R405" s="753" t="s">
        <v>1714</v>
      </c>
      <c r="S405" s="753" t="s">
        <v>1714</v>
      </c>
      <c r="T405" s="753" t="s">
        <v>1714</v>
      </c>
      <c r="U405" s="753" t="s">
        <v>1714</v>
      </c>
      <c r="V405" s="753" t="s">
        <v>1714</v>
      </c>
      <c r="W405" s="753" t="s">
        <v>1714</v>
      </c>
      <c r="X405" s="753" t="s">
        <v>1714</v>
      </c>
      <c r="Y405" s="753" t="s">
        <v>1714</v>
      </c>
      <c r="Z405" s="753" t="s">
        <v>1714</v>
      </c>
      <c r="AA405" s="753" t="s">
        <v>1714</v>
      </c>
      <c r="AB405" s="753" t="s">
        <v>1714</v>
      </c>
      <c r="AC405" s="753" t="s">
        <v>1714</v>
      </c>
      <c r="AD405" s="753" t="s">
        <v>1714</v>
      </c>
      <c r="AE405" s="753" t="s">
        <v>1714</v>
      </c>
      <c r="AF405" s="753" t="s">
        <v>1714</v>
      </c>
      <c r="AG405" s="753" t="s">
        <v>1714</v>
      </c>
      <c r="AH405" s="753" t="s">
        <v>1714</v>
      </c>
      <c r="AI405" s="753" t="s">
        <v>1714</v>
      </c>
      <c r="AJ405" s="753" t="s">
        <v>1714</v>
      </c>
      <c r="AK405" s="753" t="s">
        <v>1714</v>
      </c>
      <c r="AL405" s="753" t="s">
        <v>1714</v>
      </c>
      <c r="AM405" s="753" t="s">
        <v>1714</v>
      </c>
      <c r="AN405" s="753" t="s">
        <v>1714</v>
      </c>
      <c r="AO405" s="753" t="s">
        <v>1714</v>
      </c>
      <c r="AP405" s="753" t="s">
        <v>1714</v>
      </c>
      <c r="AQ405" s="753" t="s">
        <v>1714</v>
      </c>
      <c r="AR405" s="753" t="s">
        <v>1714</v>
      </c>
    </row>
    <row r="406" spans="4:44" s="808" customFormat="1" ht="14.5" hidden="1" outlineLevel="1" x14ac:dyDescent="0.35">
      <c r="D406" s="820" t="s">
        <v>494</v>
      </c>
      <c r="E406" s="812" t="s">
        <v>2033</v>
      </c>
      <c r="F406" s="753" t="s">
        <v>1714</v>
      </c>
      <c r="G406" s="753" t="s">
        <v>1714</v>
      </c>
      <c r="H406" s="753" t="s">
        <v>1714</v>
      </c>
      <c r="I406" s="753" t="s">
        <v>1714</v>
      </c>
      <c r="J406" s="753" t="s">
        <v>1714</v>
      </c>
      <c r="K406" s="753" t="s">
        <v>1714</v>
      </c>
      <c r="L406" s="753" t="s">
        <v>1714</v>
      </c>
      <c r="M406" s="753" t="s">
        <v>1714</v>
      </c>
      <c r="N406" s="753" t="s">
        <v>1714</v>
      </c>
      <c r="O406" s="753" t="s">
        <v>1714</v>
      </c>
      <c r="P406" s="753" t="s">
        <v>1714</v>
      </c>
      <c r="Q406" s="753" t="s">
        <v>1714</v>
      </c>
      <c r="R406" s="753" t="s">
        <v>1714</v>
      </c>
      <c r="S406" s="753" t="s">
        <v>1714</v>
      </c>
      <c r="T406" s="753" t="s">
        <v>1714</v>
      </c>
      <c r="U406" s="753" t="s">
        <v>1714</v>
      </c>
      <c r="V406" s="753" t="s">
        <v>1714</v>
      </c>
      <c r="W406" s="753" t="s">
        <v>1714</v>
      </c>
      <c r="X406" s="753" t="s">
        <v>1714</v>
      </c>
      <c r="Y406" s="753" t="s">
        <v>1714</v>
      </c>
      <c r="Z406" s="753" t="s">
        <v>1714</v>
      </c>
      <c r="AA406" s="753" t="s">
        <v>1714</v>
      </c>
      <c r="AB406" s="753" t="s">
        <v>1714</v>
      </c>
      <c r="AC406" s="753" t="s">
        <v>1714</v>
      </c>
      <c r="AD406" s="753" t="s">
        <v>1714</v>
      </c>
      <c r="AE406" s="753" t="s">
        <v>1714</v>
      </c>
      <c r="AF406" s="753" t="s">
        <v>1714</v>
      </c>
      <c r="AG406" s="753" t="s">
        <v>1714</v>
      </c>
      <c r="AH406" s="753" t="s">
        <v>1714</v>
      </c>
      <c r="AI406" s="753" t="s">
        <v>1714</v>
      </c>
      <c r="AJ406" s="753" t="s">
        <v>1714</v>
      </c>
      <c r="AK406" s="753" t="s">
        <v>1714</v>
      </c>
      <c r="AL406" s="753" t="s">
        <v>1714</v>
      </c>
      <c r="AM406" s="753" t="s">
        <v>1714</v>
      </c>
      <c r="AN406" s="753" t="s">
        <v>1714</v>
      </c>
      <c r="AO406" s="753" t="s">
        <v>1714</v>
      </c>
      <c r="AP406" s="753" t="s">
        <v>1714</v>
      </c>
      <c r="AQ406" s="753" t="s">
        <v>1714</v>
      </c>
      <c r="AR406" s="753" t="s">
        <v>1714</v>
      </c>
    </row>
    <row r="407" spans="4:44" s="808" customFormat="1" ht="14.5" hidden="1" outlineLevel="1" x14ac:dyDescent="0.35">
      <c r="D407" s="820" t="s">
        <v>399</v>
      </c>
      <c r="E407" s="793" t="s">
        <v>2034</v>
      </c>
      <c r="F407" s="753" t="s">
        <v>1714</v>
      </c>
      <c r="G407" s="753" t="s">
        <v>1714</v>
      </c>
      <c r="H407" s="753" t="s">
        <v>1714</v>
      </c>
      <c r="I407" s="753" t="s">
        <v>1714</v>
      </c>
      <c r="J407" s="753" t="s">
        <v>1714</v>
      </c>
      <c r="K407" s="753" t="s">
        <v>1714</v>
      </c>
      <c r="L407" s="753" t="s">
        <v>1714</v>
      </c>
      <c r="M407" s="753" t="s">
        <v>1714</v>
      </c>
      <c r="N407" s="753" t="s">
        <v>1714</v>
      </c>
      <c r="O407" s="753" t="s">
        <v>1714</v>
      </c>
      <c r="P407" s="753" t="s">
        <v>1714</v>
      </c>
      <c r="Q407" s="753" t="s">
        <v>1714</v>
      </c>
      <c r="R407" s="753" t="s">
        <v>1714</v>
      </c>
      <c r="S407" s="753" t="s">
        <v>1714</v>
      </c>
      <c r="T407" s="753" t="s">
        <v>1714</v>
      </c>
      <c r="U407" s="753" t="s">
        <v>1714</v>
      </c>
      <c r="V407" s="753" t="s">
        <v>1714</v>
      </c>
      <c r="W407" s="753" t="s">
        <v>1714</v>
      </c>
      <c r="X407" s="753" t="s">
        <v>1714</v>
      </c>
      <c r="Y407" s="753" t="s">
        <v>1714</v>
      </c>
      <c r="Z407" s="753" t="s">
        <v>1714</v>
      </c>
      <c r="AA407" s="753" t="s">
        <v>1714</v>
      </c>
      <c r="AB407" s="753" t="s">
        <v>1714</v>
      </c>
      <c r="AC407" s="753" t="s">
        <v>1714</v>
      </c>
      <c r="AD407" s="753" t="s">
        <v>1714</v>
      </c>
      <c r="AE407" s="753" t="s">
        <v>1714</v>
      </c>
      <c r="AF407" s="753" t="s">
        <v>1714</v>
      </c>
      <c r="AG407" s="753" t="s">
        <v>1714</v>
      </c>
      <c r="AH407" s="753" t="s">
        <v>1714</v>
      </c>
      <c r="AI407" s="753" t="s">
        <v>1714</v>
      </c>
      <c r="AJ407" s="753" t="s">
        <v>1714</v>
      </c>
      <c r="AK407" s="753" t="s">
        <v>1714</v>
      </c>
      <c r="AL407" s="753" t="s">
        <v>1714</v>
      </c>
      <c r="AM407" s="753" t="s">
        <v>1714</v>
      </c>
      <c r="AN407" s="753" t="s">
        <v>1714</v>
      </c>
      <c r="AO407" s="753" t="s">
        <v>1714</v>
      </c>
      <c r="AP407" s="753" t="s">
        <v>1714</v>
      </c>
      <c r="AQ407" s="753" t="s">
        <v>1714</v>
      </c>
      <c r="AR407" s="753" t="s">
        <v>1714</v>
      </c>
    </row>
    <row r="408" spans="4:44" s="808" customFormat="1" ht="14.5" hidden="1" outlineLevel="1" x14ac:dyDescent="0.35">
      <c r="D408" s="820" t="s">
        <v>477</v>
      </c>
      <c r="E408" s="793" t="s">
        <v>2035</v>
      </c>
      <c r="F408" s="753" t="s">
        <v>1714</v>
      </c>
      <c r="G408" s="753" t="s">
        <v>1714</v>
      </c>
      <c r="H408" s="753" t="s">
        <v>1714</v>
      </c>
      <c r="I408" s="753" t="s">
        <v>1714</v>
      </c>
      <c r="J408" s="753" t="s">
        <v>1714</v>
      </c>
      <c r="K408" s="753" t="s">
        <v>1714</v>
      </c>
      <c r="L408" s="753" t="s">
        <v>1714</v>
      </c>
      <c r="M408" s="753" t="s">
        <v>1714</v>
      </c>
      <c r="N408" s="753" t="s">
        <v>1714</v>
      </c>
      <c r="O408" s="753" t="s">
        <v>1714</v>
      </c>
      <c r="P408" s="753" t="s">
        <v>1714</v>
      </c>
      <c r="Q408" s="753" t="s">
        <v>1714</v>
      </c>
      <c r="R408" s="753" t="s">
        <v>1714</v>
      </c>
      <c r="S408" s="753" t="s">
        <v>1714</v>
      </c>
      <c r="T408" s="753" t="s">
        <v>1714</v>
      </c>
      <c r="U408" s="753" t="s">
        <v>1714</v>
      </c>
      <c r="V408" s="753" t="s">
        <v>1714</v>
      </c>
      <c r="W408" s="753" t="s">
        <v>1714</v>
      </c>
      <c r="X408" s="753" t="s">
        <v>1714</v>
      </c>
      <c r="Y408" s="753" t="s">
        <v>1714</v>
      </c>
      <c r="Z408" s="753" t="s">
        <v>1714</v>
      </c>
      <c r="AA408" s="753" t="s">
        <v>1714</v>
      </c>
      <c r="AB408" s="753" t="s">
        <v>1714</v>
      </c>
      <c r="AC408" s="753" t="s">
        <v>1714</v>
      </c>
      <c r="AD408" s="753" t="s">
        <v>1714</v>
      </c>
      <c r="AE408" s="753" t="s">
        <v>1714</v>
      </c>
      <c r="AF408" s="753" t="s">
        <v>1714</v>
      </c>
      <c r="AG408" s="753" t="s">
        <v>1714</v>
      </c>
      <c r="AH408" s="753" t="s">
        <v>1714</v>
      </c>
      <c r="AI408" s="753" t="s">
        <v>1714</v>
      </c>
      <c r="AJ408" s="753" t="s">
        <v>1714</v>
      </c>
      <c r="AK408" s="753" t="s">
        <v>1714</v>
      </c>
      <c r="AL408" s="753" t="s">
        <v>1714</v>
      </c>
      <c r="AM408" s="753" t="s">
        <v>1714</v>
      </c>
      <c r="AN408" s="753" t="s">
        <v>1714</v>
      </c>
      <c r="AO408" s="753" t="s">
        <v>1714</v>
      </c>
      <c r="AP408" s="753" t="s">
        <v>1714</v>
      </c>
      <c r="AQ408" s="753" t="s">
        <v>1714</v>
      </c>
      <c r="AR408" s="753" t="s">
        <v>1714</v>
      </c>
    </row>
    <row r="409" spans="4:44" s="808" customFormat="1" ht="14.5" hidden="1" outlineLevel="1" x14ac:dyDescent="0.35">
      <c r="D409" s="820" t="s">
        <v>2036</v>
      </c>
      <c r="E409" s="793" t="s">
        <v>2037</v>
      </c>
      <c r="F409" s="753" t="s">
        <v>1714</v>
      </c>
      <c r="G409" s="753" t="s">
        <v>1714</v>
      </c>
      <c r="H409" s="753" t="s">
        <v>1714</v>
      </c>
      <c r="I409" s="753" t="s">
        <v>1714</v>
      </c>
      <c r="J409" s="753" t="s">
        <v>1714</v>
      </c>
      <c r="K409" s="753" t="s">
        <v>1714</v>
      </c>
      <c r="L409" s="753" t="s">
        <v>1714</v>
      </c>
      <c r="M409" s="753" t="s">
        <v>1714</v>
      </c>
      <c r="N409" s="753" t="s">
        <v>1714</v>
      </c>
      <c r="O409" s="753" t="s">
        <v>1714</v>
      </c>
      <c r="P409" s="753" t="s">
        <v>1714</v>
      </c>
      <c r="Q409" s="753" t="s">
        <v>1714</v>
      </c>
      <c r="R409" s="753" t="s">
        <v>1714</v>
      </c>
      <c r="S409" s="753" t="s">
        <v>1714</v>
      </c>
      <c r="T409" s="753" t="s">
        <v>1714</v>
      </c>
      <c r="U409" s="753" t="s">
        <v>1714</v>
      </c>
      <c r="V409" s="753" t="s">
        <v>1714</v>
      </c>
      <c r="W409" s="753" t="s">
        <v>1714</v>
      </c>
      <c r="X409" s="753" t="s">
        <v>1714</v>
      </c>
      <c r="Y409" s="753" t="s">
        <v>1714</v>
      </c>
      <c r="Z409" s="753" t="s">
        <v>1714</v>
      </c>
      <c r="AA409" s="753" t="s">
        <v>1714</v>
      </c>
      <c r="AB409" s="753" t="s">
        <v>1714</v>
      </c>
      <c r="AC409" s="753" t="s">
        <v>1714</v>
      </c>
      <c r="AD409" s="753" t="s">
        <v>1714</v>
      </c>
      <c r="AE409" s="753" t="s">
        <v>1714</v>
      </c>
      <c r="AF409" s="753" t="s">
        <v>1714</v>
      </c>
      <c r="AG409" s="753" t="s">
        <v>1714</v>
      </c>
      <c r="AH409" s="753" t="s">
        <v>1714</v>
      </c>
      <c r="AI409" s="753" t="s">
        <v>1714</v>
      </c>
      <c r="AJ409" s="753" t="s">
        <v>1714</v>
      </c>
      <c r="AK409" s="753" t="s">
        <v>1714</v>
      </c>
      <c r="AL409" s="753" t="s">
        <v>1714</v>
      </c>
      <c r="AM409" s="753" t="s">
        <v>1714</v>
      </c>
      <c r="AN409" s="753" t="s">
        <v>1714</v>
      </c>
      <c r="AO409" s="753" t="s">
        <v>1714</v>
      </c>
      <c r="AP409" s="753" t="s">
        <v>1714</v>
      </c>
      <c r="AQ409" s="753" t="s">
        <v>1714</v>
      </c>
      <c r="AR409" s="753" t="s">
        <v>1714</v>
      </c>
    </row>
    <row r="410" spans="4:44" s="808" customFormat="1" ht="14.5" hidden="1" outlineLevel="1" x14ac:dyDescent="0.35">
      <c r="D410" s="820" t="s">
        <v>495</v>
      </c>
      <c r="E410" s="793" t="s">
        <v>2038</v>
      </c>
      <c r="F410" s="753" t="s">
        <v>1714</v>
      </c>
      <c r="G410" s="753" t="s">
        <v>1714</v>
      </c>
      <c r="H410" s="753" t="s">
        <v>1714</v>
      </c>
      <c r="I410" s="753" t="s">
        <v>1714</v>
      </c>
      <c r="J410" s="753" t="s">
        <v>1714</v>
      </c>
      <c r="K410" s="753" t="s">
        <v>1714</v>
      </c>
      <c r="L410" s="753" t="s">
        <v>1714</v>
      </c>
      <c r="M410" s="753" t="s">
        <v>1714</v>
      </c>
      <c r="N410" s="753" t="s">
        <v>1714</v>
      </c>
      <c r="O410" s="753" t="s">
        <v>1714</v>
      </c>
      <c r="P410" s="753" t="s">
        <v>1714</v>
      </c>
      <c r="Q410" s="753" t="s">
        <v>1714</v>
      </c>
      <c r="R410" s="753" t="s">
        <v>1714</v>
      </c>
      <c r="S410" s="753" t="s">
        <v>1714</v>
      </c>
      <c r="T410" s="753" t="s">
        <v>1714</v>
      </c>
      <c r="U410" s="753" t="s">
        <v>1714</v>
      </c>
      <c r="V410" s="753" t="s">
        <v>1714</v>
      </c>
      <c r="W410" s="753" t="s">
        <v>1714</v>
      </c>
      <c r="X410" s="753" t="s">
        <v>1714</v>
      </c>
      <c r="Y410" s="753" t="s">
        <v>1714</v>
      </c>
      <c r="Z410" s="753" t="s">
        <v>1714</v>
      </c>
      <c r="AA410" s="753" t="s">
        <v>1714</v>
      </c>
      <c r="AB410" s="753" t="s">
        <v>1714</v>
      </c>
      <c r="AC410" s="753" t="s">
        <v>1714</v>
      </c>
      <c r="AD410" s="753" t="s">
        <v>1714</v>
      </c>
      <c r="AE410" s="753" t="s">
        <v>1714</v>
      </c>
      <c r="AF410" s="753" t="s">
        <v>1714</v>
      </c>
      <c r="AG410" s="753" t="s">
        <v>1714</v>
      </c>
      <c r="AH410" s="753" t="s">
        <v>1714</v>
      </c>
      <c r="AI410" s="753" t="s">
        <v>1714</v>
      </c>
      <c r="AJ410" s="753" t="s">
        <v>1714</v>
      </c>
      <c r="AK410" s="753" t="s">
        <v>1714</v>
      </c>
      <c r="AL410" s="753" t="s">
        <v>1714</v>
      </c>
      <c r="AM410" s="753" t="s">
        <v>1714</v>
      </c>
      <c r="AN410" s="753" t="s">
        <v>1714</v>
      </c>
      <c r="AO410" s="753" t="s">
        <v>1714</v>
      </c>
      <c r="AP410" s="753" t="s">
        <v>1714</v>
      </c>
      <c r="AQ410" s="753" t="s">
        <v>1714</v>
      </c>
      <c r="AR410" s="753" t="s">
        <v>1714</v>
      </c>
    </row>
    <row r="411" spans="4:44" s="808" customFormat="1" ht="14.5" hidden="1" outlineLevel="1" x14ac:dyDescent="0.35">
      <c r="D411" s="820" t="s">
        <v>400</v>
      </c>
      <c r="E411" s="793" t="s">
        <v>2039</v>
      </c>
      <c r="F411" s="753" t="s">
        <v>1714</v>
      </c>
      <c r="G411" s="753" t="s">
        <v>1714</v>
      </c>
      <c r="H411" s="753" t="s">
        <v>1714</v>
      </c>
      <c r="I411" s="753" t="s">
        <v>1714</v>
      </c>
      <c r="J411" s="753" t="s">
        <v>1714</v>
      </c>
      <c r="K411" s="753" t="s">
        <v>1714</v>
      </c>
      <c r="L411" s="753" t="s">
        <v>1714</v>
      </c>
      <c r="M411" s="753" t="s">
        <v>1714</v>
      </c>
      <c r="N411" s="753" t="s">
        <v>1714</v>
      </c>
      <c r="O411" s="753" t="s">
        <v>1714</v>
      </c>
      <c r="P411" s="753" t="s">
        <v>1714</v>
      </c>
      <c r="Q411" s="753" t="s">
        <v>1714</v>
      </c>
      <c r="R411" s="753" t="s">
        <v>1714</v>
      </c>
      <c r="S411" s="753" t="s">
        <v>1714</v>
      </c>
      <c r="T411" s="753" t="s">
        <v>1714</v>
      </c>
      <c r="U411" s="753" t="s">
        <v>1714</v>
      </c>
      <c r="V411" s="753" t="s">
        <v>1714</v>
      </c>
      <c r="W411" s="753" t="s">
        <v>1714</v>
      </c>
      <c r="X411" s="753" t="s">
        <v>1714</v>
      </c>
      <c r="Y411" s="753" t="s">
        <v>1714</v>
      </c>
      <c r="Z411" s="753" t="s">
        <v>1714</v>
      </c>
      <c r="AA411" s="753" t="s">
        <v>1714</v>
      </c>
      <c r="AB411" s="753" t="s">
        <v>1714</v>
      </c>
      <c r="AC411" s="753" t="s">
        <v>1714</v>
      </c>
      <c r="AD411" s="753" t="s">
        <v>1714</v>
      </c>
      <c r="AE411" s="753" t="s">
        <v>1714</v>
      </c>
      <c r="AF411" s="753" t="s">
        <v>1714</v>
      </c>
      <c r="AG411" s="753" t="s">
        <v>1714</v>
      </c>
      <c r="AH411" s="753" t="s">
        <v>1714</v>
      </c>
      <c r="AI411" s="753" t="s">
        <v>1714</v>
      </c>
      <c r="AJ411" s="753" t="s">
        <v>1714</v>
      </c>
      <c r="AK411" s="753" t="s">
        <v>1714</v>
      </c>
      <c r="AL411" s="753" t="s">
        <v>1714</v>
      </c>
      <c r="AM411" s="753" t="s">
        <v>1714</v>
      </c>
      <c r="AN411" s="753" t="s">
        <v>1714</v>
      </c>
      <c r="AO411" s="753" t="s">
        <v>1714</v>
      </c>
      <c r="AP411" s="753" t="s">
        <v>1714</v>
      </c>
      <c r="AQ411" s="753" t="s">
        <v>1714</v>
      </c>
      <c r="AR411" s="753" t="s">
        <v>1714</v>
      </c>
    </row>
    <row r="412" spans="4:44" s="808" customFormat="1" ht="14.5" hidden="1" outlineLevel="1" x14ac:dyDescent="0.35">
      <c r="D412" s="820" t="s">
        <v>496</v>
      </c>
      <c r="E412" s="793" t="s">
        <v>2040</v>
      </c>
      <c r="F412" s="753" t="s">
        <v>1714</v>
      </c>
      <c r="G412" s="753" t="s">
        <v>1714</v>
      </c>
      <c r="H412" s="753" t="s">
        <v>1714</v>
      </c>
      <c r="I412" s="753" t="s">
        <v>1714</v>
      </c>
      <c r="J412" s="753" t="s">
        <v>1714</v>
      </c>
      <c r="K412" s="753" t="s">
        <v>1714</v>
      </c>
      <c r="L412" s="753" t="s">
        <v>1714</v>
      </c>
      <c r="M412" s="753" t="s">
        <v>1714</v>
      </c>
      <c r="N412" s="753" t="s">
        <v>1714</v>
      </c>
      <c r="O412" s="753" t="s">
        <v>1714</v>
      </c>
      <c r="P412" s="753" t="s">
        <v>1714</v>
      </c>
      <c r="Q412" s="753" t="s">
        <v>1714</v>
      </c>
      <c r="R412" s="753" t="s">
        <v>1714</v>
      </c>
      <c r="S412" s="753" t="s">
        <v>1714</v>
      </c>
      <c r="T412" s="753" t="s">
        <v>1714</v>
      </c>
      <c r="U412" s="753" t="s">
        <v>1714</v>
      </c>
      <c r="V412" s="753" t="s">
        <v>1714</v>
      </c>
      <c r="W412" s="753" t="s">
        <v>1714</v>
      </c>
      <c r="X412" s="753" t="s">
        <v>1714</v>
      </c>
      <c r="Y412" s="753" t="s">
        <v>1714</v>
      </c>
      <c r="Z412" s="753" t="s">
        <v>1714</v>
      </c>
      <c r="AA412" s="753" t="s">
        <v>1714</v>
      </c>
      <c r="AB412" s="753" t="s">
        <v>1714</v>
      </c>
      <c r="AC412" s="753" t="s">
        <v>1714</v>
      </c>
      <c r="AD412" s="753" t="s">
        <v>1714</v>
      </c>
      <c r="AE412" s="753" t="s">
        <v>1714</v>
      </c>
      <c r="AF412" s="753" t="s">
        <v>1714</v>
      </c>
      <c r="AG412" s="753" t="s">
        <v>1714</v>
      </c>
      <c r="AH412" s="753" t="s">
        <v>1714</v>
      </c>
      <c r="AI412" s="753" t="s">
        <v>1714</v>
      </c>
      <c r="AJ412" s="753" t="s">
        <v>1714</v>
      </c>
      <c r="AK412" s="753" t="s">
        <v>1714</v>
      </c>
      <c r="AL412" s="753" t="s">
        <v>1714</v>
      </c>
      <c r="AM412" s="753" t="s">
        <v>1714</v>
      </c>
      <c r="AN412" s="753" t="s">
        <v>1714</v>
      </c>
      <c r="AO412" s="753" t="s">
        <v>1714</v>
      </c>
      <c r="AP412" s="753" t="s">
        <v>1714</v>
      </c>
      <c r="AQ412" s="753" t="s">
        <v>1714</v>
      </c>
      <c r="AR412" s="753" t="s">
        <v>1714</v>
      </c>
    </row>
    <row r="413" spans="4:44" s="808" customFormat="1" ht="14.5" hidden="1" outlineLevel="1" x14ac:dyDescent="0.35">
      <c r="D413" s="820" t="s">
        <v>497</v>
      </c>
      <c r="E413" s="793" t="s">
        <v>2041</v>
      </c>
      <c r="F413" s="753" t="s">
        <v>1714</v>
      </c>
      <c r="G413" s="753" t="s">
        <v>1714</v>
      </c>
      <c r="H413" s="753" t="s">
        <v>1714</v>
      </c>
      <c r="I413" s="753" t="s">
        <v>1714</v>
      </c>
      <c r="J413" s="753" t="s">
        <v>1714</v>
      </c>
      <c r="K413" s="753" t="s">
        <v>1714</v>
      </c>
      <c r="L413" s="753" t="s">
        <v>1714</v>
      </c>
      <c r="M413" s="753" t="s">
        <v>1714</v>
      </c>
      <c r="N413" s="753" t="s">
        <v>1714</v>
      </c>
      <c r="O413" s="753" t="s">
        <v>1714</v>
      </c>
      <c r="P413" s="753" t="s">
        <v>1714</v>
      </c>
      <c r="Q413" s="753" t="s">
        <v>1714</v>
      </c>
      <c r="R413" s="753" t="s">
        <v>1714</v>
      </c>
      <c r="S413" s="753" t="s">
        <v>1714</v>
      </c>
      <c r="T413" s="753" t="s">
        <v>1714</v>
      </c>
      <c r="U413" s="753" t="s">
        <v>1714</v>
      </c>
      <c r="V413" s="753" t="s">
        <v>1714</v>
      </c>
      <c r="W413" s="753" t="s">
        <v>1714</v>
      </c>
      <c r="X413" s="753" t="s">
        <v>1714</v>
      </c>
      <c r="Y413" s="753" t="s">
        <v>1714</v>
      </c>
      <c r="Z413" s="753" t="s">
        <v>1714</v>
      </c>
      <c r="AA413" s="753" t="s">
        <v>1714</v>
      </c>
      <c r="AB413" s="753" t="s">
        <v>1714</v>
      </c>
      <c r="AC413" s="753" t="s">
        <v>1714</v>
      </c>
      <c r="AD413" s="753" t="s">
        <v>1714</v>
      </c>
      <c r="AE413" s="753" t="s">
        <v>1714</v>
      </c>
      <c r="AF413" s="753" t="s">
        <v>1714</v>
      </c>
      <c r="AG413" s="753" t="s">
        <v>1714</v>
      </c>
      <c r="AH413" s="753" t="s">
        <v>1714</v>
      </c>
      <c r="AI413" s="753" t="s">
        <v>1714</v>
      </c>
      <c r="AJ413" s="753" t="s">
        <v>1714</v>
      </c>
      <c r="AK413" s="753" t="s">
        <v>1714</v>
      </c>
      <c r="AL413" s="753" t="s">
        <v>1714</v>
      </c>
      <c r="AM413" s="753" t="s">
        <v>1714</v>
      </c>
      <c r="AN413" s="753" t="s">
        <v>1714</v>
      </c>
      <c r="AO413" s="753" t="s">
        <v>1714</v>
      </c>
      <c r="AP413" s="753" t="s">
        <v>1714</v>
      </c>
      <c r="AQ413" s="753" t="s">
        <v>1714</v>
      </c>
      <c r="AR413" s="753" t="s">
        <v>1714</v>
      </c>
    </row>
    <row r="414" spans="4:44" s="808" customFormat="1" ht="14.5" hidden="1" outlineLevel="1" x14ac:dyDescent="0.35">
      <c r="D414" s="820" t="s">
        <v>417</v>
      </c>
      <c r="E414" s="793" t="s">
        <v>2042</v>
      </c>
      <c r="F414" s="753" t="s">
        <v>1714</v>
      </c>
      <c r="G414" s="753" t="s">
        <v>1714</v>
      </c>
      <c r="H414" s="753" t="s">
        <v>1714</v>
      </c>
      <c r="I414" s="753" t="s">
        <v>1714</v>
      </c>
      <c r="J414" s="753" t="s">
        <v>1714</v>
      </c>
      <c r="K414" s="753" t="s">
        <v>1714</v>
      </c>
      <c r="L414" s="753" t="s">
        <v>1714</v>
      </c>
      <c r="M414" s="753" t="s">
        <v>1714</v>
      </c>
      <c r="N414" s="753" t="s">
        <v>1714</v>
      </c>
      <c r="O414" s="753" t="s">
        <v>1714</v>
      </c>
      <c r="P414" s="753" t="s">
        <v>1714</v>
      </c>
      <c r="Q414" s="753" t="s">
        <v>1714</v>
      </c>
      <c r="R414" s="753" t="s">
        <v>1714</v>
      </c>
      <c r="S414" s="753" t="s">
        <v>1714</v>
      </c>
      <c r="T414" s="753" t="s">
        <v>1714</v>
      </c>
      <c r="U414" s="753" t="s">
        <v>1714</v>
      </c>
      <c r="V414" s="753" t="s">
        <v>1714</v>
      </c>
      <c r="W414" s="753" t="s">
        <v>1714</v>
      </c>
      <c r="X414" s="753" t="s">
        <v>1714</v>
      </c>
      <c r="Y414" s="753" t="s">
        <v>1714</v>
      </c>
      <c r="Z414" s="753" t="s">
        <v>1714</v>
      </c>
      <c r="AA414" s="753" t="s">
        <v>1714</v>
      </c>
      <c r="AB414" s="753" t="s">
        <v>1714</v>
      </c>
      <c r="AC414" s="753" t="s">
        <v>1714</v>
      </c>
      <c r="AD414" s="753" t="s">
        <v>1714</v>
      </c>
      <c r="AE414" s="753" t="s">
        <v>1714</v>
      </c>
      <c r="AF414" s="753" t="s">
        <v>1714</v>
      </c>
      <c r="AG414" s="753" t="s">
        <v>1714</v>
      </c>
      <c r="AH414" s="753" t="s">
        <v>1714</v>
      </c>
      <c r="AI414" s="753" t="s">
        <v>1714</v>
      </c>
      <c r="AJ414" s="753" t="s">
        <v>1714</v>
      </c>
      <c r="AK414" s="753" t="s">
        <v>1714</v>
      </c>
      <c r="AL414" s="753" t="s">
        <v>1714</v>
      </c>
      <c r="AM414" s="753" t="s">
        <v>1714</v>
      </c>
      <c r="AN414" s="753" t="s">
        <v>1714</v>
      </c>
      <c r="AO414" s="753" t="s">
        <v>1714</v>
      </c>
      <c r="AP414" s="753" t="s">
        <v>1714</v>
      </c>
      <c r="AQ414" s="753" t="s">
        <v>1714</v>
      </c>
      <c r="AR414" s="753" t="s">
        <v>1714</v>
      </c>
    </row>
    <row r="415" spans="4:44" s="808" customFormat="1" ht="14.5" hidden="1" outlineLevel="1" x14ac:dyDescent="0.35">
      <c r="D415" s="820" t="s">
        <v>401</v>
      </c>
      <c r="E415" s="793" t="s">
        <v>2043</v>
      </c>
      <c r="F415" s="753" t="s">
        <v>1714</v>
      </c>
      <c r="G415" s="753" t="s">
        <v>1714</v>
      </c>
      <c r="H415" s="753" t="s">
        <v>1714</v>
      </c>
      <c r="I415" s="753" t="s">
        <v>1714</v>
      </c>
      <c r="J415" s="753" t="s">
        <v>1714</v>
      </c>
      <c r="K415" s="753" t="s">
        <v>1714</v>
      </c>
      <c r="L415" s="753" t="s">
        <v>1714</v>
      </c>
      <c r="M415" s="753" t="s">
        <v>1714</v>
      </c>
      <c r="N415" s="753" t="s">
        <v>1714</v>
      </c>
      <c r="O415" s="753" t="s">
        <v>1714</v>
      </c>
      <c r="P415" s="753" t="s">
        <v>1714</v>
      </c>
      <c r="Q415" s="753" t="s">
        <v>1714</v>
      </c>
      <c r="R415" s="753" t="s">
        <v>1714</v>
      </c>
      <c r="S415" s="753" t="s">
        <v>1714</v>
      </c>
      <c r="T415" s="753" t="s">
        <v>1714</v>
      </c>
      <c r="U415" s="753" t="s">
        <v>1714</v>
      </c>
      <c r="V415" s="753" t="s">
        <v>1714</v>
      </c>
      <c r="W415" s="753" t="s">
        <v>1714</v>
      </c>
      <c r="X415" s="753" t="s">
        <v>1714</v>
      </c>
      <c r="Y415" s="753" t="s">
        <v>1714</v>
      </c>
      <c r="Z415" s="753" t="s">
        <v>1714</v>
      </c>
      <c r="AA415" s="753" t="s">
        <v>1714</v>
      </c>
      <c r="AB415" s="753" t="s">
        <v>1714</v>
      </c>
      <c r="AC415" s="753" t="s">
        <v>1714</v>
      </c>
      <c r="AD415" s="753" t="s">
        <v>1714</v>
      </c>
      <c r="AE415" s="753" t="s">
        <v>1714</v>
      </c>
      <c r="AF415" s="753" t="s">
        <v>1714</v>
      </c>
      <c r="AG415" s="753" t="s">
        <v>1714</v>
      </c>
      <c r="AH415" s="753" t="s">
        <v>1714</v>
      </c>
      <c r="AI415" s="753" t="s">
        <v>1714</v>
      </c>
      <c r="AJ415" s="753" t="s">
        <v>1714</v>
      </c>
      <c r="AK415" s="753" t="s">
        <v>1714</v>
      </c>
      <c r="AL415" s="753" t="s">
        <v>1714</v>
      </c>
      <c r="AM415" s="753" t="s">
        <v>1714</v>
      </c>
      <c r="AN415" s="753" t="s">
        <v>1714</v>
      </c>
      <c r="AO415" s="753" t="s">
        <v>1714</v>
      </c>
      <c r="AP415" s="753" t="s">
        <v>1714</v>
      </c>
      <c r="AQ415" s="753" t="s">
        <v>1714</v>
      </c>
      <c r="AR415" s="753" t="s">
        <v>1714</v>
      </c>
    </row>
    <row r="416" spans="4:44" s="808" customFormat="1" ht="14.5" hidden="1" outlineLevel="1" x14ac:dyDescent="0.35">
      <c r="D416" s="819" t="s">
        <v>402</v>
      </c>
      <c r="E416" s="812" t="s">
        <v>2044</v>
      </c>
      <c r="F416" s="753" t="s">
        <v>1714</v>
      </c>
      <c r="G416" s="753" t="s">
        <v>1714</v>
      </c>
      <c r="H416" s="753" t="s">
        <v>1714</v>
      </c>
      <c r="I416" s="753" t="s">
        <v>1714</v>
      </c>
      <c r="J416" s="753" t="s">
        <v>1714</v>
      </c>
      <c r="K416" s="753" t="s">
        <v>1714</v>
      </c>
      <c r="L416" s="753" t="s">
        <v>1714</v>
      </c>
      <c r="M416" s="753" t="s">
        <v>1714</v>
      </c>
      <c r="N416" s="753" t="s">
        <v>1714</v>
      </c>
      <c r="O416" s="753" t="s">
        <v>1714</v>
      </c>
      <c r="P416" s="753" t="s">
        <v>1714</v>
      </c>
      <c r="Q416" s="753" t="s">
        <v>1714</v>
      </c>
      <c r="R416" s="753" t="s">
        <v>1714</v>
      </c>
      <c r="S416" s="753" t="s">
        <v>1714</v>
      </c>
      <c r="T416" s="753" t="s">
        <v>1714</v>
      </c>
      <c r="U416" s="753" t="s">
        <v>1714</v>
      </c>
      <c r="V416" s="753" t="s">
        <v>1714</v>
      </c>
      <c r="W416" s="753" t="s">
        <v>1714</v>
      </c>
      <c r="X416" s="753" t="s">
        <v>1714</v>
      </c>
      <c r="Y416" s="753" t="s">
        <v>1714</v>
      </c>
      <c r="Z416" s="753" t="s">
        <v>1714</v>
      </c>
      <c r="AA416" s="753" t="s">
        <v>1714</v>
      </c>
      <c r="AB416" s="753" t="s">
        <v>1714</v>
      </c>
      <c r="AC416" s="753" t="s">
        <v>1714</v>
      </c>
      <c r="AD416" s="753" t="s">
        <v>1714</v>
      </c>
      <c r="AE416" s="753" t="s">
        <v>1714</v>
      </c>
      <c r="AF416" s="753" t="s">
        <v>1714</v>
      </c>
      <c r="AG416" s="753" t="s">
        <v>1714</v>
      </c>
      <c r="AH416" s="753" t="s">
        <v>1714</v>
      </c>
      <c r="AI416" s="753" t="s">
        <v>1714</v>
      </c>
      <c r="AJ416" s="753" t="s">
        <v>1714</v>
      </c>
      <c r="AK416" s="753" t="s">
        <v>1714</v>
      </c>
      <c r="AL416" s="753" t="s">
        <v>1714</v>
      </c>
      <c r="AM416" s="753" t="s">
        <v>1714</v>
      </c>
      <c r="AN416" s="753" t="s">
        <v>1714</v>
      </c>
      <c r="AO416" s="753" t="s">
        <v>1714</v>
      </c>
      <c r="AP416" s="753" t="s">
        <v>1714</v>
      </c>
      <c r="AQ416" s="753" t="s">
        <v>1714</v>
      </c>
      <c r="AR416" s="753" t="s">
        <v>1714</v>
      </c>
    </row>
    <row r="417" spans="4:44" s="808" customFormat="1" ht="14.5" hidden="1" outlineLevel="1" x14ac:dyDescent="0.35">
      <c r="D417" s="820" t="s">
        <v>403</v>
      </c>
      <c r="E417" s="793" t="s">
        <v>2045</v>
      </c>
      <c r="F417" s="753" t="s">
        <v>1714</v>
      </c>
      <c r="G417" s="753" t="s">
        <v>1714</v>
      </c>
      <c r="H417" s="753" t="s">
        <v>1714</v>
      </c>
      <c r="I417" s="753" t="s">
        <v>1714</v>
      </c>
      <c r="J417" s="753" t="s">
        <v>1714</v>
      </c>
      <c r="K417" s="753" t="s">
        <v>1714</v>
      </c>
      <c r="L417" s="753" t="s">
        <v>1714</v>
      </c>
      <c r="M417" s="753" t="s">
        <v>1714</v>
      </c>
      <c r="N417" s="753" t="s">
        <v>1714</v>
      </c>
      <c r="O417" s="753" t="s">
        <v>1714</v>
      </c>
      <c r="P417" s="753" t="s">
        <v>1714</v>
      </c>
      <c r="Q417" s="753" t="s">
        <v>1714</v>
      </c>
      <c r="R417" s="753" t="s">
        <v>1714</v>
      </c>
      <c r="S417" s="753" t="s">
        <v>1714</v>
      </c>
      <c r="T417" s="753" t="s">
        <v>1714</v>
      </c>
      <c r="U417" s="753" t="s">
        <v>1714</v>
      </c>
      <c r="V417" s="753" t="s">
        <v>1714</v>
      </c>
      <c r="W417" s="753" t="s">
        <v>1714</v>
      </c>
      <c r="X417" s="753" t="s">
        <v>1714</v>
      </c>
      <c r="Y417" s="753" t="s">
        <v>1714</v>
      </c>
      <c r="Z417" s="753" t="s">
        <v>1714</v>
      </c>
      <c r="AA417" s="753" t="s">
        <v>1714</v>
      </c>
      <c r="AB417" s="753" t="s">
        <v>1714</v>
      </c>
      <c r="AC417" s="753" t="s">
        <v>1714</v>
      </c>
      <c r="AD417" s="753" t="s">
        <v>1714</v>
      </c>
      <c r="AE417" s="753" t="s">
        <v>1714</v>
      </c>
      <c r="AF417" s="753" t="s">
        <v>1714</v>
      </c>
      <c r="AG417" s="753" t="s">
        <v>1714</v>
      </c>
      <c r="AH417" s="753" t="s">
        <v>1714</v>
      </c>
      <c r="AI417" s="753" t="s">
        <v>1714</v>
      </c>
      <c r="AJ417" s="753" t="s">
        <v>1714</v>
      </c>
      <c r="AK417" s="753" t="s">
        <v>1714</v>
      </c>
      <c r="AL417" s="753" t="s">
        <v>1714</v>
      </c>
      <c r="AM417" s="753" t="s">
        <v>1714</v>
      </c>
      <c r="AN417" s="753" t="s">
        <v>1714</v>
      </c>
      <c r="AO417" s="753" t="s">
        <v>1714</v>
      </c>
      <c r="AP417" s="753" t="s">
        <v>1714</v>
      </c>
      <c r="AQ417" s="753" t="s">
        <v>1714</v>
      </c>
      <c r="AR417" s="753" t="s">
        <v>1714</v>
      </c>
    </row>
    <row r="418" spans="4:44" s="808" customFormat="1" ht="14.5" hidden="1" outlineLevel="1" x14ac:dyDescent="0.35">
      <c r="D418" s="820" t="s">
        <v>404</v>
      </c>
      <c r="E418" s="793" t="s">
        <v>2046</v>
      </c>
      <c r="F418" s="753" t="s">
        <v>1714</v>
      </c>
      <c r="G418" s="753" t="s">
        <v>1714</v>
      </c>
      <c r="H418" s="753" t="s">
        <v>1714</v>
      </c>
      <c r="I418" s="753" t="s">
        <v>1714</v>
      </c>
      <c r="J418" s="753" t="s">
        <v>1714</v>
      </c>
      <c r="K418" s="753" t="s">
        <v>1714</v>
      </c>
      <c r="L418" s="753" t="s">
        <v>1714</v>
      </c>
      <c r="M418" s="753" t="s">
        <v>1714</v>
      </c>
      <c r="N418" s="753" t="s">
        <v>1714</v>
      </c>
      <c r="O418" s="753" t="s">
        <v>1714</v>
      </c>
      <c r="P418" s="753" t="s">
        <v>1714</v>
      </c>
      <c r="Q418" s="753" t="s">
        <v>1714</v>
      </c>
      <c r="R418" s="753" t="s">
        <v>1714</v>
      </c>
      <c r="S418" s="753" t="s">
        <v>1714</v>
      </c>
      <c r="T418" s="753" t="s">
        <v>1714</v>
      </c>
      <c r="U418" s="753" t="s">
        <v>1714</v>
      </c>
      <c r="V418" s="753" t="s">
        <v>1714</v>
      </c>
      <c r="W418" s="753" t="s">
        <v>1714</v>
      </c>
      <c r="X418" s="753" t="s">
        <v>1714</v>
      </c>
      <c r="Y418" s="753" t="s">
        <v>1714</v>
      </c>
      <c r="Z418" s="753" t="s">
        <v>1714</v>
      </c>
      <c r="AA418" s="753" t="s">
        <v>1714</v>
      </c>
      <c r="AB418" s="753" t="s">
        <v>1714</v>
      </c>
      <c r="AC418" s="753" t="s">
        <v>1714</v>
      </c>
      <c r="AD418" s="753" t="s">
        <v>1714</v>
      </c>
      <c r="AE418" s="753" t="s">
        <v>1714</v>
      </c>
      <c r="AF418" s="753" t="s">
        <v>1714</v>
      </c>
      <c r="AG418" s="753" t="s">
        <v>1714</v>
      </c>
      <c r="AH418" s="753" t="s">
        <v>1714</v>
      </c>
      <c r="AI418" s="753" t="s">
        <v>1714</v>
      </c>
      <c r="AJ418" s="753" t="s">
        <v>1714</v>
      </c>
      <c r="AK418" s="753" t="s">
        <v>1714</v>
      </c>
      <c r="AL418" s="753" t="s">
        <v>1714</v>
      </c>
      <c r="AM418" s="753" t="s">
        <v>1714</v>
      </c>
      <c r="AN418" s="753" t="s">
        <v>1714</v>
      </c>
      <c r="AO418" s="753" t="s">
        <v>1714</v>
      </c>
      <c r="AP418" s="753" t="s">
        <v>1714</v>
      </c>
      <c r="AQ418" s="753" t="s">
        <v>1714</v>
      </c>
      <c r="AR418" s="753" t="s">
        <v>1714</v>
      </c>
    </row>
    <row r="419" spans="4:44" s="808" customFormat="1" ht="14.5" hidden="1" outlineLevel="1" x14ac:dyDescent="0.35">
      <c r="D419" s="820" t="s">
        <v>405</v>
      </c>
      <c r="E419" s="793" t="s">
        <v>2047</v>
      </c>
      <c r="F419" s="753" t="s">
        <v>1714</v>
      </c>
      <c r="G419" s="753" t="s">
        <v>1714</v>
      </c>
      <c r="H419" s="753" t="s">
        <v>1714</v>
      </c>
      <c r="I419" s="753" t="s">
        <v>1714</v>
      </c>
      <c r="J419" s="753" t="s">
        <v>1714</v>
      </c>
      <c r="K419" s="753" t="s">
        <v>1714</v>
      </c>
      <c r="L419" s="753" t="s">
        <v>1714</v>
      </c>
      <c r="M419" s="753" t="s">
        <v>1714</v>
      </c>
      <c r="N419" s="753" t="s">
        <v>1714</v>
      </c>
      <c r="O419" s="753" t="s">
        <v>1714</v>
      </c>
      <c r="P419" s="753" t="s">
        <v>1714</v>
      </c>
      <c r="Q419" s="753" t="s">
        <v>1714</v>
      </c>
      <c r="R419" s="753" t="s">
        <v>1714</v>
      </c>
      <c r="S419" s="753" t="s">
        <v>1714</v>
      </c>
      <c r="T419" s="753" t="s">
        <v>1714</v>
      </c>
      <c r="U419" s="753" t="s">
        <v>1714</v>
      </c>
      <c r="V419" s="753" t="s">
        <v>1714</v>
      </c>
      <c r="W419" s="753" t="s">
        <v>1714</v>
      </c>
      <c r="X419" s="753" t="s">
        <v>1714</v>
      </c>
      <c r="Y419" s="753" t="s">
        <v>1714</v>
      </c>
      <c r="Z419" s="753" t="s">
        <v>1714</v>
      </c>
      <c r="AA419" s="753" t="s">
        <v>1714</v>
      </c>
      <c r="AB419" s="753" t="s">
        <v>1714</v>
      </c>
      <c r="AC419" s="753" t="s">
        <v>1714</v>
      </c>
      <c r="AD419" s="753" t="s">
        <v>1714</v>
      </c>
      <c r="AE419" s="753" t="s">
        <v>1714</v>
      </c>
      <c r="AF419" s="753" t="s">
        <v>1714</v>
      </c>
      <c r="AG419" s="753" t="s">
        <v>1714</v>
      </c>
      <c r="AH419" s="753" t="s">
        <v>1714</v>
      </c>
      <c r="AI419" s="753" t="s">
        <v>1714</v>
      </c>
      <c r="AJ419" s="753" t="s">
        <v>1714</v>
      </c>
      <c r="AK419" s="753" t="s">
        <v>1714</v>
      </c>
      <c r="AL419" s="753" t="s">
        <v>1714</v>
      </c>
      <c r="AM419" s="753" t="s">
        <v>1714</v>
      </c>
      <c r="AN419" s="753" t="s">
        <v>1714</v>
      </c>
      <c r="AO419" s="753" t="s">
        <v>1714</v>
      </c>
      <c r="AP419" s="753" t="s">
        <v>1714</v>
      </c>
      <c r="AQ419" s="753" t="s">
        <v>1714</v>
      </c>
      <c r="AR419" s="753" t="s">
        <v>1714</v>
      </c>
    </row>
    <row r="420" spans="4:44" s="808" customFormat="1" ht="14.5" hidden="1" outlineLevel="1" x14ac:dyDescent="0.35">
      <c r="D420" s="820" t="s">
        <v>406</v>
      </c>
      <c r="E420" s="793" t="s">
        <v>2048</v>
      </c>
      <c r="F420" s="753" t="s">
        <v>1714</v>
      </c>
      <c r="G420" s="753" t="s">
        <v>1714</v>
      </c>
      <c r="H420" s="753" t="s">
        <v>1714</v>
      </c>
      <c r="I420" s="753" t="s">
        <v>1714</v>
      </c>
      <c r="J420" s="753" t="s">
        <v>1714</v>
      </c>
      <c r="K420" s="753" t="s">
        <v>1714</v>
      </c>
      <c r="L420" s="753" t="s">
        <v>1714</v>
      </c>
      <c r="M420" s="753" t="s">
        <v>1714</v>
      </c>
      <c r="N420" s="753" t="s">
        <v>1714</v>
      </c>
      <c r="O420" s="753" t="s">
        <v>1714</v>
      </c>
      <c r="P420" s="753" t="s">
        <v>1714</v>
      </c>
      <c r="Q420" s="753" t="s">
        <v>1714</v>
      </c>
      <c r="R420" s="753" t="s">
        <v>1714</v>
      </c>
      <c r="S420" s="753" t="s">
        <v>1714</v>
      </c>
      <c r="T420" s="753" t="s">
        <v>1714</v>
      </c>
      <c r="U420" s="753" t="s">
        <v>1714</v>
      </c>
      <c r="V420" s="753" t="s">
        <v>1714</v>
      </c>
      <c r="W420" s="753" t="s">
        <v>1714</v>
      </c>
      <c r="X420" s="753" t="s">
        <v>1714</v>
      </c>
      <c r="Y420" s="753" t="s">
        <v>1714</v>
      </c>
      <c r="Z420" s="753" t="s">
        <v>1714</v>
      </c>
      <c r="AA420" s="753" t="s">
        <v>1714</v>
      </c>
      <c r="AB420" s="753" t="s">
        <v>1714</v>
      </c>
      <c r="AC420" s="753" t="s">
        <v>1714</v>
      </c>
      <c r="AD420" s="753" t="s">
        <v>1714</v>
      </c>
      <c r="AE420" s="753" t="s">
        <v>1714</v>
      </c>
      <c r="AF420" s="753" t="s">
        <v>1714</v>
      </c>
      <c r="AG420" s="753" t="s">
        <v>1714</v>
      </c>
      <c r="AH420" s="753" t="s">
        <v>1714</v>
      </c>
      <c r="AI420" s="753" t="s">
        <v>1714</v>
      </c>
      <c r="AJ420" s="753" t="s">
        <v>1714</v>
      </c>
      <c r="AK420" s="753" t="s">
        <v>1714</v>
      </c>
      <c r="AL420" s="753" t="s">
        <v>1714</v>
      </c>
      <c r="AM420" s="753" t="s">
        <v>1714</v>
      </c>
      <c r="AN420" s="753" t="s">
        <v>1714</v>
      </c>
      <c r="AO420" s="753" t="s">
        <v>1714</v>
      </c>
      <c r="AP420" s="753" t="s">
        <v>1714</v>
      </c>
      <c r="AQ420" s="753" t="s">
        <v>1714</v>
      </c>
      <c r="AR420" s="753" t="s">
        <v>1714</v>
      </c>
    </row>
    <row r="421" spans="4:44" s="808" customFormat="1" ht="14.5" hidden="1" outlineLevel="1" x14ac:dyDescent="0.35">
      <c r="D421" s="820" t="s">
        <v>93</v>
      </c>
      <c r="E421" s="793" t="s">
        <v>2049</v>
      </c>
      <c r="F421" s="753" t="s">
        <v>1714</v>
      </c>
      <c r="G421" s="753" t="s">
        <v>1714</v>
      </c>
      <c r="H421" s="753" t="s">
        <v>1714</v>
      </c>
      <c r="I421" s="753" t="s">
        <v>1714</v>
      </c>
      <c r="J421" s="753" t="s">
        <v>1714</v>
      </c>
      <c r="K421" s="753" t="s">
        <v>1714</v>
      </c>
      <c r="L421" s="753" t="s">
        <v>1714</v>
      </c>
      <c r="M421" s="753" t="s">
        <v>1714</v>
      </c>
      <c r="N421" s="753" t="s">
        <v>1714</v>
      </c>
      <c r="O421" s="753" t="s">
        <v>1714</v>
      </c>
      <c r="P421" s="753" t="s">
        <v>1714</v>
      </c>
      <c r="Q421" s="753" t="s">
        <v>1714</v>
      </c>
      <c r="R421" s="753" t="s">
        <v>1714</v>
      </c>
      <c r="S421" s="753" t="s">
        <v>1714</v>
      </c>
      <c r="T421" s="753" t="s">
        <v>1714</v>
      </c>
      <c r="U421" s="753" t="s">
        <v>1714</v>
      </c>
      <c r="V421" s="753" t="s">
        <v>1714</v>
      </c>
      <c r="W421" s="753" t="s">
        <v>1714</v>
      </c>
      <c r="X421" s="753" t="s">
        <v>1714</v>
      </c>
      <c r="Y421" s="753" t="s">
        <v>1714</v>
      </c>
      <c r="Z421" s="753" t="s">
        <v>1714</v>
      </c>
      <c r="AA421" s="753" t="s">
        <v>1714</v>
      </c>
      <c r="AB421" s="753" t="s">
        <v>1714</v>
      </c>
      <c r="AC421" s="753" t="s">
        <v>1714</v>
      </c>
      <c r="AD421" s="753" t="s">
        <v>1714</v>
      </c>
      <c r="AE421" s="753" t="s">
        <v>1714</v>
      </c>
      <c r="AF421" s="753" t="s">
        <v>1714</v>
      </c>
      <c r="AG421" s="753" t="s">
        <v>1714</v>
      </c>
      <c r="AH421" s="753" t="s">
        <v>1714</v>
      </c>
      <c r="AI421" s="753" t="s">
        <v>1714</v>
      </c>
      <c r="AJ421" s="753" t="s">
        <v>1714</v>
      </c>
      <c r="AK421" s="753" t="s">
        <v>1714</v>
      </c>
      <c r="AL421" s="753" t="s">
        <v>1714</v>
      </c>
      <c r="AM421" s="753" t="s">
        <v>1714</v>
      </c>
      <c r="AN421" s="753" t="s">
        <v>1714</v>
      </c>
      <c r="AO421" s="753" t="s">
        <v>1714</v>
      </c>
      <c r="AP421" s="753" t="s">
        <v>1714</v>
      </c>
      <c r="AQ421" s="753" t="s">
        <v>1714</v>
      </c>
      <c r="AR421" s="753" t="s">
        <v>1714</v>
      </c>
    </row>
    <row r="422" spans="4:44" s="808" customFormat="1" ht="14.5" hidden="1" outlineLevel="1" x14ac:dyDescent="0.35">
      <c r="D422" s="818" t="s">
        <v>407</v>
      </c>
      <c r="E422" s="793" t="s">
        <v>2050</v>
      </c>
      <c r="F422" s="753" t="s">
        <v>1714</v>
      </c>
      <c r="G422" s="753" t="s">
        <v>1714</v>
      </c>
      <c r="H422" s="753" t="s">
        <v>1714</v>
      </c>
      <c r="I422" s="753" t="s">
        <v>1714</v>
      </c>
      <c r="J422" s="753" t="s">
        <v>1714</v>
      </c>
      <c r="K422" s="753" t="s">
        <v>1714</v>
      </c>
      <c r="L422" s="753" t="s">
        <v>1714</v>
      </c>
      <c r="M422" s="753" t="s">
        <v>1714</v>
      </c>
      <c r="N422" s="753" t="s">
        <v>1714</v>
      </c>
      <c r="O422" s="753" t="s">
        <v>1714</v>
      </c>
      <c r="P422" s="753" t="s">
        <v>1714</v>
      </c>
      <c r="Q422" s="753" t="s">
        <v>1714</v>
      </c>
      <c r="R422" s="753" t="s">
        <v>1714</v>
      </c>
      <c r="S422" s="753" t="s">
        <v>1714</v>
      </c>
      <c r="T422" s="753" t="s">
        <v>1714</v>
      </c>
      <c r="U422" s="753" t="s">
        <v>1714</v>
      </c>
      <c r="V422" s="753" t="s">
        <v>1714</v>
      </c>
      <c r="W422" s="753" t="s">
        <v>1714</v>
      </c>
      <c r="X422" s="753" t="s">
        <v>1714</v>
      </c>
      <c r="Y422" s="753" t="s">
        <v>1714</v>
      </c>
      <c r="Z422" s="753" t="s">
        <v>1714</v>
      </c>
      <c r="AA422" s="753" t="s">
        <v>1714</v>
      </c>
      <c r="AB422" s="753" t="s">
        <v>1714</v>
      </c>
      <c r="AC422" s="753" t="s">
        <v>1714</v>
      </c>
      <c r="AD422" s="753" t="s">
        <v>1714</v>
      </c>
      <c r="AE422" s="753" t="s">
        <v>1714</v>
      </c>
      <c r="AF422" s="753" t="s">
        <v>1714</v>
      </c>
      <c r="AG422" s="753" t="s">
        <v>1714</v>
      </c>
      <c r="AH422" s="753" t="s">
        <v>1714</v>
      </c>
      <c r="AI422" s="753" t="s">
        <v>1714</v>
      </c>
      <c r="AJ422" s="753" t="s">
        <v>1714</v>
      </c>
      <c r="AK422" s="753" t="s">
        <v>1714</v>
      </c>
      <c r="AL422" s="753" t="s">
        <v>1714</v>
      </c>
      <c r="AM422" s="753" t="s">
        <v>1714</v>
      </c>
      <c r="AN422" s="753" t="s">
        <v>1714</v>
      </c>
      <c r="AO422" s="753" t="s">
        <v>1714</v>
      </c>
      <c r="AP422" s="753" t="s">
        <v>1714</v>
      </c>
      <c r="AQ422" s="753" t="s">
        <v>1714</v>
      </c>
      <c r="AR422" s="753" t="s">
        <v>1714</v>
      </c>
    </row>
    <row r="423" spans="4:44" s="808" customFormat="1" ht="14.5" hidden="1" outlineLevel="1" x14ac:dyDescent="0.35">
      <c r="D423" s="819" t="s">
        <v>408</v>
      </c>
      <c r="E423" s="793" t="s">
        <v>2051</v>
      </c>
      <c r="F423" s="753" t="s">
        <v>1714</v>
      </c>
      <c r="G423" s="753" t="s">
        <v>1714</v>
      </c>
      <c r="H423" s="753" t="s">
        <v>1714</v>
      </c>
      <c r="I423" s="753" t="s">
        <v>1714</v>
      </c>
      <c r="J423" s="753" t="s">
        <v>1714</v>
      </c>
      <c r="K423" s="753" t="s">
        <v>1714</v>
      </c>
      <c r="L423" s="753" t="s">
        <v>1714</v>
      </c>
      <c r="M423" s="753" t="s">
        <v>1714</v>
      </c>
      <c r="N423" s="753" t="s">
        <v>1714</v>
      </c>
      <c r="O423" s="753" t="s">
        <v>1714</v>
      </c>
      <c r="P423" s="753" t="s">
        <v>1714</v>
      </c>
      <c r="Q423" s="753" t="s">
        <v>1714</v>
      </c>
      <c r="R423" s="753" t="s">
        <v>1714</v>
      </c>
      <c r="S423" s="753" t="s">
        <v>1714</v>
      </c>
      <c r="T423" s="753" t="s">
        <v>1714</v>
      </c>
      <c r="U423" s="753" t="s">
        <v>1714</v>
      </c>
      <c r="V423" s="753" t="s">
        <v>1714</v>
      </c>
      <c r="W423" s="753" t="s">
        <v>1714</v>
      </c>
      <c r="X423" s="753" t="s">
        <v>1714</v>
      </c>
      <c r="Y423" s="753" t="s">
        <v>1714</v>
      </c>
      <c r="Z423" s="753" t="s">
        <v>1714</v>
      </c>
      <c r="AA423" s="753" t="s">
        <v>1714</v>
      </c>
      <c r="AB423" s="753" t="s">
        <v>1714</v>
      </c>
      <c r="AC423" s="753" t="s">
        <v>1714</v>
      </c>
      <c r="AD423" s="753" t="s">
        <v>1714</v>
      </c>
      <c r="AE423" s="753" t="s">
        <v>1714</v>
      </c>
      <c r="AF423" s="753" t="s">
        <v>1714</v>
      </c>
      <c r="AG423" s="753" t="s">
        <v>1714</v>
      </c>
      <c r="AH423" s="753" t="s">
        <v>1714</v>
      </c>
      <c r="AI423" s="753" t="s">
        <v>1714</v>
      </c>
      <c r="AJ423" s="753" t="s">
        <v>1714</v>
      </c>
      <c r="AK423" s="753" t="s">
        <v>1714</v>
      </c>
      <c r="AL423" s="753" t="s">
        <v>1714</v>
      </c>
      <c r="AM423" s="753" t="s">
        <v>1714</v>
      </c>
      <c r="AN423" s="753" t="s">
        <v>1714</v>
      </c>
      <c r="AO423" s="753" t="s">
        <v>1714</v>
      </c>
      <c r="AP423" s="753" t="s">
        <v>1714</v>
      </c>
      <c r="AQ423" s="753" t="s">
        <v>1714</v>
      </c>
      <c r="AR423" s="753" t="s">
        <v>1714</v>
      </c>
    </row>
    <row r="424" spans="4:44" s="808" customFormat="1" ht="14.5" hidden="1" outlineLevel="1" x14ac:dyDescent="0.35">
      <c r="D424" s="820" t="s">
        <v>478</v>
      </c>
      <c r="E424" s="793" t="s">
        <v>2052</v>
      </c>
      <c r="F424" s="753" t="s">
        <v>1714</v>
      </c>
      <c r="G424" s="753" t="s">
        <v>1714</v>
      </c>
      <c r="H424" s="753" t="s">
        <v>1714</v>
      </c>
      <c r="I424" s="753" t="s">
        <v>1714</v>
      </c>
      <c r="J424" s="753" t="s">
        <v>1714</v>
      </c>
      <c r="K424" s="753" t="s">
        <v>1714</v>
      </c>
      <c r="L424" s="753" t="s">
        <v>1714</v>
      </c>
      <c r="M424" s="753" t="s">
        <v>1714</v>
      </c>
      <c r="N424" s="753" t="s">
        <v>1714</v>
      </c>
      <c r="O424" s="753" t="s">
        <v>1714</v>
      </c>
      <c r="P424" s="753" t="s">
        <v>1714</v>
      </c>
      <c r="Q424" s="753" t="s">
        <v>1714</v>
      </c>
      <c r="R424" s="753" t="s">
        <v>1714</v>
      </c>
      <c r="S424" s="753" t="s">
        <v>1714</v>
      </c>
      <c r="T424" s="753" t="s">
        <v>1714</v>
      </c>
      <c r="U424" s="753" t="s">
        <v>1714</v>
      </c>
      <c r="V424" s="753" t="s">
        <v>1714</v>
      </c>
      <c r="W424" s="753" t="s">
        <v>1714</v>
      </c>
      <c r="X424" s="753" t="s">
        <v>1714</v>
      </c>
      <c r="Y424" s="753" t="s">
        <v>1714</v>
      </c>
      <c r="Z424" s="753" t="s">
        <v>1714</v>
      </c>
      <c r="AA424" s="753" t="s">
        <v>1714</v>
      </c>
      <c r="AB424" s="753" t="s">
        <v>1714</v>
      </c>
      <c r="AC424" s="753" t="s">
        <v>1714</v>
      </c>
      <c r="AD424" s="753" t="s">
        <v>1714</v>
      </c>
      <c r="AE424" s="753" t="s">
        <v>1714</v>
      </c>
      <c r="AF424" s="753" t="s">
        <v>1714</v>
      </c>
      <c r="AG424" s="753" t="s">
        <v>1714</v>
      </c>
      <c r="AH424" s="753" t="s">
        <v>1714</v>
      </c>
      <c r="AI424" s="753" t="s">
        <v>1714</v>
      </c>
      <c r="AJ424" s="753" t="s">
        <v>1714</v>
      </c>
      <c r="AK424" s="753" t="s">
        <v>1714</v>
      </c>
      <c r="AL424" s="753" t="s">
        <v>1714</v>
      </c>
      <c r="AM424" s="753" t="s">
        <v>1714</v>
      </c>
      <c r="AN424" s="753" t="s">
        <v>1714</v>
      </c>
      <c r="AO424" s="753" t="s">
        <v>1714</v>
      </c>
      <c r="AP424" s="753" t="s">
        <v>1714</v>
      </c>
      <c r="AQ424" s="753" t="s">
        <v>1714</v>
      </c>
      <c r="AR424" s="753" t="s">
        <v>1714</v>
      </c>
    </row>
    <row r="425" spans="4:44" s="808" customFormat="1" ht="14.5" hidden="1" outlineLevel="1" x14ac:dyDescent="0.35">
      <c r="D425" s="820" t="s">
        <v>409</v>
      </c>
      <c r="E425" s="793" t="s">
        <v>2053</v>
      </c>
      <c r="F425" s="753" t="s">
        <v>1714</v>
      </c>
      <c r="G425" s="753" t="s">
        <v>1714</v>
      </c>
      <c r="H425" s="753" t="s">
        <v>1714</v>
      </c>
      <c r="I425" s="753" t="s">
        <v>1714</v>
      </c>
      <c r="J425" s="753" t="s">
        <v>1714</v>
      </c>
      <c r="K425" s="753" t="s">
        <v>1714</v>
      </c>
      <c r="L425" s="753" t="s">
        <v>1714</v>
      </c>
      <c r="M425" s="753" t="s">
        <v>1714</v>
      </c>
      <c r="N425" s="753" t="s">
        <v>1714</v>
      </c>
      <c r="O425" s="753" t="s">
        <v>1714</v>
      </c>
      <c r="P425" s="753" t="s">
        <v>1714</v>
      </c>
      <c r="Q425" s="753" t="s">
        <v>1714</v>
      </c>
      <c r="R425" s="753" t="s">
        <v>1714</v>
      </c>
      <c r="S425" s="753" t="s">
        <v>1714</v>
      </c>
      <c r="T425" s="753" t="s">
        <v>1714</v>
      </c>
      <c r="U425" s="753" t="s">
        <v>1714</v>
      </c>
      <c r="V425" s="753" t="s">
        <v>1714</v>
      </c>
      <c r="W425" s="753" t="s">
        <v>1714</v>
      </c>
      <c r="X425" s="753" t="s">
        <v>1714</v>
      </c>
      <c r="Y425" s="753" t="s">
        <v>1714</v>
      </c>
      <c r="Z425" s="753" t="s">
        <v>1714</v>
      </c>
      <c r="AA425" s="753" t="s">
        <v>1714</v>
      </c>
      <c r="AB425" s="753" t="s">
        <v>1714</v>
      </c>
      <c r="AC425" s="753" t="s">
        <v>1714</v>
      </c>
      <c r="AD425" s="753" t="s">
        <v>1714</v>
      </c>
      <c r="AE425" s="753" t="s">
        <v>1714</v>
      </c>
      <c r="AF425" s="753" t="s">
        <v>1714</v>
      </c>
      <c r="AG425" s="753" t="s">
        <v>1714</v>
      </c>
      <c r="AH425" s="753" t="s">
        <v>1714</v>
      </c>
      <c r="AI425" s="753" t="s">
        <v>1714</v>
      </c>
      <c r="AJ425" s="753" t="s">
        <v>1714</v>
      </c>
      <c r="AK425" s="753" t="s">
        <v>1714</v>
      </c>
      <c r="AL425" s="753" t="s">
        <v>1714</v>
      </c>
      <c r="AM425" s="753" t="s">
        <v>1714</v>
      </c>
      <c r="AN425" s="753" t="s">
        <v>1714</v>
      </c>
      <c r="AO425" s="753" t="s">
        <v>1714</v>
      </c>
      <c r="AP425" s="753" t="s">
        <v>1714</v>
      </c>
      <c r="AQ425" s="753" t="s">
        <v>1714</v>
      </c>
      <c r="AR425" s="753" t="s">
        <v>1714</v>
      </c>
    </row>
    <row r="426" spans="4:44" s="808" customFormat="1" ht="14.5" hidden="1" outlineLevel="1" x14ac:dyDescent="0.35">
      <c r="D426" s="820" t="s">
        <v>479</v>
      </c>
      <c r="E426" s="793" t="s">
        <v>2054</v>
      </c>
      <c r="F426" s="753" t="s">
        <v>1714</v>
      </c>
      <c r="G426" s="753" t="s">
        <v>1714</v>
      </c>
      <c r="H426" s="753" t="s">
        <v>1714</v>
      </c>
      <c r="I426" s="753" t="s">
        <v>1714</v>
      </c>
      <c r="J426" s="753" t="s">
        <v>1714</v>
      </c>
      <c r="K426" s="753" t="s">
        <v>1714</v>
      </c>
      <c r="L426" s="753" t="s">
        <v>1714</v>
      </c>
      <c r="M426" s="753" t="s">
        <v>1714</v>
      </c>
      <c r="N426" s="753" t="s">
        <v>1714</v>
      </c>
      <c r="O426" s="753" t="s">
        <v>1714</v>
      </c>
      <c r="P426" s="753" t="s">
        <v>1714</v>
      </c>
      <c r="Q426" s="753" t="s">
        <v>1714</v>
      </c>
      <c r="R426" s="753" t="s">
        <v>1714</v>
      </c>
      <c r="S426" s="753" t="s">
        <v>1714</v>
      </c>
      <c r="T426" s="753" t="s">
        <v>1714</v>
      </c>
      <c r="U426" s="753" t="s">
        <v>1714</v>
      </c>
      <c r="V426" s="753" t="s">
        <v>1714</v>
      </c>
      <c r="W426" s="753" t="s">
        <v>1714</v>
      </c>
      <c r="X426" s="753" t="s">
        <v>1714</v>
      </c>
      <c r="Y426" s="753" t="s">
        <v>1714</v>
      </c>
      <c r="Z426" s="753" t="s">
        <v>1714</v>
      </c>
      <c r="AA426" s="753" t="s">
        <v>1714</v>
      </c>
      <c r="AB426" s="753" t="s">
        <v>1714</v>
      </c>
      <c r="AC426" s="753" t="s">
        <v>1714</v>
      </c>
      <c r="AD426" s="753" t="s">
        <v>1714</v>
      </c>
      <c r="AE426" s="753" t="s">
        <v>1714</v>
      </c>
      <c r="AF426" s="753" t="s">
        <v>1714</v>
      </c>
      <c r="AG426" s="753" t="s">
        <v>1714</v>
      </c>
      <c r="AH426" s="753" t="s">
        <v>1714</v>
      </c>
      <c r="AI426" s="753" t="s">
        <v>1714</v>
      </c>
      <c r="AJ426" s="753" t="s">
        <v>1714</v>
      </c>
      <c r="AK426" s="753" t="s">
        <v>1714</v>
      </c>
      <c r="AL426" s="753" t="s">
        <v>1714</v>
      </c>
      <c r="AM426" s="753" t="s">
        <v>1714</v>
      </c>
      <c r="AN426" s="753" t="s">
        <v>1714</v>
      </c>
      <c r="AO426" s="753" t="s">
        <v>1714</v>
      </c>
      <c r="AP426" s="753" t="s">
        <v>1714</v>
      </c>
      <c r="AQ426" s="753" t="s">
        <v>1714</v>
      </c>
      <c r="AR426" s="753" t="s">
        <v>1714</v>
      </c>
    </row>
    <row r="427" spans="4:44" s="808" customFormat="1" ht="14.5" hidden="1" outlineLevel="1" x14ac:dyDescent="0.35">
      <c r="D427" s="820" t="s">
        <v>410</v>
      </c>
      <c r="E427" s="793" t="s">
        <v>2055</v>
      </c>
      <c r="F427" s="753" t="s">
        <v>1714</v>
      </c>
      <c r="G427" s="753" t="s">
        <v>1714</v>
      </c>
      <c r="H427" s="753" t="s">
        <v>1714</v>
      </c>
      <c r="I427" s="753" t="s">
        <v>1714</v>
      </c>
      <c r="J427" s="753" t="s">
        <v>1714</v>
      </c>
      <c r="K427" s="753" t="s">
        <v>1714</v>
      </c>
      <c r="L427" s="753" t="s">
        <v>1714</v>
      </c>
      <c r="M427" s="753" t="s">
        <v>1714</v>
      </c>
      <c r="N427" s="753" t="s">
        <v>1714</v>
      </c>
      <c r="O427" s="753" t="s">
        <v>1714</v>
      </c>
      <c r="P427" s="753" t="s">
        <v>1714</v>
      </c>
      <c r="Q427" s="753" t="s">
        <v>1714</v>
      </c>
      <c r="R427" s="753" t="s">
        <v>1714</v>
      </c>
      <c r="S427" s="753" t="s">
        <v>1714</v>
      </c>
      <c r="T427" s="753" t="s">
        <v>1714</v>
      </c>
      <c r="U427" s="753" t="s">
        <v>1714</v>
      </c>
      <c r="V427" s="753" t="s">
        <v>1714</v>
      </c>
      <c r="W427" s="753" t="s">
        <v>1714</v>
      </c>
      <c r="X427" s="753" t="s">
        <v>1714</v>
      </c>
      <c r="Y427" s="753" t="s">
        <v>1714</v>
      </c>
      <c r="Z427" s="753" t="s">
        <v>1714</v>
      </c>
      <c r="AA427" s="753" t="s">
        <v>1714</v>
      </c>
      <c r="AB427" s="753" t="s">
        <v>1714</v>
      </c>
      <c r="AC427" s="753" t="s">
        <v>1714</v>
      </c>
      <c r="AD427" s="753" t="s">
        <v>1714</v>
      </c>
      <c r="AE427" s="753" t="s">
        <v>1714</v>
      </c>
      <c r="AF427" s="753" t="s">
        <v>1714</v>
      </c>
      <c r="AG427" s="753" t="s">
        <v>1714</v>
      </c>
      <c r="AH427" s="753" t="s">
        <v>1714</v>
      </c>
      <c r="AI427" s="753" t="s">
        <v>1714</v>
      </c>
      <c r="AJ427" s="753" t="s">
        <v>1714</v>
      </c>
      <c r="AK427" s="753" t="s">
        <v>1714</v>
      </c>
      <c r="AL427" s="753" t="s">
        <v>1714</v>
      </c>
      <c r="AM427" s="753" t="s">
        <v>1714</v>
      </c>
      <c r="AN427" s="753" t="s">
        <v>1714</v>
      </c>
      <c r="AO427" s="753" t="s">
        <v>1714</v>
      </c>
      <c r="AP427" s="753" t="s">
        <v>1714</v>
      </c>
      <c r="AQ427" s="753" t="s">
        <v>1714</v>
      </c>
      <c r="AR427" s="753" t="s">
        <v>1714</v>
      </c>
    </row>
    <row r="428" spans="4:44" s="808" customFormat="1" ht="14.5" hidden="1" outlineLevel="1" x14ac:dyDescent="0.35">
      <c r="D428" s="820" t="s">
        <v>480</v>
      </c>
      <c r="E428" s="793" t="s">
        <v>2056</v>
      </c>
      <c r="F428" s="753" t="s">
        <v>1714</v>
      </c>
      <c r="G428" s="753" t="s">
        <v>1714</v>
      </c>
      <c r="H428" s="753" t="s">
        <v>1714</v>
      </c>
      <c r="I428" s="753" t="s">
        <v>1714</v>
      </c>
      <c r="J428" s="753" t="s">
        <v>1714</v>
      </c>
      <c r="K428" s="753" t="s">
        <v>1714</v>
      </c>
      <c r="L428" s="753" t="s">
        <v>1714</v>
      </c>
      <c r="M428" s="753" t="s">
        <v>1714</v>
      </c>
      <c r="N428" s="753" t="s">
        <v>1714</v>
      </c>
      <c r="O428" s="753" t="s">
        <v>1714</v>
      </c>
      <c r="P428" s="753" t="s">
        <v>1714</v>
      </c>
      <c r="Q428" s="753" t="s">
        <v>1714</v>
      </c>
      <c r="R428" s="753" t="s">
        <v>1714</v>
      </c>
      <c r="S428" s="753" t="s">
        <v>1714</v>
      </c>
      <c r="T428" s="753" t="s">
        <v>1714</v>
      </c>
      <c r="U428" s="753" t="s">
        <v>1714</v>
      </c>
      <c r="V428" s="753" t="s">
        <v>1714</v>
      </c>
      <c r="W428" s="753" t="s">
        <v>1714</v>
      </c>
      <c r="X428" s="753" t="s">
        <v>1714</v>
      </c>
      <c r="Y428" s="753" t="s">
        <v>1714</v>
      </c>
      <c r="Z428" s="753" t="s">
        <v>1714</v>
      </c>
      <c r="AA428" s="753" t="s">
        <v>1714</v>
      </c>
      <c r="AB428" s="753" t="s">
        <v>1714</v>
      </c>
      <c r="AC428" s="753" t="s">
        <v>1714</v>
      </c>
      <c r="AD428" s="753" t="s">
        <v>1714</v>
      </c>
      <c r="AE428" s="753" t="s">
        <v>1714</v>
      </c>
      <c r="AF428" s="753" t="s">
        <v>1714</v>
      </c>
      <c r="AG428" s="753" t="s">
        <v>1714</v>
      </c>
      <c r="AH428" s="753" t="s">
        <v>1714</v>
      </c>
      <c r="AI428" s="753" t="s">
        <v>1714</v>
      </c>
      <c r="AJ428" s="753" t="s">
        <v>1714</v>
      </c>
      <c r="AK428" s="753" t="s">
        <v>1714</v>
      </c>
      <c r="AL428" s="753" t="s">
        <v>1714</v>
      </c>
      <c r="AM428" s="753" t="s">
        <v>1714</v>
      </c>
      <c r="AN428" s="753" t="s">
        <v>1714</v>
      </c>
      <c r="AO428" s="753" t="s">
        <v>1714</v>
      </c>
      <c r="AP428" s="753" t="s">
        <v>1714</v>
      </c>
      <c r="AQ428" s="753" t="s">
        <v>1714</v>
      </c>
      <c r="AR428" s="753" t="s">
        <v>1714</v>
      </c>
    </row>
    <row r="429" spans="4:44" s="808" customFormat="1" ht="14.5" hidden="1" outlineLevel="1" x14ac:dyDescent="0.35">
      <c r="D429" s="820" t="s">
        <v>498</v>
      </c>
      <c r="E429" s="793" t="s">
        <v>2057</v>
      </c>
      <c r="F429" s="753" t="s">
        <v>1714</v>
      </c>
      <c r="G429" s="753" t="s">
        <v>1714</v>
      </c>
      <c r="H429" s="753" t="s">
        <v>1714</v>
      </c>
      <c r="I429" s="753" t="s">
        <v>1714</v>
      </c>
      <c r="J429" s="753" t="s">
        <v>1714</v>
      </c>
      <c r="K429" s="753" t="s">
        <v>1714</v>
      </c>
      <c r="L429" s="753" t="s">
        <v>1714</v>
      </c>
      <c r="M429" s="753" t="s">
        <v>1714</v>
      </c>
      <c r="N429" s="753" t="s">
        <v>1714</v>
      </c>
      <c r="O429" s="753" t="s">
        <v>1714</v>
      </c>
      <c r="P429" s="753" t="s">
        <v>1714</v>
      </c>
      <c r="Q429" s="753" t="s">
        <v>1714</v>
      </c>
      <c r="R429" s="753" t="s">
        <v>1714</v>
      </c>
      <c r="S429" s="753" t="s">
        <v>1714</v>
      </c>
      <c r="T429" s="753" t="s">
        <v>1714</v>
      </c>
      <c r="U429" s="753" t="s">
        <v>1714</v>
      </c>
      <c r="V429" s="753" t="s">
        <v>1714</v>
      </c>
      <c r="W429" s="753" t="s">
        <v>1714</v>
      </c>
      <c r="X429" s="753" t="s">
        <v>1714</v>
      </c>
      <c r="Y429" s="753" t="s">
        <v>1714</v>
      </c>
      <c r="Z429" s="753" t="s">
        <v>1714</v>
      </c>
      <c r="AA429" s="753" t="s">
        <v>1714</v>
      </c>
      <c r="AB429" s="753" t="s">
        <v>1714</v>
      </c>
      <c r="AC429" s="753" t="s">
        <v>1714</v>
      </c>
      <c r="AD429" s="753" t="s">
        <v>1714</v>
      </c>
      <c r="AE429" s="753" t="s">
        <v>1714</v>
      </c>
      <c r="AF429" s="753" t="s">
        <v>1714</v>
      </c>
      <c r="AG429" s="753" t="s">
        <v>1714</v>
      </c>
      <c r="AH429" s="753" t="s">
        <v>1714</v>
      </c>
      <c r="AI429" s="753" t="s">
        <v>1714</v>
      </c>
      <c r="AJ429" s="753" t="s">
        <v>1714</v>
      </c>
      <c r="AK429" s="753" t="s">
        <v>1714</v>
      </c>
      <c r="AL429" s="753" t="s">
        <v>1714</v>
      </c>
      <c r="AM429" s="753" t="s">
        <v>1714</v>
      </c>
      <c r="AN429" s="753" t="s">
        <v>1714</v>
      </c>
      <c r="AO429" s="753" t="s">
        <v>1714</v>
      </c>
      <c r="AP429" s="753" t="s">
        <v>1714</v>
      </c>
      <c r="AQ429" s="753" t="s">
        <v>1714</v>
      </c>
      <c r="AR429" s="753" t="s">
        <v>1714</v>
      </c>
    </row>
    <row r="430" spans="4:44" s="808" customFormat="1" ht="14.5" hidden="1" outlineLevel="1" x14ac:dyDescent="0.35">
      <c r="D430" s="820" t="s">
        <v>37</v>
      </c>
      <c r="E430" s="793" t="s">
        <v>2058</v>
      </c>
      <c r="F430" s="753" t="s">
        <v>1714</v>
      </c>
      <c r="G430" s="753" t="s">
        <v>1714</v>
      </c>
      <c r="H430" s="753" t="s">
        <v>1714</v>
      </c>
      <c r="I430" s="753" t="s">
        <v>1714</v>
      </c>
      <c r="J430" s="753" t="s">
        <v>1714</v>
      </c>
      <c r="K430" s="753" t="s">
        <v>1714</v>
      </c>
      <c r="L430" s="753" t="s">
        <v>1714</v>
      </c>
      <c r="M430" s="753" t="s">
        <v>1714</v>
      </c>
      <c r="N430" s="753" t="s">
        <v>1714</v>
      </c>
      <c r="O430" s="753" t="s">
        <v>1714</v>
      </c>
      <c r="P430" s="753" t="s">
        <v>1714</v>
      </c>
      <c r="Q430" s="753" t="s">
        <v>1714</v>
      </c>
      <c r="R430" s="753" t="s">
        <v>1714</v>
      </c>
      <c r="S430" s="753" t="s">
        <v>1714</v>
      </c>
      <c r="T430" s="753" t="s">
        <v>1714</v>
      </c>
      <c r="U430" s="753" t="s">
        <v>1714</v>
      </c>
      <c r="V430" s="753" t="s">
        <v>1714</v>
      </c>
      <c r="W430" s="753" t="s">
        <v>1714</v>
      </c>
      <c r="X430" s="753" t="s">
        <v>1714</v>
      </c>
      <c r="Y430" s="753" t="s">
        <v>1714</v>
      </c>
      <c r="Z430" s="753" t="s">
        <v>1714</v>
      </c>
      <c r="AA430" s="753" t="s">
        <v>1714</v>
      </c>
      <c r="AB430" s="753" t="s">
        <v>1714</v>
      </c>
      <c r="AC430" s="753" t="s">
        <v>1714</v>
      </c>
      <c r="AD430" s="753" t="s">
        <v>1714</v>
      </c>
      <c r="AE430" s="753" t="s">
        <v>1714</v>
      </c>
      <c r="AF430" s="753" t="s">
        <v>1714</v>
      </c>
      <c r="AG430" s="753" t="s">
        <v>1714</v>
      </c>
      <c r="AH430" s="753" t="s">
        <v>1714</v>
      </c>
      <c r="AI430" s="753" t="s">
        <v>1714</v>
      </c>
      <c r="AJ430" s="753" t="s">
        <v>1714</v>
      </c>
      <c r="AK430" s="753" t="s">
        <v>1714</v>
      </c>
      <c r="AL430" s="753" t="s">
        <v>1714</v>
      </c>
      <c r="AM430" s="753" t="s">
        <v>1714</v>
      </c>
      <c r="AN430" s="753" t="s">
        <v>1714</v>
      </c>
      <c r="AO430" s="753" t="s">
        <v>1714</v>
      </c>
      <c r="AP430" s="753" t="s">
        <v>1714</v>
      </c>
      <c r="AQ430" s="753" t="s">
        <v>1714</v>
      </c>
      <c r="AR430" s="753" t="s">
        <v>1714</v>
      </c>
    </row>
    <row r="431" spans="4:44" s="808" customFormat="1" ht="14.5" hidden="1" outlineLevel="1" x14ac:dyDescent="0.35">
      <c r="D431" s="820" t="s">
        <v>913</v>
      </c>
      <c r="E431" s="793" t="s">
        <v>2059</v>
      </c>
      <c r="F431" s="753" t="s">
        <v>1714</v>
      </c>
      <c r="G431" s="753" t="s">
        <v>1714</v>
      </c>
      <c r="H431" s="753" t="s">
        <v>1714</v>
      </c>
      <c r="I431" s="753" t="s">
        <v>1714</v>
      </c>
      <c r="J431" s="753" t="s">
        <v>1714</v>
      </c>
      <c r="K431" s="753" t="s">
        <v>1714</v>
      </c>
      <c r="L431" s="753" t="s">
        <v>1714</v>
      </c>
      <c r="M431" s="753" t="s">
        <v>1714</v>
      </c>
      <c r="N431" s="753" t="s">
        <v>1714</v>
      </c>
      <c r="O431" s="753" t="s">
        <v>1714</v>
      </c>
      <c r="P431" s="753" t="s">
        <v>1714</v>
      </c>
      <c r="Q431" s="753" t="s">
        <v>1714</v>
      </c>
      <c r="R431" s="753" t="s">
        <v>1714</v>
      </c>
      <c r="S431" s="753" t="s">
        <v>1714</v>
      </c>
      <c r="T431" s="753" t="s">
        <v>1714</v>
      </c>
      <c r="U431" s="753" t="s">
        <v>1714</v>
      </c>
      <c r="V431" s="753" t="s">
        <v>1714</v>
      </c>
      <c r="W431" s="753" t="s">
        <v>1714</v>
      </c>
      <c r="X431" s="753" t="s">
        <v>1714</v>
      </c>
      <c r="Y431" s="753" t="s">
        <v>1714</v>
      </c>
      <c r="Z431" s="753" t="s">
        <v>1714</v>
      </c>
      <c r="AA431" s="753" t="s">
        <v>1714</v>
      </c>
      <c r="AB431" s="753" t="s">
        <v>1714</v>
      </c>
      <c r="AC431" s="753" t="s">
        <v>1714</v>
      </c>
      <c r="AD431" s="753" t="s">
        <v>1714</v>
      </c>
      <c r="AE431" s="753" t="s">
        <v>1714</v>
      </c>
      <c r="AF431" s="753" t="s">
        <v>1714</v>
      </c>
      <c r="AG431" s="753" t="s">
        <v>1714</v>
      </c>
      <c r="AH431" s="753" t="s">
        <v>1714</v>
      </c>
      <c r="AI431" s="753" t="s">
        <v>1714</v>
      </c>
      <c r="AJ431" s="753" t="s">
        <v>1714</v>
      </c>
      <c r="AK431" s="753" t="s">
        <v>1714</v>
      </c>
      <c r="AL431" s="753" t="s">
        <v>1714</v>
      </c>
      <c r="AM431" s="753" t="s">
        <v>1714</v>
      </c>
      <c r="AN431" s="753" t="s">
        <v>1714</v>
      </c>
      <c r="AO431" s="753" t="s">
        <v>1714</v>
      </c>
      <c r="AP431" s="753" t="s">
        <v>1714</v>
      </c>
      <c r="AQ431" s="753" t="s">
        <v>1714</v>
      </c>
      <c r="AR431" s="753" t="s">
        <v>1714</v>
      </c>
    </row>
    <row r="432" spans="4:44" s="808" customFormat="1" ht="14.5" hidden="1" outlineLevel="1" x14ac:dyDescent="0.35">
      <c r="D432" s="819" t="s">
        <v>412</v>
      </c>
      <c r="E432" s="793" t="s">
        <v>2060</v>
      </c>
      <c r="F432" s="753" t="s">
        <v>1714</v>
      </c>
      <c r="G432" s="753" t="s">
        <v>1714</v>
      </c>
      <c r="H432" s="753" t="s">
        <v>1714</v>
      </c>
      <c r="I432" s="753" t="s">
        <v>1714</v>
      </c>
      <c r="J432" s="753" t="s">
        <v>1714</v>
      </c>
      <c r="K432" s="753" t="s">
        <v>1714</v>
      </c>
      <c r="L432" s="753" t="s">
        <v>1714</v>
      </c>
      <c r="M432" s="753" t="s">
        <v>1714</v>
      </c>
      <c r="N432" s="753" t="s">
        <v>1714</v>
      </c>
      <c r="O432" s="753" t="s">
        <v>1714</v>
      </c>
      <c r="P432" s="753" t="s">
        <v>1714</v>
      </c>
      <c r="Q432" s="753" t="s">
        <v>1714</v>
      </c>
      <c r="R432" s="753" t="s">
        <v>1714</v>
      </c>
      <c r="S432" s="753" t="s">
        <v>1714</v>
      </c>
      <c r="T432" s="753" t="s">
        <v>1714</v>
      </c>
      <c r="U432" s="753" t="s">
        <v>1714</v>
      </c>
      <c r="V432" s="753" t="s">
        <v>1714</v>
      </c>
      <c r="W432" s="753" t="s">
        <v>1714</v>
      </c>
      <c r="X432" s="753" t="s">
        <v>1714</v>
      </c>
      <c r="Y432" s="753" t="s">
        <v>1714</v>
      </c>
      <c r="Z432" s="753" t="s">
        <v>1714</v>
      </c>
      <c r="AA432" s="753" t="s">
        <v>1714</v>
      </c>
      <c r="AB432" s="753" t="s">
        <v>1714</v>
      </c>
      <c r="AC432" s="753" t="s">
        <v>1714</v>
      </c>
      <c r="AD432" s="753" t="s">
        <v>1714</v>
      </c>
      <c r="AE432" s="753" t="s">
        <v>1714</v>
      </c>
      <c r="AF432" s="753" t="s">
        <v>1714</v>
      </c>
      <c r="AG432" s="753" t="s">
        <v>1714</v>
      </c>
      <c r="AH432" s="753" t="s">
        <v>1714</v>
      </c>
      <c r="AI432" s="753" t="s">
        <v>1714</v>
      </c>
      <c r="AJ432" s="753" t="s">
        <v>1714</v>
      </c>
      <c r="AK432" s="753" t="s">
        <v>1714</v>
      </c>
      <c r="AL432" s="753" t="s">
        <v>1714</v>
      </c>
      <c r="AM432" s="753" t="s">
        <v>1714</v>
      </c>
      <c r="AN432" s="753" t="s">
        <v>1714</v>
      </c>
      <c r="AO432" s="753" t="s">
        <v>1714</v>
      </c>
      <c r="AP432" s="753" t="s">
        <v>1714</v>
      </c>
      <c r="AQ432" s="753" t="s">
        <v>1714</v>
      </c>
      <c r="AR432" s="753" t="s">
        <v>1714</v>
      </c>
    </row>
    <row r="433" spans="4:44" s="808" customFormat="1" ht="14.5" hidden="1" outlineLevel="1" x14ac:dyDescent="0.35">
      <c r="D433" s="820" t="s">
        <v>784</v>
      </c>
      <c r="E433" s="793" t="s">
        <v>2061</v>
      </c>
      <c r="F433" s="753" t="s">
        <v>1714</v>
      </c>
      <c r="G433" s="753" t="s">
        <v>1714</v>
      </c>
      <c r="H433" s="753" t="s">
        <v>1714</v>
      </c>
      <c r="I433" s="753" t="s">
        <v>1714</v>
      </c>
      <c r="J433" s="753" t="s">
        <v>1714</v>
      </c>
      <c r="K433" s="753" t="s">
        <v>1714</v>
      </c>
      <c r="L433" s="753" t="s">
        <v>1714</v>
      </c>
      <c r="M433" s="753" t="s">
        <v>1714</v>
      </c>
      <c r="N433" s="753" t="s">
        <v>1714</v>
      </c>
      <c r="O433" s="753" t="s">
        <v>1714</v>
      </c>
      <c r="P433" s="753" t="s">
        <v>1714</v>
      </c>
      <c r="Q433" s="753" t="s">
        <v>1714</v>
      </c>
      <c r="R433" s="753" t="s">
        <v>1714</v>
      </c>
      <c r="S433" s="753" t="s">
        <v>1714</v>
      </c>
      <c r="T433" s="753" t="s">
        <v>1714</v>
      </c>
      <c r="U433" s="753" t="s">
        <v>1714</v>
      </c>
      <c r="V433" s="753" t="s">
        <v>1714</v>
      </c>
      <c r="W433" s="753" t="s">
        <v>1714</v>
      </c>
      <c r="X433" s="753" t="s">
        <v>1714</v>
      </c>
      <c r="Y433" s="753" t="s">
        <v>1714</v>
      </c>
      <c r="Z433" s="753" t="s">
        <v>1714</v>
      </c>
      <c r="AA433" s="753" t="s">
        <v>1714</v>
      </c>
      <c r="AB433" s="753" t="s">
        <v>1714</v>
      </c>
      <c r="AC433" s="753" t="s">
        <v>1714</v>
      </c>
      <c r="AD433" s="753" t="s">
        <v>1714</v>
      </c>
      <c r="AE433" s="753" t="s">
        <v>1714</v>
      </c>
      <c r="AF433" s="753" t="s">
        <v>1714</v>
      </c>
      <c r="AG433" s="753" t="s">
        <v>1714</v>
      </c>
      <c r="AH433" s="753" t="s">
        <v>1714</v>
      </c>
      <c r="AI433" s="753" t="s">
        <v>1714</v>
      </c>
      <c r="AJ433" s="753" t="s">
        <v>1714</v>
      </c>
      <c r="AK433" s="753" t="s">
        <v>1714</v>
      </c>
      <c r="AL433" s="753" t="s">
        <v>1714</v>
      </c>
      <c r="AM433" s="753" t="s">
        <v>1714</v>
      </c>
      <c r="AN433" s="753" t="s">
        <v>1714</v>
      </c>
      <c r="AO433" s="753" t="s">
        <v>1714</v>
      </c>
      <c r="AP433" s="753" t="s">
        <v>1714</v>
      </c>
      <c r="AQ433" s="753" t="s">
        <v>1714</v>
      </c>
      <c r="AR433" s="753" t="s">
        <v>1714</v>
      </c>
    </row>
    <row r="434" spans="4:44" s="808" customFormat="1" ht="14.5" hidden="1" outlineLevel="1" x14ac:dyDescent="0.35">
      <c r="D434" s="820" t="s">
        <v>411</v>
      </c>
      <c r="E434" s="793" t="s">
        <v>2062</v>
      </c>
      <c r="F434" s="753" t="s">
        <v>1714</v>
      </c>
      <c r="G434" s="753" t="s">
        <v>1714</v>
      </c>
      <c r="H434" s="753" t="s">
        <v>1714</v>
      </c>
      <c r="I434" s="753" t="s">
        <v>1714</v>
      </c>
      <c r="J434" s="753" t="s">
        <v>1714</v>
      </c>
      <c r="K434" s="753" t="s">
        <v>1714</v>
      </c>
      <c r="L434" s="753" t="s">
        <v>1714</v>
      </c>
      <c r="M434" s="753" t="s">
        <v>1714</v>
      </c>
      <c r="N434" s="753" t="s">
        <v>1714</v>
      </c>
      <c r="O434" s="753" t="s">
        <v>1714</v>
      </c>
      <c r="P434" s="753" t="s">
        <v>1714</v>
      </c>
      <c r="Q434" s="753" t="s">
        <v>1714</v>
      </c>
      <c r="R434" s="753" t="s">
        <v>1714</v>
      </c>
      <c r="S434" s="753" t="s">
        <v>1714</v>
      </c>
      <c r="T434" s="753" t="s">
        <v>1714</v>
      </c>
      <c r="U434" s="753" t="s">
        <v>1714</v>
      </c>
      <c r="V434" s="753" t="s">
        <v>1714</v>
      </c>
      <c r="W434" s="753" t="s">
        <v>1714</v>
      </c>
      <c r="X434" s="753" t="s">
        <v>1714</v>
      </c>
      <c r="Y434" s="753" t="s">
        <v>1714</v>
      </c>
      <c r="Z434" s="753" t="s">
        <v>1714</v>
      </c>
      <c r="AA434" s="753" t="s">
        <v>1714</v>
      </c>
      <c r="AB434" s="753" t="s">
        <v>1714</v>
      </c>
      <c r="AC434" s="753" t="s">
        <v>1714</v>
      </c>
      <c r="AD434" s="753" t="s">
        <v>1714</v>
      </c>
      <c r="AE434" s="753" t="s">
        <v>1714</v>
      </c>
      <c r="AF434" s="753" t="s">
        <v>1714</v>
      </c>
      <c r="AG434" s="753" t="s">
        <v>1714</v>
      </c>
      <c r="AH434" s="753" t="s">
        <v>1714</v>
      </c>
      <c r="AI434" s="753" t="s">
        <v>1714</v>
      </c>
      <c r="AJ434" s="753" t="s">
        <v>1714</v>
      </c>
      <c r="AK434" s="753" t="s">
        <v>1714</v>
      </c>
      <c r="AL434" s="753" t="s">
        <v>1714</v>
      </c>
      <c r="AM434" s="753" t="s">
        <v>1714</v>
      </c>
      <c r="AN434" s="753" t="s">
        <v>1714</v>
      </c>
      <c r="AO434" s="753" t="s">
        <v>1714</v>
      </c>
      <c r="AP434" s="753" t="s">
        <v>1714</v>
      </c>
      <c r="AQ434" s="753" t="s">
        <v>1714</v>
      </c>
      <c r="AR434" s="753" t="s">
        <v>1714</v>
      </c>
    </row>
    <row r="435" spans="4:44" s="808" customFormat="1" ht="14.5" hidden="1" outlineLevel="1" x14ac:dyDescent="0.35">
      <c r="D435" s="820" t="s">
        <v>2063</v>
      </c>
      <c r="E435" s="793" t="s">
        <v>2064</v>
      </c>
      <c r="F435" s="753" t="s">
        <v>1714</v>
      </c>
      <c r="G435" s="753" t="s">
        <v>1714</v>
      </c>
      <c r="H435" s="753" t="s">
        <v>1714</v>
      </c>
      <c r="I435" s="753" t="s">
        <v>1714</v>
      </c>
      <c r="J435" s="753" t="s">
        <v>1714</v>
      </c>
      <c r="K435" s="753" t="s">
        <v>1714</v>
      </c>
      <c r="L435" s="753" t="s">
        <v>1714</v>
      </c>
      <c r="M435" s="753" t="s">
        <v>1714</v>
      </c>
      <c r="N435" s="753" t="s">
        <v>1714</v>
      </c>
      <c r="O435" s="753" t="s">
        <v>1714</v>
      </c>
      <c r="P435" s="753" t="s">
        <v>1714</v>
      </c>
      <c r="Q435" s="753" t="s">
        <v>1714</v>
      </c>
      <c r="R435" s="753" t="s">
        <v>1714</v>
      </c>
      <c r="S435" s="753" t="s">
        <v>1714</v>
      </c>
      <c r="T435" s="753" t="s">
        <v>1714</v>
      </c>
      <c r="U435" s="753" t="s">
        <v>1714</v>
      </c>
      <c r="V435" s="753" t="s">
        <v>1714</v>
      </c>
      <c r="W435" s="753" t="s">
        <v>1714</v>
      </c>
      <c r="X435" s="753" t="s">
        <v>1714</v>
      </c>
      <c r="Y435" s="753" t="s">
        <v>1714</v>
      </c>
      <c r="Z435" s="753" t="s">
        <v>1714</v>
      </c>
      <c r="AA435" s="753" t="s">
        <v>1714</v>
      </c>
      <c r="AB435" s="753" t="s">
        <v>1714</v>
      </c>
      <c r="AC435" s="753" t="s">
        <v>1714</v>
      </c>
      <c r="AD435" s="753" t="s">
        <v>1714</v>
      </c>
      <c r="AE435" s="753" t="s">
        <v>1714</v>
      </c>
      <c r="AF435" s="753" t="s">
        <v>1714</v>
      </c>
      <c r="AG435" s="753" t="s">
        <v>1714</v>
      </c>
      <c r="AH435" s="753" t="s">
        <v>1714</v>
      </c>
      <c r="AI435" s="753" t="s">
        <v>1714</v>
      </c>
      <c r="AJ435" s="753" t="s">
        <v>1714</v>
      </c>
      <c r="AK435" s="753" t="s">
        <v>1714</v>
      </c>
      <c r="AL435" s="753" t="s">
        <v>1714</v>
      </c>
      <c r="AM435" s="753" t="s">
        <v>1714</v>
      </c>
      <c r="AN435" s="753" t="s">
        <v>1714</v>
      </c>
      <c r="AO435" s="753" t="s">
        <v>1714</v>
      </c>
      <c r="AP435" s="753" t="s">
        <v>1714</v>
      </c>
      <c r="AQ435" s="753" t="s">
        <v>1714</v>
      </c>
      <c r="AR435" s="753" t="s">
        <v>1714</v>
      </c>
    </row>
    <row r="436" spans="4:44" s="808" customFormat="1" ht="14.5" hidden="1" outlineLevel="1" x14ac:dyDescent="0.35">
      <c r="D436" s="820"/>
      <c r="E436" s="793"/>
      <c r="F436" s="753"/>
      <c r="G436" s="753"/>
      <c r="H436" s="753"/>
      <c r="I436" s="753"/>
      <c r="J436" s="753"/>
      <c r="K436" s="753"/>
      <c r="L436" s="753"/>
      <c r="M436" s="753"/>
      <c r="N436" s="753"/>
      <c r="O436" s="753"/>
      <c r="P436" s="753"/>
      <c r="Q436" s="753"/>
      <c r="R436" s="753"/>
      <c r="S436" s="753"/>
      <c r="T436" s="753"/>
      <c r="U436" s="753"/>
      <c r="V436" s="753"/>
      <c r="W436" s="753"/>
      <c r="X436" s="753"/>
      <c r="Y436" s="753"/>
      <c r="Z436" s="753"/>
      <c r="AA436" s="753"/>
      <c r="AB436" s="753"/>
      <c r="AC436" s="753"/>
      <c r="AD436" s="753"/>
      <c r="AE436" s="753"/>
      <c r="AF436" s="753"/>
      <c r="AG436" s="753"/>
      <c r="AH436" s="753"/>
      <c r="AI436" s="753"/>
      <c r="AJ436" s="753"/>
      <c r="AK436" s="753"/>
      <c r="AL436" s="753"/>
      <c r="AM436" s="753"/>
      <c r="AN436" s="753"/>
      <c r="AO436" s="753"/>
      <c r="AP436" s="753"/>
      <c r="AQ436" s="753"/>
      <c r="AR436" s="753"/>
    </row>
    <row r="437" spans="4:44" s="808" customFormat="1" ht="14.5" hidden="1" outlineLevel="1" x14ac:dyDescent="0.35">
      <c r="D437" s="820"/>
      <c r="E437" s="793"/>
      <c r="F437" s="753"/>
      <c r="G437" s="753"/>
      <c r="H437" s="753"/>
      <c r="I437" s="753"/>
      <c r="J437" s="753"/>
      <c r="K437" s="753"/>
      <c r="L437" s="753"/>
      <c r="M437" s="753"/>
      <c r="N437" s="753"/>
      <c r="O437" s="753"/>
      <c r="P437" s="753"/>
      <c r="Q437" s="753"/>
      <c r="R437" s="753"/>
      <c r="S437" s="753"/>
      <c r="T437" s="753"/>
      <c r="U437" s="753"/>
      <c r="V437" s="753"/>
      <c r="W437" s="753"/>
      <c r="X437" s="753"/>
      <c r="Y437" s="753"/>
      <c r="Z437" s="753"/>
      <c r="AA437" s="753"/>
      <c r="AB437" s="753"/>
      <c r="AC437" s="753"/>
      <c r="AD437" s="753"/>
      <c r="AE437" s="753"/>
      <c r="AF437" s="753"/>
      <c r="AG437" s="753"/>
      <c r="AH437" s="753"/>
      <c r="AI437" s="753"/>
      <c r="AJ437" s="753"/>
      <c r="AK437" s="753"/>
      <c r="AL437" s="753"/>
      <c r="AM437" s="753"/>
      <c r="AN437" s="753"/>
      <c r="AO437" s="753"/>
      <c r="AP437" s="753"/>
      <c r="AQ437" s="753"/>
      <c r="AR437" s="753"/>
    </row>
    <row r="438" spans="4:44" s="808" customFormat="1" ht="14.5" hidden="1" outlineLevel="1" x14ac:dyDescent="0.35">
      <c r="D438" s="820"/>
      <c r="E438" s="793"/>
      <c r="F438" s="753"/>
      <c r="G438" s="753"/>
      <c r="H438" s="753"/>
      <c r="I438" s="753"/>
      <c r="J438" s="753"/>
      <c r="K438" s="753"/>
      <c r="L438" s="753"/>
      <c r="M438" s="753"/>
      <c r="N438" s="753"/>
      <c r="O438" s="753"/>
      <c r="P438" s="753"/>
      <c r="Q438" s="753"/>
      <c r="R438" s="753"/>
      <c r="S438" s="753"/>
      <c r="T438" s="753"/>
      <c r="U438" s="753"/>
      <c r="V438" s="753"/>
      <c r="W438" s="753"/>
      <c r="X438" s="753"/>
      <c r="Y438" s="753"/>
      <c r="Z438" s="753"/>
      <c r="AA438" s="753"/>
      <c r="AB438" s="753"/>
      <c r="AC438" s="753"/>
      <c r="AD438" s="753"/>
      <c r="AE438" s="753"/>
      <c r="AF438" s="753"/>
      <c r="AG438" s="753"/>
      <c r="AH438" s="753"/>
      <c r="AI438" s="753"/>
      <c r="AJ438" s="753"/>
      <c r="AK438" s="753"/>
      <c r="AL438" s="753"/>
      <c r="AM438" s="753"/>
      <c r="AN438" s="753"/>
      <c r="AO438" s="753"/>
      <c r="AP438" s="753"/>
      <c r="AQ438" s="753"/>
      <c r="AR438" s="753"/>
    </row>
    <row r="439" spans="4:44" s="808" customFormat="1" ht="14.5" hidden="1" outlineLevel="1" x14ac:dyDescent="0.35">
      <c r="D439" s="817" t="s">
        <v>413</v>
      </c>
      <c r="E439" s="793" t="s">
        <v>2065</v>
      </c>
      <c r="F439" s="753" t="s">
        <v>1714</v>
      </c>
      <c r="G439" s="753" t="s">
        <v>1714</v>
      </c>
      <c r="H439" s="753" t="s">
        <v>1714</v>
      </c>
      <c r="I439" s="753" t="s">
        <v>1714</v>
      </c>
      <c r="J439" s="753" t="s">
        <v>1714</v>
      </c>
      <c r="K439" s="753" t="s">
        <v>1714</v>
      </c>
      <c r="L439" s="753" t="s">
        <v>1714</v>
      </c>
      <c r="M439" s="753" t="s">
        <v>1714</v>
      </c>
      <c r="N439" s="753" t="s">
        <v>1714</v>
      </c>
      <c r="O439" s="753" t="s">
        <v>1714</v>
      </c>
      <c r="P439" s="753" t="s">
        <v>1714</v>
      </c>
      <c r="Q439" s="753" t="s">
        <v>1714</v>
      </c>
      <c r="R439" s="753" t="s">
        <v>1714</v>
      </c>
      <c r="S439" s="753" t="s">
        <v>1714</v>
      </c>
      <c r="T439" s="753" t="s">
        <v>1714</v>
      </c>
      <c r="U439" s="753" t="s">
        <v>1714</v>
      </c>
      <c r="V439" s="753" t="s">
        <v>1714</v>
      </c>
      <c r="W439" s="753" t="s">
        <v>1714</v>
      </c>
      <c r="X439" s="753" t="s">
        <v>1714</v>
      </c>
      <c r="Y439" s="753" t="s">
        <v>1714</v>
      </c>
      <c r="Z439" s="753" t="s">
        <v>1714</v>
      </c>
      <c r="AA439" s="753" t="s">
        <v>1714</v>
      </c>
      <c r="AB439" s="753" t="s">
        <v>1714</v>
      </c>
      <c r="AC439" s="753" t="s">
        <v>1714</v>
      </c>
      <c r="AD439" s="753" t="s">
        <v>1714</v>
      </c>
      <c r="AE439" s="753" t="s">
        <v>1714</v>
      </c>
      <c r="AF439" s="753" t="s">
        <v>1714</v>
      </c>
      <c r="AG439" s="753" t="s">
        <v>1714</v>
      </c>
      <c r="AH439" s="753" t="s">
        <v>1714</v>
      </c>
      <c r="AI439" s="753" t="s">
        <v>1714</v>
      </c>
      <c r="AJ439" s="753" t="s">
        <v>1714</v>
      </c>
      <c r="AK439" s="753" t="s">
        <v>1714</v>
      </c>
      <c r="AL439" s="753" t="s">
        <v>1714</v>
      </c>
      <c r="AM439" s="753" t="s">
        <v>1714</v>
      </c>
      <c r="AN439" s="753" t="s">
        <v>1714</v>
      </c>
      <c r="AO439" s="753" t="s">
        <v>1714</v>
      </c>
      <c r="AP439" s="753" t="s">
        <v>1714</v>
      </c>
      <c r="AQ439" s="753" t="s">
        <v>1714</v>
      </c>
      <c r="AR439" s="753" t="s">
        <v>1714</v>
      </c>
    </row>
    <row r="440" spans="4:44" s="808" customFormat="1" ht="14.5" hidden="1" outlineLevel="1" x14ac:dyDescent="0.35">
      <c r="D440" s="819" t="s">
        <v>414</v>
      </c>
      <c r="E440" s="793" t="s">
        <v>2066</v>
      </c>
      <c r="F440" s="753" t="s">
        <v>1714</v>
      </c>
      <c r="G440" s="753" t="s">
        <v>1714</v>
      </c>
      <c r="H440" s="753" t="s">
        <v>1714</v>
      </c>
      <c r="I440" s="753" t="s">
        <v>1714</v>
      </c>
      <c r="J440" s="753" t="s">
        <v>1714</v>
      </c>
      <c r="K440" s="753" t="s">
        <v>1714</v>
      </c>
      <c r="L440" s="753" t="s">
        <v>1714</v>
      </c>
      <c r="M440" s="753" t="s">
        <v>1714</v>
      </c>
      <c r="N440" s="753" t="s">
        <v>1714</v>
      </c>
      <c r="O440" s="753" t="s">
        <v>1714</v>
      </c>
      <c r="P440" s="753" t="s">
        <v>1714</v>
      </c>
      <c r="Q440" s="753" t="s">
        <v>1714</v>
      </c>
      <c r="R440" s="753" t="s">
        <v>1714</v>
      </c>
      <c r="S440" s="753" t="s">
        <v>1714</v>
      </c>
      <c r="T440" s="753" t="s">
        <v>1714</v>
      </c>
      <c r="U440" s="753" t="s">
        <v>1714</v>
      </c>
      <c r="V440" s="753" t="s">
        <v>1714</v>
      </c>
      <c r="W440" s="753" t="s">
        <v>1714</v>
      </c>
      <c r="X440" s="753" t="s">
        <v>1714</v>
      </c>
      <c r="Y440" s="753" t="s">
        <v>1714</v>
      </c>
      <c r="Z440" s="753" t="s">
        <v>1714</v>
      </c>
      <c r="AA440" s="753" t="s">
        <v>1714</v>
      </c>
      <c r="AB440" s="753" t="s">
        <v>1714</v>
      </c>
      <c r="AC440" s="753" t="s">
        <v>1714</v>
      </c>
      <c r="AD440" s="753" t="s">
        <v>1714</v>
      </c>
      <c r="AE440" s="753" t="s">
        <v>1714</v>
      </c>
      <c r="AF440" s="753" t="s">
        <v>1714</v>
      </c>
      <c r="AG440" s="753" t="s">
        <v>1714</v>
      </c>
      <c r="AH440" s="753" t="s">
        <v>1714</v>
      </c>
      <c r="AI440" s="753" t="s">
        <v>1714</v>
      </c>
      <c r="AJ440" s="753" t="s">
        <v>1714</v>
      </c>
      <c r="AK440" s="753" t="s">
        <v>1714</v>
      </c>
      <c r="AL440" s="753" t="s">
        <v>1714</v>
      </c>
      <c r="AM440" s="753" t="s">
        <v>1714</v>
      </c>
      <c r="AN440" s="753" t="s">
        <v>1714</v>
      </c>
      <c r="AO440" s="753" t="s">
        <v>1714</v>
      </c>
      <c r="AP440" s="753" t="s">
        <v>1714</v>
      </c>
      <c r="AQ440" s="753" t="s">
        <v>1714</v>
      </c>
      <c r="AR440" s="753" t="s">
        <v>1714</v>
      </c>
    </row>
    <row r="441" spans="4:44" s="808" customFormat="1" ht="14.5" hidden="1" outlineLevel="1" x14ac:dyDescent="0.35">
      <c r="D441" s="820" t="s">
        <v>532</v>
      </c>
      <c r="E441" s="793" t="s">
        <v>2067</v>
      </c>
      <c r="F441" s="753" t="s">
        <v>1714</v>
      </c>
      <c r="G441" s="753" t="s">
        <v>1714</v>
      </c>
      <c r="H441" s="753" t="s">
        <v>1714</v>
      </c>
      <c r="I441" s="753" t="s">
        <v>1714</v>
      </c>
      <c r="J441" s="753" t="s">
        <v>1714</v>
      </c>
      <c r="K441" s="753" t="s">
        <v>1714</v>
      </c>
      <c r="L441" s="753" t="s">
        <v>1714</v>
      </c>
      <c r="M441" s="753" t="s">
        <v>1714</v>
      </c>
      <c r="N441" s="753" t="s">
        <v>1714</v>
      </c>
      <c r="O441" s="753" t="s">
        <v>1714</v>
      </c>
      <c r="P441" s="753" t="s">
        <v>1714</v>
      </c>
      <c r="Q441" s="753" t="s">
        <v>1714</v>
      </c>
      <c r="R441" s="753" t="s">
        <v>1714</v>
      </c>
      <c r="S441" s="753" t="s">
        <v>1714</v>
      </c>
      <c r="T441" s="753" t="s">
        <v>1714</v>
      </c>
      <c r="U441" s="753" t="s">
        <v>1714</v>
      </c>
      <c r="V441" s="753" t="s">
        <v>1714</v>
      </c>
      <c r="W441" s="753" t="s">
        <v>1714</v>
      </c>
      <c r="X441" s="753" t="s">
        <v>1714</v>
      </c>
      <c r="Y441" s="753" t="s">
        <v>1714</v>
      </c>
      <c r="Z441" s="753" t="s">
        <v>1714</v>
      </c>
      <c r="AA441" s="753" t="s">
        <v>1714</v>
      </c>
      <c r="AB441" s="753" t="s">
        <v>1714</v>
      </c>
      <c r="AC441" s="753" t="s">
        <v>1714</v>
      </c>
      <c r="AD441" s="753" t="s">
        <v>1714</v>
      </c>
      <c r="AE441" s="753" t="s">
        <v>1714</v>
      </c>
      <c r="AF441" s="753" t="s">
        <v>1714</v>
      </c>
      <c r="AG441" s="753" t="s">
        <v>1714</v>
      </c>
      <c r="AH441" s="753" t="s">
        <v>1714</v>
      </c>
      <c r="AI441" s="753" t="s">
        <v>1714</v>
      </c>
      <c r="AJ441" s="753" t="s">
        <v>1714</v>
      </c>
      <c r="AK441" s="753" t="s">
        <v>1714</v>
      </c>
      <c r="AL441" s="753" t="s">
        <v>1714</v>
      </c>
      <c r="AM441" s="753" t="s">
        <v>1714</v>
      </c>
      <c r="AN441" s="753" t="s">
        <v>1714</v>
      </c>
      <c r="AO441" s="753" t="s">
        <v>1714</v>
      </c>
      <c r="AP441" s="753" t="s">
        <v>1714</v>
      </c>
      <c r="AQ441" s="753" t="s">
        <v>1714</v>
      </c>
      <c r="AR441" s="753" t="s">
        <v>1714</v>
      </c>
    </row>
    <row r="442" spans="4:44" s="808" customFormat="1" ht="14.5" hidden="1" outlineLevel="1" x14ac:dyDescent="0.35">
      <c r="D442" s="820" t="s">
        <v>533</v>
      </c>
      <c r="E442" s="793" t="s">
        <v>2068</v>
      </c>
      <c r="F442" s="753" t="s">
        <v>1714</v>
      </c>
      <c r="G442" s="753" t="s">
        <v>1714</v>
      </c>
      <c r="H442" s="753" t="s">
        <v>1714</v>
      </c>
      <c r="I442" s="753" t="s">
        <v>1714</v>
      </c>
      <c r="J442" s="753" t="s">
        <v>1714</v>
      </c>
      <c r="K442" s="753" t="s">
        <v>1714</v>
      </c>
      <c r="L442" s="753" t="s">
        <v>1714</v>
      </c>
      <c r="M442" s="753" t="s">
        <v>1714</v>
      </c>
      <c r="N442" s="753" t="s">
        <v>1714</v>
      </c>
      <c r="O442" s="753" t="s">
        <v>1714</v>
      </c>
      <c r="P442" s="753" t="s">
        <v>1714</v>
      </c>
      <c r="Q442" s="753" t="s">
        <v>1714</v>
      </c>
      <c r="R442" s="753" t="s">
        <v>1714</v>
      </c>
      <c r="S442" s="753" t="s">
        <v>1714</v>
      </c>
      <c r="T442" s="753" t="s">
        <v>1714</v>
      </c>
      <c r="U442" s="753" t="s">
        <v>1714</v>
      </c>
      <c r="V442" s="753" t="s">
        <v>1714</v>
      </c>
      <c r="W442" s="753" t="s">
        <v>1714</v>
      </c>
      <c r="X442" s="753" t="s">
        <v>1714</v>
      </c>
      <c r="Y442" s="753" t="s">
        <v>1714</v>
      </c>
      <c r="Z442" s="753" t="s">
        <v>1714</v>
      </c>
      <c r="AA442" s="753" t="s">
        <v>1714</v>
      </c>
      <c r="AB442" s="753" t="s">
        <v>1714</v>
      </c>
      <c r="AC442" s="753" t="s">
        <v>1714</v>
      </c>
      <c r="AD442" s="753" t="s">
        <v>1714</v>
      </c>
      <c r="AE442" s="753" t="s">
        <v>1714</v>
      </c>
      <c r="AF442" s="753" t="s">
        <v>1714</v>
      </c>
      <c r="AG442" s="753" t="s">
        <v>1714</v>
      </c>
      <c r="AH442" s="753" t="s">
        <v>1714</v>
      </c>
      <c r="AI442" s="753" t="s">
        <v>1714</v>
      </c>
      <c r="AJ442" s="753" t="s">
        <v>1714</v>
      </c>
      <c r="AK442" s="753" t="s">
        <v>1714</v>
      </c>
      <c r="AL442" s="753" t="s">
        <v>1714</v>
      </c>
      <c r="AM442" s="753" t="s">
        <v>1714</v>
      </c>
      <c r="AN442" s="753" t="s">
        <v>1714</v>
      </c>
      <c r="AO442" s="753" t="s">
        <v>1714</v>
      </c>
      <c r="AP442" s="753" t="s">
        <v>1714</v>
      </c>
      <c r="AQ442" s="753" t="s">
        <v>1714</v>
      </c>
      <c r="AR442" s="753" t="s">
        <v>1714</v>
      </c>
    </row>
    <row r="443" spans="4:44" s="808" customFormat="1" ht="14.5" hidden="1" outlineLevel="1" x14ac:dyDescent="0.35">
      <c r="D443" s="820" t="s">
        <v>481</v>
      </c>
      <c r="E443" s="793" t="s">
        <v>2069</v>
      </c>
      <c r="F443" s="753" t="s">
        <v>1714</v>
      </c>
      <c r="G443" s="753" t="s">
        <v>1714</v>
      </c>
      <c r="H443" s="753" t="s">
        <v>1714</v>
      </c>
      <c r="I443" s="753" t="s">
        <v>1714</v>
      </c>
      <c r="J443" s="753" t="s">
        <v>1714</v>
      </c>
      <c r="K443" s="753" t="s">
        <v>1714</v>
      </c>
      <c r="L443" s="753" t="s">
        <v>1714</v>
      </c>
      <c r="M443" s="753" t="s">
        <v>1714</v>
      </c>
      <c r="N443" s="753" t="s">
        <v>1714</v>
      </c>
      <c r="O443" s="753" t="s">
        <v>1714</v>
      </c>
      <c r="P443" s="753" t="s">
        <v>1714</v>
      </c>
      <c r="Q443" s="753" t="s">
        <v>1714</v>
      </c>
      <c r="R443" s="753" t="s">
        <v>1714</v>
      </c>
      <c r="S443" s="753" t="s">
        <v>1714</v>
      </c>
      <c r="T443" s="753" t="s">
        <v>1714</v>
      </c>
      <c r="U443" s="753" t="s">
        <v>1714</v>
      </c>
      <c r="V443" s="753" t="s">
        <v>1714</v>
      </c>
      <c r="W443" s="753" t="s">
        <v>1714</v>
      </c>
      <c r="X443" s="753" t="s">
        <v>1714</v>
      </c>
      <c r="Y443" s="753" t="s">
        <v>1714</v>
      </c>
      <c r="Z443" s="753" t="s">
        <v>1714</v>
      </c>
      <c r="AA443" s="753" t="s">
        <v>1714</v>
      </c>
      <c r="AB443" s="753" t="s">
        <v>1714</v>
      </c>
      <c r="AC443" s="753" t="s">
        <v>1714</v>
      </c>
      <c r="AD443" s="753" t="s">
        <v>1714</v>
      </c>
      <c r="AE443" s="753" t="s">
        <v>1714</v>
      </c>
      <c r="AF443" s="753" t="s">
        <v>1714</v>
      </c>
      <c r="AG443" s="753" t="s">
        <v>1714</v>
      </c>
      <c r="AH443" s="753" t="s">
        <v>1714</v>
      </c>
      <c r="AI443" s="753" t="s">
        <v>1714</v>
      </c>
      <c r="AJ443" s="753" t="s">
        <v>1714</v>
      </c>
      <c r="AK443" s="753" t="s">
        <v>1714</v>
      </c>
      <c r="AL443" s="753" t="s">
        <v>1714</v>
      </c>
      <c r="AM443" s="753" t="s">
        <v>1714</v>
      </c>
      <c r="AN443" s="753" t="s">
        <v>1714</v>
      </c>
      <c r="AO443" s="753" t="s">
        <v>1714</v>
      </c>
      <c r="AP443" s="753" t="s">
        <v>1714</v>
      </c>
      <c r="AQ443" s="753" t="s">
        <v>1714</v>
      </c>
      <c r="AR443" s="753" t="s">
        <v>1714</v>
      </c>
    </row>
    <row r="444" spans="4:44" s="808" customFormat="1" ht="14.5" hidden="1" outlineLevel="1" x14ac:dyDescent="0.35">
      <c r="D444" s="819" t="s">
        <v>415</v>
      </c>
      <c r="E444" s="793" t="s">
        <v>2070</v>
      </c>
      <c r="F444" s="753" t="s">
        <v>1714</v>
      </c>
      <c r="G444" s="753" t="s">
        <v>1714</v>
      </c>
      <c r="H444" s="753" t="s">
        <v>1714</v>
      </c>
      <c r="I444" s="753" t="s">
        <v>1714</v>
      </c>
      <c r="J444" s="753" t="s">
        <v>1714</v>
      </c>
      <c r="K444" s="753" t="s">
        <v>1714</v>
      </c>
      <c r="L444" s="753" t="s">
        <v>1714</v>
      </c>
      <c r="M444" s="753" t="s">
        <v>1714</v>
      </c>
      <c r="N444" s="753" t="s">
        <v>1714</v>
      </c>
      <c r="O444" s="753" t="s">
        <v>1714</v>
      </c>
      <c r="P444" s="753" t="s">
        <v>1714</v>
      </c>
      <c r="Q444" s="753" t="s">
        <v>1714</v>
      </c>
      <c r="R444" s="753" t="s">
        <v>1714</v>
      </c>
      <c r="S444" s="753" t="s">
        <v>1714</v>
      </c>
      <c r="T444" s="753" t="s">
        <v>1714</v>
      </c>
      <c r="U444" s="753" t="s">
        <v>1714</v>
      </c>
      <c r="V444" s="753" t="s">
        <v>1714</v>
      </c>
      <c r="W444" s="753" t="s">
        <v>1714</v>
      </c>
      <c r="X444" s="753" t="s">
        <v>1714</v>
      </c>
      <c r="Y444" s="753" t="s">
        <v>1714</v>
      </c>
      <c r="Z444" s="753" t="s">
        <v>1714</v>
      </c>
      <c r="AA444" s="753" t="s">
        <v>1714</v>
      </c>
      <c r="AB444" s="753" t="s">
        <v>1714</v>
      </c>
      <c r="AC444" s="753" t="s">
        <v>1714</v>
      </c>
      <c r="AD444" s="753" t="s">
        <v>1714</v>
      </c>
      <c r="AE444" s="753" t="s">
        <v>1714</v>
      </c>
      <c r="AF444" s="753" t="s">
        <v>1714</v>
      </c>
      <c r="AG444" s="753" t="s">
        <v>1714</v>
      </c>
      <c r="AH444" s="753" t="s">
        <v>1714</v>
      </c>
      <c r="AI444" s="753" t="s">
        <v>1714</v>
      </c>
      <c r="AJ444" s="753" t="s">
        <v>1714</v>
      </c>
      <c r="AK444" s="753" t="s">
        <v>1714</v>
      </c>
      <c r="AL444" s="753" t="s">
        <v>1714</v>
      </c>
      <c r="AM444" s="753" t="s">
        <v>1714</v>
      </c>
      <c r="AN444" s="753" t="s">
        <v>1714</v>
      </c>
      <c r="AO444" s="753" t="s">
        <v>1714</v>
      </c>
      <c r="AP444" s="753" t="s">
        <v>1714</v>
      </c>
      <c r="AQ444" s="753" t="s">
        <v>1714</v>
      </c>
      <c r="AR444" s="753" t="s">
        <v>1714</v>
      </c>
    </row>
    <row r="445" spans="4:44" s="808" customFormat="1" ht="14.5" hidden="1" outlineLevel="1" x14ac:dyDescent="0.35">
      <c r="D445" s="817" t="s">
        <v>482</v>
      </c>
      <c r="E445" s="793" t="s">
        <v>2071</v>
      </c>
      <c r="F445" s="753" t="s">
        <v>1714</v>
      </c>
      <c r="G445" s="753" t="s">
        <v>1714</v>
      </c>
      <c r="H445" s="753" t="s">
        <v>1714</v>
      </c>
      <c r="I445" s="753" t="s">
        <v>1714</v>
      </c>
      <c r="J445" s="753" t="s">
        <v>1714</v>
      </c>
      <c r="K445" s="753" t="s">
        <v>1714</v>
      </c>
      <c r="L445" s="753" t="s">
        <v>1714</v>
      </c>
      <c r="M445" s="753" t="s">
        <v>1714</v>
      </c>
      <c r="N445" s="753" t="s">
        <v>1714</v>
      </c>
      <c r="O445" s="753" t="s">
        <v>1714</v>
      </c>
      <c r="P445" s="753" t="s">
        <v>1714</v>
      </c>
      <c r="Q445" s="753" t="s">
        <v>1714</v>
      </c>
      <c r="R445" s="753" t="s">
        <v>1714</v>
      </c>
      <c r="S445" s="753" t="s">
        <v>1714</v>
      </c>
      <c r="T445" s="753" t="s">
        <v>1714</v>
      </c>
      <c r="U445" s="753" t="s">
        <v>1714</v>
      </c>
      <c r="V445" s="753" t="s">
        <v>1714</v>
      </c>
      <c r="W445" s="753" t="s">
        <v>1714</v>
      </c>
      <c r="X445" s="753" t="s">
        <v>1714</v>
      </c>
      <c r="Y445" s="753" t="s">
        <v>1714</v>
      </c>
      <c r="Z445" s="753" t="s">
        <v>1714</v>
      </c>
      <c r="AA445" s="753" t="s">
        <v>1714</v>
      </c>
      <c r="AB445" s="753" t="s">
        <v>1714</v>
      </c>
      <c r="AC445" s="753" t="s">
        <v>1714</v>
      </c>
      <c r="AD445" s="753" t="s">
        <v>1714</v>
      </c>
      <c r="AE445" s="753" t="s">
        <v>1714</v>
      </c>
      <c r="AF445" s="753" t="s">
        <v>1714</v>
      </c>
      <c r="AG445" s="753" t="s">
        <v>1714</v>
      </c>
      <c r="AH445" s="753" t="s">
        <v>1714</v>
      </c>
      <c r="AI445" s="753" t="s">
        <v>1714</v>
      </c>
      <c r="AJ445" s="753" t="s">
        <v>1714</v>
      </c>
      <c r="AK445" s="753" t="s">
        <v>1714</v>
      </c>
      <c r="AL445" s="753" t="s">
        <v>1714</v>
      </c>
      <c r="AM445" s="753" t="s">
        <v>1714</v>
      </c>
      <c r="AN445" s="753" t="s">
        <v>1714</v>
      </c>
      <c r="AO445" s="753" t="s">
        <v>1714</v>
      </c>
      <c r="AP445" s="753" t="s">
        <v>1714</v>
      </c>
      <c r="AQ445" s="753" t="s">
        <v>1714</v>
      </c>
      <c r="AR445" s="753" t="s">
        <v>1714</v>
      </c>
    </row>
    <row r="446" spans="4:44" s="808" customFormat="1" ht="14.5" hidden="1" outlineLevel="1" x14ac:dyDescent="0.35">
      <c r="D446" s="817" t="s">
        <v>416</v>
      </c>
      <c r="E446" s="793" t="s">
        <v>2072</v>
      </c>
      <c r="F446" s="753" t="s">
        <v>1714</v>
      </c>
      <c r="G446" s="753" t="s">
        <v>1714</v>
      </c>
      <c r="H446" s="753" t="s">
        <v>1714</v>
      </c>
      <c r="I446" s="753" t="s">
        <v>1714</v>
      </c>
      <c r="J446" s="753" t="s">
        <v>1714</v>
      </c>
      <c r="K446" s="753" t="s">
        <v>1714</v>
      </c>
      <c r="L446" s="753" t="s">
        <v>1714</v>
      </c>
      <c r="M446" s="753" t="s">
        <v>1714</v>
      </c>
      <c r="N446" s="753" t="s">
        <v>1714</v>
      </c>
      <c r="O446" s="753" t="s">
        <v>1714</v>
      </c>
      <c r="P446" s="753" t="s">
        <v>1714</v>
      </c>
      <c r="Q446" s="753" t="s">
        <v>1714</v>
      </c>
      <c r="R446" s="753" t="s">
        <v>1714</v>
      </c>
      <c r="S446" s="753" t="s">
        <v>1714</v>
      </c>
      <c r="T446" s="753" t="s">
        <v>1714</v>
      </c>
      <c r="U446" s="753" t="s">
        <v>1714</v>
      </c>
      <c r="V446" s="753" t="s">
        <v>1714</v>
      </c>
      <c r="W446" s="753" t="s">
        <v>1714</v>
      </c>
      <c r="X446" s="753" t="s">
        <v>1714</v>
      </c>
      <c r="Y446" s="753" t="s">
        <v>1714</v>
      </c>
      <c r="Z446" s="753" t="s">
        <v>1714</v>
      </c>
      <c r="AA446" s="753" t="s">
        <v>1714</v>
      </c>
      <c r="AB446" s="753" t="s">
        <v>1714</v>
      </c>
      <c r="AC446" s="753" t="s">
        <v>1714</v>
      </c>
      <c r="AD446" s="753" t="s">
        <v>1714</v>
      </c>
      <c r="AE446" s="753" t="s">
        <v>1714</v>
      </c>
      <c r="AF446" s="753" t="s">
        <v>1714</v>
      </c>
      <c r="AG446" s="753" t="s">
        <v>1714</v>
      </c>
      <c r="AH446" s="753" t="s">
        <v>1714</v>
      </c>
      <c r="AI446" s="753" t="s">
        <v>1714</v>
      </c>
      <c r="AJ446" s="753" t="s">
        <v>1714</v>
      </c>
      <c r="AK446" s="753" t="s">
        <v>1714</v>
      </c>
      <c r="AL446" s="753" t="s">
        <v>1714</v>
      </c>
      <c r="AM446" s="753" t="s">
        <v>1714</v>
      </c>
      <c r="AN446" s="753" t="s">
        <v>1714</v>
      </c>
      <c r="AO446" s="753" t="s">
        <v>1714</v>
      </c>
      <c r="AP446" s="753" t="s">
        <v>1714</v>
      </c>
      <c r="AQ446" s="753" t="s">
        <v>1714</v>
      </c>
      <c r="AR446" s="753" t="s">
        <v>1714</v>
      </c>
    </row>
    <row r="447" spans="4:44" s="808" customFormat="1" ht="14.5" hidden="1" outlineLevel="1" x14ac:dyDescent="0.35">
      <c r="D447" s="818" t="s">
        <v>417</v>
      </c>
      <c r="E447" s="812" t="s">
        <v>2073</v>
      </c>
      <c r="F447" s="753" t="s">
        <v>1714</v>
      </c>
      <c r="G447" s="753" t="s">
        <v>1714</v>
      </c>
      <c r="H447" s="753" t="s">
        <v>1714</v>
      </c>
      <c r="I447" s="753" t="s">
        <v>1714</v>
      </c>
      <c r="J447" s="753" t="s">
        <v>1714</v>
      </c>
      <c r="K447" s="753" t="s">
        <v>1714</v>
      </c>
      <c r="L447" s="753" t="s">
        <v>1714</v>
      </c>
      <c r="M447" s="753" t="s">
        <v>1714</v>
      </c>
      <c r="N447" s="753" t="s">
        <v>1714</v>
      </c>
      <c r="O447" s="753" t="s">
        <v>1714</v>
      </c>
      <c r="P447" s="753" t="s">
        <v>1714</v>
      </c>
      <c r="Q447" s="753" t="s">
        <v>1714</v>
      </c>
      <c r="R447" s="753" t="s">
        <v>1714</v>
      </c>
      <c r="S447" s="753" t="s">
        <v>1714</v>
      </c>
      <c r="T447" s="753" t="s">
        <v>1714</v>
      </c>
      <c r="U447" s="753" t="s">
        <v>1714</v>
      </c>
      <c r="V447" s="753" t="s">
        <v>1714</v>
      </c>
      <c r="W447" s="753" t="s">
        <v>1714</v>
      </c>
      <c r="X447" s="753" t="s">
        <v>1714</v>
      </c>
      <c r="Y447" s="753" t="s">
        <v>1714</v>
      </c>
      <c r="Z447" s="753" t="s">
        <v>1714</v>
      </c>
      <c r="AA447" s="753" t="s">
        <v>1714</v>
      </c>
      <c r="AB447" s="753" t="s">
        <v>1714</v>
      </c>
      <c r="AC447" s="753" t="s">
        <v>1714</v>
      </c>
      <c r="AD447" s="753" t="s">
        <v>1714</v>
      </c>
      <c r="AE447" s="753" t="s">
        <v>1714</v>
      </c>
      <c r="AF447" s="753" t="s">
        <v>1714</v>
      </c>
      <c r="AG447" s="753" t="s">
        <v>1714</v>
      </c>
      <c r="AH447" s="753" t="s">
        <v>1714</v>
      </c>
      <c r="AI447" s="753" t="s">
        <v>1714</v>
      </c>
      <c r="AJ447" s="753" t="s">
        <v>1714</v>
      </c>
      <c r="AK447" s="753" t="s">
        <v>1714</v>
      </c>
      <c r="AL447" s="753" t="s">
        <v>1714</v>
      </c>
      <c r="AM447" s="753" t="s">
        <v>1714</v>
      </c>
      <c r="AN447" s="753" t="s">
        <v>1714</v>
      </c>
      <c r="AO447" s="753" t="s">
        <v>1714</v>
      </c>
      <c r="AP447" s="753" t="s">
        <v>1714</v>
      </c>
      <c r="AQ447" s="753" t="s">
        <v>1714</v>
      </c>
      <c r="AR447" s="753" t="s">
        <v>1714</v>
      </c>
    </row>
    <row r="448" spans="4:44" s="808" customFormat="1" ht="14.5" hidden="1" outlineLevel="1" x14ac:dyDescent="0.35">
      <c r="D448" s="820" t="s">
        <v>499</v>
      </c>
      <c r="E448" s="812" t="s">
        <v>2074</v>
      </c>
      <c r="F448" s="753" t="s">
        <v>1714</v>
      </c>
      <c r="G448" s="753" t="s">
        <v>1714</v>
      </c>
      <c r="H448" s="753" t="s">
        <v>1714</v>
      </c>
      <c r="I448" s="753" t="s">
        <v>1714</v>
      </c>
      <c r="J448" s="753" t="s">
        <v>1714</v>
      </c>
      <c r="K448" s="753" t="s">
        <v>1714</v>
      </c>
      <c r="L448" s="753" t="s">
        <v>1714</v>
      </c>
      <c r="M448" s="753" t="s">
        <v>1714</v>
      </c>
      <c r="N448" s="753" t="s">
        <v>1714</v>
      </c>
      <c r="O448" s="753" t="s">
        <v>1714</v>
      </c>
      <c r="P448" s="753" t="s">
        <v>1714</v>
      </c>
      <c r="Q448" s="753" t="s">
        <v>1714</v>
      </c>
      <c r="R448" s="753" t="s">
        <v>1714</v>
      </c>
      <c r="S448" s="753" t="s">
        <v>1714</v>
      </c>
      <c r="T448" s="753" t="s">
        <v>1714</v>
      </c>
      <c r="U448" s="753" t="s">
        <v>1714</v>
      </c>
      <c r="V448" s="753" t="s">
        <v>1714</v>
      </c>
      <c r="W448" s="753" t="s">
        <v>1714</v>
      </c>
      <c r="X448" s="753" t="s">
        <v>1714</v>
      </c>
      <c r="Y448" s="753" t="s">
        <v>1714</v>
      </c>
      <c r="Z448" s="753" t="s">
        <v>1714</v>
      </c>
      <c r="AA448" s="753" t="s">
        <v>1714</v>
      </c>
      <c r="AB448" s="753" t="s">
        <v>1714</v>
      </c>
      <c r="AC448" s="753" t="s">
        <v>1714</v>
      </c>
      <c r="AD448" s="753" t="s">
        <v>1714</v>
      </c>
      <c r="AE448" s="753" t="s">
        <v>1714</v>
      </c>
      <c r="AF448" s="753" t="s">
        <v>1714</v>
      </c>
      <c r="AG448" s="753" t="s">
        <v>1714</v>
      </c>
      <c r="AH448" s="753" t="s">
        <v>1714</v>
      </c>
      <c r="AI448" s="753" t="s">
        <v>1714</v>
      </c>
      <c r="AJ448" s="753" t="s">
        <v>1714</v>
      </c>
      <c r="AK448" s="753" t="s">
        <v>1714</v>
      </c>
      <c r="AL448" s="753" t="s">
        <v>1714</v>
      </c>
      <c r="AM448" s="753" t="s">
        <v>1714</v>
      </c>
      <c r="AN448" s="753" t="s">
        <v>1714</v>
      </c>
      <c r="AO448" s="753" t="s">
        <v>1714</v>
      </c>
      <c r="AP448" s="753" t="s">
        <v>1714</v>
      </c>
      <c r="AQ448" s="753" t="s">
        <v>1714</v>
      </c>
      <c r="AR448" s="753" t="s">
        <v>1714</v>
      </c>
    </row>
    <row r="449" spans="4:44" s="808" customFormat="1" ht="14.5" hidden="1" outlineLevel="1" x14ac:dyDescent="0.35">
      <c r="D449" s="820" t="s">
        <v>500</v>
      </c>
      <c r="E449" s="812" t="s">
        <v>2075</v>
      </c>
      <c r="F449" s="753" t="s">
        <v>1714</v>
      </c>
      <c r="G449" s="753" t="s">
        <v>1714</v>
      </c>
      <c r="H449" s="753" t="s">
        <v>1714</v>
      </c>
      <c r="I449" s="753" t="s">
        <v>1714</v>
      </c>
      <c r="J449" s="753" t="s">
        <v>1714</v>
      </c>
      <c r="K449" s="753" t="s">
        <v>1714</v>
      </c>
      <c r="L449" s="753" t="s">
        <v>1714</v>
      </c>
      <c r="M449" s="753" t="s">
        <v>1714</v>
      </c>
      <c r="N449" s="753" t="s">
        <v>1714</v>
      </c>
      <c r="O449" s="753" t="s">
        <v>1714</v>
      </c>
      <c r="P449" s="753" t="s">
        <v>1714</v>
      </c>
      <c r="Q449" s="753" t="s">
        <v>1714</v>
      </c>
      <c r="R449" s="753" t="s">
        <v>1714</v>
      </c>
      <c r="S449" s="753" t="s">
        <v>1714</v>
      </c>
      <c r="T449" s="753" t="s">
        <v>1714</v>
      </c>
      <c r="U449" s="753" t="s">
        <v>1714</v>
      </c>
      <c r="V449" s="753" t="s">
        <v>1714</v>
      </c>
      <c r="W449" s="753" t="s">
        <v>1714</v>
      </c>
      <c r="X449" s="753" t="s">
        <v>1714</v>
      </c>
      <c r="Y449" s="753" t="s">
        <v>1714</v>
      </c>
      <c r="Z449" s="753" t="s">
        <v>1714</v>
      </c>
      <c r="AA449" s="753" t="s">
        <v>1714</v>
      </c>
      <c r="AB449" s="753" t="s">
        <v>1714</v>
      </c>
      <c r="AC449" s="753" t="s">
        <v>1714</v>
      </c>
      <c r="AD449" s="753" t="s">
        <v>1714</v>
      </c>
      <c r="AE449" s="753" t="s">
        <v>1714</v>
      </c>
      <c r="AF449" s="753" t="s">
        <v>1714</v>
      </c>
      <c r="AG449" s="753" t="s">
        <v>1714</v>
      </c>
      <c r="AH449" s="753" t="s">
        <v>1714</v>
      </c>
      <c r="AI449" s="753" t="s">
        <v>1714</v>
      </c>
      <c r="AJ449" s="753" t="s">
        <v>1714</v>
      </c>
      <c r="AK449" s="753" t="s">
        <v>1714</v>
      </c>
      <c r="AL449" s="753" t="s">
        <v>1714</v>
      </c>
      <c r="AM449" s="753" t="s">
        <v>1714</v>
      </c>
      <c r="AN449" s="753" t="s">
        <v>1714</v>
      </c>
      <c r="AO449" s="753" t="s">
        <v>1714</v>
      </c>
      <c r="AP449" s="753" t="s">
        <v>1714</v>
      </c>
      <c r="AQ449" s="753" t="s">
        <v>1714</v>
      </c>
      <c r="AR449" s="753" t="s">
        <v>1714</v>
      </c>
    </row>
    <row r="450" spans="4:44" s="808" customFormat="1" ht="14.5" hidden="1" outlineLevel="1" x14ac:dyDescent="0.35">
      <c r="D450" s="818" t="s">
        <v>483</v>
      </c>
      <c r="E450" s="812" t="s">
        <v>2076</v>
      </c>
      <c r="F450" s="753" t="s">
        <v>1714</v>
      </c>
      <c r="G450" s="753" t="s">
        <v>1714</v>
      </c>
      <c r="H450" s="753" t="s">
        <v>1714</v>
      </c>
      <c r="I450" s="753" t="s">
        <v>1714</v>
      </c>
      <c r="J450" s="753" t="s">
        <v>1714</v>
      </c>
      <c r="K450" s="753" t="s">
        <v>1714</v>
      </c>
      <c r="L450" s="753" t="s">
        <v>1714</v>
      </c>
      <c r="M450" s="753" t="s">
        <v>1714</v>
      </c>
      <c r="N450" s="753" t="s">
        <v>1714</v>
      </c>
      <c r="O450" s="753" t="s">
        <v>1714</v>
      </c>
      <c r="P450" s="753" t="s">
        <v>1714</v>
      </c>
      <c r="Q450" s="753" t="s">
        <v>1714</v>
      </c>
      <c r="R450" s="753" t="s">
        <v>1714</v>
      </c>
      <c r="S450" s="753" t="s">
        <v>1714</v>
      </c>
      <c r="T450" s="753" t="s">
        <v>1714</v>
      </c>
      <c r="U450" s="753" t="s">
        <v>1714</v>
      </c>
      <c r="V450" s="753" t="s">
        <v>1714</v>
      </c>
      <c r="W450" s="753" t="s">
        <v>1714</v>
      </c>
      <c r="X450" s="753" t="s">
        <v>1714</v>
      </c>
      <c r="Y450" s="753" t="s">
        <v>1714</v>
      </c>
      <c r="Z450" s="753" t="s">
        <v>1714</v>
      </c>
      <c r="AA450" s="753" t="s">
        <v>1714</v>
      </c>
      <c r="AB450" s="753" t="s">
        <v>1714</v>
      </c>
      <c r="AC450" s="753" t="s">
        <v>1714</v>
      </c>
      <c r="AD450" s="753" t="s">
        <v>1714</v>
      </c>
      <c r="AE450" s="753" t="s">
        <v>1714</v>
      </c>
      <c r="AF450" s="753" t="s">
        <v>1714</v>
      </c>
      <c r="AG450" s="753" t="s">
        <v>1714</v>
      </c>
      <c r="AH450" s="753" t="s">
        <v>1714</v>
      </c>
      <c r="AI450" s="753" t="s">
        <v>1714</v>
      </c>
      <c r="AJ450" s="753" t="s">
        <v>1714</v>
      </c>
      <c r="AK450" s="753" t="s">
        <v>1714</v>
      </c>
      <c r="AL450" s="753" t="s">
        <v>1714</v>
      </c>
      <c r="AM450" s="753" t="s">
        <v>1714</v>
      </c>
      <c r="AN450" s="753" t="s">
        <v>1714</v>
      </c>
      <c r="AO450" s="753" t="s">
        <v>1714</v>
      </c>
      <c r="AP450" s="753" t="s">
        <v>1714</v>
      </c>
      <c r="AQ450" s="753" t="s">
        <v>1714</v>
      </c>
      <c r="AR450" s="753" t="s">
        <v>1714</v>
      </c>
    </row>
    <row r="451" spans="4:44" s="808" customFormat="1" ht="14.5" hidden="1" outlineLevel="1" x14ac:dyDescent="0.35">
      <c r="D451" s="820" t="s">
        <v>501</v>
      </c>
      <c r="E451" s="812" t="s">
        <v>2077</v>
      </c>
      <c r="F451" s="753" t="s">
        <v>1714</v>
      </c>
      <c r="G451" s="753" t="s">
        <v>1714</v>
      </c>
      <c r="H451" s="753" t="s">
        <v>1714</v>
      </c>
      <c r="I451" s="753" t="s">
        <v>1714</v>
      </c>
      <c r="J451" s="753" t="s">
        <v>1714</v>
      </c>
      <c r="K451" s="753" t="s">
        <v>1714</v>
      </c>
      <c r="L451" s="753" t="s">
        <v>1714</v>
      </c>
      <c r="M451" s="753" t="s">
        <v>1714</v>
      </c>
      <c r="N451" s="753" t="s">
        <v>1714</v>
      </c>
      <c r="O451" s="753" t="s">
        <v>1714</v>
      </c>
      <c r="P451" s="753" t="s">
        <v>1714</v>
      </c>
      <c r="Q451" s="753" t="s">
        <v>1714</v>
      </c>
      <c r="R451" s="753" t="s">
        <v>1714</v>
      </c>
      <c r="S451" s="753" t="s">
        <v>1714</v>
      </c>
      <c r="T451" s="753" t="s">
        <v>1714</v>
      </c>
      <c r="U451" s="753" t="s">
        <v>1714</v>
      </c>
      <c r="V451" s="753" t="s">
        <v>1714</v>
      </c>
      <c r="W451" s="753" t="s">
        <v>1714</v>
      </c>
      <c r="X451" s="753" t="s">
        <v>1714</v>
      </c>
      <c r="Y451" s="753" t="s">
        <v>1714</v>
      </c>
      <c r="Z451" s="753" t="s">
        <v>1714</v>
      </c>
      <c r="AA451" s="753" t="s">
        <v>1714</v>
      </c>
      <c r="AB451" s="753" t="s">
        <v>1714</v>
      </c>
      <c r="AC451" s="753" t="s">
        <v>1714</v>
      </c>
      <c r="AD451" s="753" t="s">
        <v>1714</v>
      </c>
      <c r="AE451" s="753" t="s">
        <v>1714</v>
      </c>
      <c r="AF451" s="753" t="s">
        <v>1714</v>
      </c>
      <c r="AG451" s="753" t="s">
        <v>1714</v>
      </c>
      <c r="AH451" s="753" t="s">
        <v>1714</v>
      </c>
      <c r="AI451" s="753" t="s">
        <v>1714</v>
      </c>
      <c r="AJ451" s="753" t="s">
        <v>1714</v>
      </c>
      <c r="AK451" s="753" t="s">
        <v>1714</v>
      </c>
      <c r="AL451" s="753" t="s">
        <v>1714</v>
      </c>
      <c r="AM451" s="753" t="s">
        <v>1714</v>
      </c>
      <c r="AN451" s="753" t="s">
        <v>1714</v>
      </c>
      <c r="AO451" s="753" t="s">
        <v>1714</v>
      </c>
      <c r="AP451" s="753" t="s">
        <v>1714</v>
      </c>
      <c r="AQ451" s="753" t="s">
        <v>1714</v>
      </c>
      <c r="AR451" s="753" t="s">
        <v>1714</v>
      </c>
    </row>
    <row r="452" spans="4:44" s="808" customFormat="1" ht="14.5" hidden="1" outlineLevel="1" x14ac:dyDescent="0.35">
      <c r="D452" s="820" t="s">
        <v>687</v>
      </c>
      <c r="E452" s="812" t="s">
        <v>2078</v>
      </c>
      <c r="F452" s="753" t="s">
        <v>1714</v>
      </c>
      <c r="G452" s="753" t="s">
        <v>1714</v>
      </c>
      <c r="H452" s="753" t="s">
        <v>1714</v>
      </c>
      <c r="I452" s="753" t="s">
        <v>1714</v>
      </c>
      <c r="J452" s="753" t="s">
        <v>1714</v>
      </c>
      <c r="K452" s="753" t="s">
        <v>1714</v>
      </c>
      <c r="L452" s="753" t="s">
        <v>1714</v>
      </c>
      <c r="M452" s="753" t="s">
        <v>1714</v>
      </c>
      <c r="N452" s="753" t="s">
        <v>1714</v>
      </c>
      <c r="O452" s="753" t="s">
        <v>1714</v>
      </c>
      <c r="P452" s="753" t="s">
        <v>1714</v>
      </c>
      <c r="Q452" s="753" t="s">
        <v>1714</v>
      </c>
      <c r="R452" s="753" t="s">
        <v>1714</v>
      </c>
      <c r="S452" s="753" t="s">
        <v>1714</v>
      </c>
      <c r="T452" s="753" t="s">
        <v>1714</v>
      </c>
      <c r="U452" s="753" t="s">
        <v>1714</v>
      </c>
      <c r="V452" s="753" t="s">
        <v>1714</v>
      </c>
      <c r="W452" s="753" t="s">
        <v>1714</v>
      </c>
      <c r="X452" s="753" t="s">
        <v>1714</v>
      </c>
      <c r="Y452" s="753" t="s">
        <v>1714</v>
      </c>
      <c r="Z452" s="753" t="s">
        <v>1714</v>
      </c>
      <c r="AA452" s="753" t="s">
        <v>1714</v>
      </c>
      <c r="AB452" s="753" t="s">
        <v>1714</v>
      </c>
      <c r="AC452" s="753" t="s">
        <v>1714</v>
      </c>
      <c r="AD452" s="753" t="s">
        <v>1714</v>
      </c>
      <c r="AE452" s="753" t="s">
        <v>1714</v>
      </c>
      <c r="AF452" s="753" t="s">
        <v>1714</v>
      </c>
      <c r="AG452" s="753" t="s">
        <v>1714</v>
      </c>
      <c r="AH452" s="753" t="s">
        <v>1714</v>
      </c>
      <c r="AI452" s="753" t="s">
        <v>1714</v>
      </c>
      <c r="AJ452" s="753" t="s">
        <v>1714</v>
      </c>
      <c r="AK452" s="753" t="s">
        <v>1714</v>
      </c>
      <c r="AL452" s="753" t="s">
        <v>1714</v>
      </c>
      <c r="AM452" s="753" t="s">
        <v>1714</v>
      </c>
      <c r="AN452" s="753" t="s">
        <v>1714</v>
      </c>
      <c r="AO452" s="753" t="s">
        <v>1714</v>
      </c>
      <c r="AP452" s="753" t="s">
        <v>1714</v>
      </c>
      <c r="AQ452" s="753" t="s">
        <v>1714</v>
      </c>
      <c r="AR452" s="753" t="s">
        <v>1714</v>
      </c>
    </row>
    <row r="453" spans="4:44" s="808" customFormat="1" ht="14.5" hidden="1" outlineLevel="1" x14ac:dyDescent="0.35">
      <c r="D453" s="820" t="s">
        <v>530</v>
      </c>
      <c r="E453" s="812" t="s">
        <v>2079</v>
      </c>
      <c r="F453" s="753" t="s">
        <v>1714</v>
      </c>
      <c r="G453" s="753" t="s">
        <v>1714</v>
      </c>
      <c r="H453" s="753" t="s">
        <v>1714</v>
      </c>
      <c r="I453" s="753" t="s">
        <v>1714</v>
      </c>
      <c r="J453" s="753" t="s">
        <v>1714</v>
      </c>
      <c r="K453" s="753" t="s">
        <v>1714</v>
      </c>
      <c r="L453" s="753" t="s">
        <v>1714</v>
      </c>
      <c r="M453" s="753" t="s">
        <v>1714</v>
      </c>
      <c r="N453" s="753" t="s">
        <v>1714</v>
      </c>
      <c r="O453" s="753" t="s">
        <v>1714</v>
      </c>
      <c r="P453" s="753" t="s">
        <v>1714</v>
      </c>
      <c r="Q453" s="753" t="s">
        <v>1714</v>
      </c>
      <c r="R453" s="753" t="s">
        <v>1714</v>
      </c>
      <c r="S453" s="753" t="s">
        <v>1714</v>
      </c>
      <c r="T453" s="753" t="s">
        <v>1714</v>
      </c>
      <c r="U453" s="753" t="s">
        <v>1714</v>
      </c>
      <c r="V453" s="753" t="s">
        <v>1714</v>
      </c>
      <c r="W453" s="753" t="s">
        <v>1714</v>
      </c>
      <c r="X453" s="753" t="s">
        <v>1714</v>
      </c>
      <c r="Y453" s="753" t="s">
        <v>1714</v>
      </c>
      <c r="Z453" s="753" t="s">
        <v>1714</v>
      </c>
      <c r="AA453" s="753" t="s">
        <v>1714</v>
      </c>
      <c r="AB453" s="753" t="s">
        <v>1714</v>
      </c>
      <c r="AC453" s="753" t="s">
        <v>1714</v>
      </c>
      <c r="AD453" s="753" t="s">
        <v>1714</v>
      </c>
      <c r="AE453" s="753" t="s">
        <v>1714</v>
      </c>
      <c r="AF453" s="753" t="s">
        <v>1714</v>
      </c>
      <c r="AG453" s="753" t="s">
        <v>1714</v>
      </c>
      <c r="AH453" s="753" t="s">
        <v>1714</v>
      </c>
      <c r="AI453" s="753" t="s">
        <v>1714</v>
      </c>
      <c r="AJ453" s="753" t="s">
        <v>1714</v>
      </c>
      <c r="AK453" s="753" t="s">
        <v>1714</v>
      </c>
      <c r="AL453" s="753" t="s">
        <v>1714</v>
      </c>
      <c r="AM453" s="753" t="s">
        <v>1714</v>
      </c>
      <c r="AN453" s="753" t="s">
        <v>1714</v>
      </c>
      <c r="AO453" s="753" t="s">
        <v>1714</v>
      </c>
      <c r="AP453" s="753" t="s">
        <v>1714</v>
      </c>
      <c r="AQ453" s="753" t="s">
        <v>1714</v>
      </c>
      <c r="AR453" s="753" t="s">
        <v>1714</v>
      </c>
    </row>
    <row r="454" spans="4:44" s="808" customFormat="1" ht="14.5" hidden="1" outlineLevel="1" x14ac:dyDescent="0.35">
      <c r="D454" s="821" t="s">
        <v>502</v>
      </c>
      <c r="E454" s="812" t="s">
        <v>2080</v>
      </c>
      <c r="F454" s="753" t="s">
        <v>1714</v>
      </c>
      <c r="G454" s="753" t="s">
        <v>1714</v>
      </c>
      <c r="H454" s="753" t="s">
        <v>1714</v>
      </c>
      <c r="I454" s="753" t="s">
        <v>1714</v>
      </c>
      <c r="J454" s="753" t="s">
        <v>1714</v>
      </c>
      <c r="K454" s="753" t="s">
        <v>1714</v>
      </c>
      <c r="L454" s="753" t="s">
        <v>1714</v>
      </c>
      <c r="M454" s="753" t="s">
        <v>1714</v>
      </c>
      <c r="N454" s="753" t="s">
        <v>1714</v>
      </c>
      <c r="O454" s="753" t="s">
        <v>1714</v>
      </c>
      <c r="P454" s="753" t="s">
        <v>1714</v>
      </c>
      <c r="Q454" s="753" t="s">
        <v>1714</v>
      </c>
      <c r="R454" s="753" t="s">
        <v>1714</v>
      </c>
      <c r="S454" s="753" t="s">
        <v>1714</v>
      </c>
      <c r="T454" s="753" t="s">
        <v>1714</v>
      </c>
      <c r="U454" s="753" t="s">
        <v>1714</v>
      </c>
      <c r="V454" s="753" t="s">
        <v>1714</v>
      </c>
      <c r="W454" s="753" t="s">
        <v>1714</v>
      </c>
      <c r="X454" s="753" t="s">
        <v>1714</v>
      </c>
      <c r="Y454" s="753" t="s">
        <v>1714</v>
      </c>
      <c r="Z454" s="753" t="s">
        <v>1714</v>
      </c>
      <c r="AA454" s="753" t="s">
        <v>1714</v>
      </c>
      <c r="AB454" s="753" t="s">
        <v>1714</v>
      </c>
      <c r="AC454" s="753" t="s">
        <v>1714</v>
      </c>
      <c r="AD454" s="753" t="s">
        <v>1714</v>
      </c>
      <c r="AE454" s="753" t="s">
        <v>1714</v>
      </c>
      <c r="AF454" s="753" t="s">
        <v>1714</v>
      </c>
      <c r="AG454" s="753" t="s">
        <v>1714</v>
      </c>
      <c r="AH454" s="753" t="s">
        <v>1714</v>
      </c>
      <c r="AI454" s="753" t="s">
        <v>1714</v>
      </c>
      <c r="AJ454" s="753" t="s">
        <v>1714</v>
      </c>
      <c r="AK454" s="753" t="s">
        <v>1714</v>
      </c>
      <c r="AL454" s="753" t="s">
        <v>1714</v>
      </c>
      <c r="AM454" s="753" t="s">
        <v>1714</v>
      </c>
      <c r="AN454" s="753" t="s">
        <v>1714</v>
      </c>
      <c r="AO454" s="753" t="s">
        <v>1714</v>
      </c>
      <c r="AP454" s="753" t="s">
        <v>1714</v>
      </c>
      <c r="AQ454" s="753" t="s">
        <v>1714</v>
      </c>
      <c r="AR454" s="753" t="s">
        <v>1714</v>
      </c>
    </row>
    <row r="455" spans="4:44" s="808" customFormat="1" ht="14.5" hidden="1" outlineLevel="1" x14ac:dyDescent="0.35">
      <c r="D455" s="821" t="s">
        <v>253</v>
      </c>
      <c r="E455" s="812" t="s">
        <v>2081</v>
      </c>
      <c r="F455" s="753" t="s">
        <v>1714</v>
      </c>
      <c r="G455" s="753" t="s">
        <v>1714</v>
      </c>
      <c r="H455" s="753" t="s">
        <v>1714</v>
      </c>
      <c r="I455" s="753" t="s">
        <v>1714</v>
      </c>
      <c r="J455" s="753" t="s">
        <v>1714</v>
      </c>
      <c r="K455" s="753" t="s">
        <v>1714</v>
      </c>
      <c r="L455" s="753" t="s">
        <v>1714</v>
      </c>
      <c r="M455" s="753" t="s">
        <v>1714</v>
      </c>
      <c r="N455" s="753" t="s">
        <v>1714</v>
      </c>
      <c r="O455" s="753" t="s">
        <v>1714</v>
      </c>
      <c r="P455" s="753" t="s">
        <v>1714</v>
      </c>
      <c r="Q455" s="753" t="s">
        <v>1714</v>
      </c>
      <c r="R455" s="753" t="s">
        <v>1714</v>
      </c>
      <c r="S455" s="753" t="s">
        <v>1714</v>
      </c>
      <c r="T455" s="753" t="s">
        <v>1714</v>
      </c>
      <c r="U455" s="753" t="s">
        <v>1714</v>
      </c>
      <c r="V455" s="753" t="s">
        <v>1714</v>
      </c>
      <c r="W455" s="753" t="s">
        <v>1714</v>
      </c>
      <c r="X455" s="753" t="s">
        <v>1714</v>
      </c>
      <c r="Y455" s="753" t="s">
        <v>1714</v>
      </c>
      <c r="Z455" s="753" t="s">
        <v>1714</v>
      </c>
      <c r="AA455" s="753" t="s">
        <v>1714</v>
      </c>
      <c r="AB455" s="753" t="s">
        <v>1714</v>
      </c>
      <c r="AC455" s="753" t="s">
        <v>1714</v>
      </c>
      <c r="AD455" s="753" t="s">
        <v>1714</v>
      </c>
      <c r="AE455" s="753" t="s">
        <v>1714</v>
      </c>
      <c r="AF455" s="753" t="s">
        <v>1714</v>
      </c>
      <c r="AG455" s="753" t="s">
        <v>1714</v>
      </c>
      <c r="AH455" s="753" t="s">
        <v>1714</v>
      </c>
      <c r="AI455" s="753" t="s">
        <v>1714</v>
      </c>
      <c r="AJ455" s="753" t="s">
        <v>1714</v>
      </c>
      <c r="AK455" s="753" t="s">
        <v>1714</v>
      </c>
      <c r="AL455" s="753" t="s">
        <v>1714</v>
      </c>
      <c r="AM455" s="753" t="s">
        <v>1714</v>
      </c>
      <c r="AN455" s="753" t="s">
        <v>1714</v>
      </c>
      <c r="AO455" s="753" t="s">
        <v>1714</v>
      </c>
      <c r="AP455" s="753" t="s">
        <v>1714</v>
      </c>
      <c r="AQ455" s="753" t="s">
        <v>1714</v>
      </c>
      <c r="AR455" s="753" t="s">
        <v>1714</v>
      </c>
    </row>
    <row r="456" spans="4:44" s="808" customFormat="1" ht="14.5" hidden="1" outlineLevel="1" x14ac:dyDescent="0.35">
      <c r="D456" s="820" t="s">
        <v>503</v>
      </c>
      <c r="E456" s="812" t="s">
        <v>2082</v>
      </c>
      <c r="F456" s="753" t="s">
        <v>1714</v>
      </c>
      <c r="G456" s="753" t="s">
        <v>1714</v>
      </c>
      <c r="H456" s="753" t="s">
        <v>1714</v>
      </c>
      <c r="I456" s="753" t="s">
        <v>1714</v>
      </c>
      <c r="J456" s="753" t="s">
        <v>1714</v>
      </c>
      <c r="K456" s="753" t="s">
        <v>1714</v>
      </c>
      <c r="L456" s="753" t="s">
        <v>1714</v>
      </c>
      <c r="M456" s="753" t="s">
        <v>1714</v>
      </c>
      <c r="N456" s="753" t="s">
        <v>1714</v>
      </c>
      <c r="O456" s="753" t="s">
        <v>1714</v>
      </c>
      <c r="P456" s="753" t="s">
        <v>1714</v>
      </c>
      <c r="Q456" s="753" t="s">
        <v>1714</v>
      </c>
      <c r="R456" s="753" t="s">
        <v>1714</v>
      </c>
      <c r="S456" s="753" t="s">
        <v>1714</v>
      </c>
      <c r="T456" s="753" t="s">
        <v>1714</v>
      </c>
      <c r="U456" s="753" t="s">
        <v>1714</v>
      </c>
      <c r="V456" s="753" t="s">
        <v>1714</v>
      </c>
      <c r="W456" s="753" t="s">
        <v>1714</v>
      </c>
      <c r="X456" s="753" t="s">
        <v>1714</v>
      </c>
      <c r="Y456" s="753" t="s">
        <v>1714</v>
      </c>
      <c r="Z456" s="753" t="s">
        <v>1714</v>
      </c>
      <c r="AA456" s="753" t="s">
        <v>1714</v>
      </c>
      <c r="AB456" s="753" t="s">
        <v>1714</v>
      </c>
      <c r="AC456" s="753" t="s">
        <v>1714</v>
      </c>
      <c r="AD456" s="753" t="s">
        <v>1714</v>
      </c>
      <c r="AE456" s="753" t="s">
        <v>1714</v>
      </c>
      <c r="AF456" s="753" t="s">
        <v>1714</v>
      </c>
      <c r="AG456" s="753" t="s">
        <v>1714</v>
      </c>
      <c r="AH456" s="753" t="s">
        <v>1714</v>
      </c>
      <c r="AI456" s="753" t="s">
        <v>1714</v>
      </c>
      <c r="AJ456" s="753" t="s">
        <v>1714</v>
      </c>
      <c r="AK456" s="753" t="s">
        <v>1714</v>
      </c>
      <c r="AL456" s="753" t="s">
        <v>1714</v>
      </c>
      <c r="AM456" s="753" t="s">
        <v>1714</v>
      </c>
      <c r="AN456" s="753" t="s">
        <v>1714</v>
      </c>
      <c r="AO456" s="753" t="s">
        <v>1714</v>
      </c>
      <c r="AP456" s="753" t="s">
        <v>1714</v>
      </c>
      <c r="AQ456" s="753" t="s">
        <v>1714</v>
      </c>
      <c r="AR456" s="753" t="s">
        <v>1714</v>
      </c>
    </row>
    <row r="457" spans="4:44" s="808" customFormat="1" ht="14.5" hidden="1" outlineLevel="1" x14ac:dyDescent="0.35">
      <c r="D457" s="821" t="s">
        <v>504</v>
      </c>
      <c r="E457" s="812" t="s">
        <v>2083</v>
      </c>
      <c r="F457" s="753" t="s">
        <v>1714</v>
      </c>
      <c r="G457" s="753" t="s">
        <v>1714</v>
      </c>
      <c r="H457" s="753" t="s">
        <v>1714</v>
      </c>
      <c r="I457" s="753" t="s">
        <v>1714</v>
      </c>
      <c r="J457" s="753" t="s">
        <v>1714</v>
      </c>
      <c r="K457" s="753" t="s">
        <v>1714</v>
      </c>
      <c r="L457" s="753" t="s">
        <v>1714</v>
      </c>
      <c r="M457" s="753" t="s">
        <v>1714</v>
      </c>
      <c r="N457" s="753" t="s">
        <v>1714</v>
      </c>
      <c r="O457" s="753" t="s">
        <v>1714</v>
      </c>
      <c r="P457" s="753" t="s">
        <v>1714</v>
      </c>
      <c r="Q457" s="753" t="s">
        <v>1714</v>
      </c>
      <c r="R457" s="753" t="s">
        <v>1714</v>
      </c>
      <c r="S457" s="753" t="s">
        <v>1714</v>
      </c>
      <c r="T457" s="753" t="s">
        <v>1714</v>
      </c>
      <c r="U457" s="753" t="s">
        <v>1714</v>
      </c>
      <c r="V457" s="753" t="s">
        <v>1714</v>
      </c>
      <c r="W457" s="753" t="s">
        <v>1714</v>
      </c>
      <c r="X457" s="753" t="s">
        <v>1714</v>
      </c>
      <c r="Y457" s="753" t="s">
        <v>1714</v>
      </c>
      <c r="Z457" s="753" t="s">
        <v>1714</v>
      </c>
      <c r="AA457" s="753" t="s">
        <v>1714</v>
      </c>
      <c r="AB457" s="753" t="s">
        <v>1714</v>
      </c>
      <c r="AC457" s="753" t="s">
        <v>1714</v>
      </c>
      <c r="AD457" s="753" t="s">
        <v>1714</v>
      </c>
      <c r="AE457" s="753" t="s">
        <v>1714</v>
      </c>
      <c r="AF457" s="753" t="s">
        <v>1714</v>
      </c>
      <c r="AG457" s="753" t="s">
        <v>1714</v>
      </c>
      <c r="AH457" s="753" t="s">
        <v>1714</v>
      </c>
      <c r="AI457" s="753" t="s">
        <v>1714</v>
      </c>
      <c r="AJ457" s="753" t="s">
        <v>1714</v>
      </c>
      <c r="AK457" s="753" t="s">
        <v>1714</v>
      </c>
      <c r="AL457" s="753" t="s">
        <v>1714</v>
      </c>
      <c r="AM457" s="753" t="s">
        <v>1714</v>
      </c>
      <c r="AN457" s="753" t="s">
        <v>1714</v>
      </c>
      <c r="AO457" s="753" t="s">
        <v>1714</v>
      </c>
      <c r="AP457" s="753" t="s">
        <v>1714</v>
      </c>
      <c r="AQ457" s="753" t="s">
        <v>1714</v>
      </c>
      <c r="AR457" s="753" t="s">
        <v>1714</v>
      </c>
    </row>
    <row r="458" spans="4:44" s="808" customFormat="1" ht="14.5" hidden="1" outlineLevel="1" x14ac:dyDescent="0.35">
      <c r="D458" s="820" t="s">
        <v>505</v>
      </c>
      <c r="E458" s="812" t="s">
        <v>2084</v>
      </c>
      <c r="F458" s="753" t="s">
        <v>1714</v>
      </c>
      <c r="G458" s="753" t="s">
        <v>1714</v>
      </c>
      <c r="H458" s="753" t="s">
        <v>1714</v>
      </c>
      <c r="I458" s="753" t="s">
        <v>1714</v>
      </c>
      <c r="J458" s="753" t="s">
        <v>1714</v>
      </c>
      <c r="K458" s="753" t="s">
        <v>1714</v>
      </c>
      <c r="L458" s="753" t="s">
        <v>1714</v>
      </c>
      <c r="M458" s="753" t="s">
        <v>1714</v>
      </c>
      <c r="N458" s="753" t="s">
        <v>1714</v>
      </c>
      <c r="O458" s="753" t="s">
        <v>1714</v>
      </c>
      <c r="P458" s="753" t="s">
        <v>1714</v>
      </c>
      <c r="Q458" s="753" t="s">
        <v>1714</v>
      </c>
      <c r="R458" s="753" t="s">
        <v>1714</v>
      </c>
      <c r="S458" s="753" t="s">
        <v>1714</v>
      </c>
      <c r="T458" s="753" t="s">
        <v>1714</v>
      </c>
      <c r="U458" s="753" t="s">
        <v>1714</v>
      </c>
      <c r="V458" s="753" t="s">
        <v>1714</v>
      </c>
      <c r="W458" s="753" t="s">
        <v>1714</v>
      </c>
      <c r="X458" s="753" t="s">
        <v>1714</v>
      </c>
      <c r="Y458" s="753" t="s">
        <v>1714</v>
      </c>
      <c r="Z458" s="753" t="s">
        <v>1714</v>
      </c>
      <c r="AA458" s="753" t="s">
        <v>1714</v>
      </c>
      <c r="AB458" s="753" t="s">
        <v>1714</v>
      </c>
      <c r="AC458" s="753" t="s">
        <v>1714</v>
      </c>
      <c r="AD458" s="753" t="s">
        <v>1714</v>
      </c>
      <c r="AE458" s="753" t="s">
        <v>1714</v>
      </c>
      <c r="AF458" s="753" t="s">
        <v>1714</v>
      </c>
      <c r="AG458" s="753" t="s">
        <v>1714</v>
      </c>
      <c r="AH458" s="753" t="s">
        <v>1714</v>
      </c>
      <c r="AI458" s="753" t="s">
        <v>1714</v>
      </c>
      <c r="AJ458" s="753" t="s">
        <v>1714</v>
      </c>
      <c r="AK458" s="753" t="s">
        <v>1714</v>
      </c>
      <c r="AL458" s="753" t="s">
        <v>1714</v>
      </c>
      <c r="AM458" s="753" t="s">
        <v>1714</v>
      </c>
      <c r="AN458" s="753" t="s">
        <v>1714</v>
      </c>
      <c r="AO458" s="753" t="s">
        <v>1714</v>
      </c>
      <c r="AP458" s="753" t="s">
        <v>1714</v>
      </c>
      <c r="AQ458" s="753" t="s">
        <v>1714</v>
      </c>
      <c r="AR458" s="753" t="s">
        <v>1714</v>
      </c>
    </row>
    <row r="459" spans="4:44" s="808" customFormat="1" ht="14.5" hidden="1" outlineLevel="1" x14ac:dyDescent="0.35">
      <c r="D459" s="818" t="s">
        <v>484</v>
      </c>
      <c r="E459" s="812" t="s">
        <v>2085</v>
      </c>
      <c r="F459" s="753" t="s">
        <v>1714</v>
      </c>
      <c r="G459" s="753" t="s">
        <v>1714</v>
      </c>
      <c r="H459" s="753" t="s">
        <v>1714</v>
      </c>
      <c r="I459" s="753" t="s">
        <v>1714</v>
      </c>
      <c r="J459" s="753" t="s">
        <v>1714</v>
      </c>
      <c r="K459" s="753" t="s">
        <v>1714</v>
      </c>
      <c r="L459" s="753" t="s">
        <v>1714</v>
      </c>
      <c r="M459" s="753" t="s">
        <v>1714</v>
      </c>
      <c r="N459" s="753" t="s">
        <v>1714</v>
      </c>
      <c r="O459" s="753" t="s">
        <v>1714</v>
      </c>
      <c r="P459" s="753" t="s">
        <v>1714</v>
      </c>
      <c r="Q459" s="753" t="s">
        <v>1714</v>
      </c>
      <c r="R459" s="753" t="s">
        <v>1714</v>
      </c>
      <c r="S459" s="753" t="s">
        <v>1714</v>
      </c>
      <c r="T459" s="753" t="s">
        <v>1714</v>
      </c>
      <c r="U459" s="753" t="s">
        <v>1714</v>
      </c>
      <c r="V459" s="753" t="s">
        <v>1714</v>
      </c>
      <c r="W459" s="753" t="s">
        <v>1714</v>
      </c>
      <c r="X459" s="753" t="s">
        <v>1714</v>
      </c>
      <c r="Y459" s="753" t="s">
        <v>1714</v>
      </c>
      <c r="Z459" s="753" t="s">
        <v>1714</v>
      </c>
      <c r="AA459" s="753" t="s">
        <v>1714</v>
      </c>
      <c r="AB459" s="753" t="s">
        <v>1714</v>
      </c>
      <c r="AC459" s="753" t="s">
        <v>1714</v>
      </c>
      <c r="AD459" s="753" t="s">
        <v>1714</v>
      </c>
      <c r="AE459" s="753" t="s">
        <v>1714</v>
      </c>
      <c r="AF459" s="753" t="s">
        <v>1714</v>
      </c>
      <c r="AG459" s="753" t="s">
        <v>1714</v>
      </c>
      <c r="AH459" s="753" t="s">
        <v>1714</v>
      </c>
      <c r="AI459" s="753" t="s">
        <v>1714</v>
      </c>
      <c r="AJ459" s="753" t="s">
        <v>1714</v>
      </c>
      <c r="AK459" s="753" t="s">
        <v>1714</v>
      </c>
      <c r="AL459" s="753" t="s">
        <v>1714</v>
      </c>
      <c r="AM459" s="753" t="s">
        <v>1714</v>
      </c>
      <c r="AN459" s="753" t="s">
        <v>1714</v>
      </c>
      <c r="AO459" s="753" t="s">
        <v>1714</v>
      </c>
      <c r="AP459" s="753" t="s">
        <v>1714</v>
      </c>
      <c r="AQ459" s="753" t="s">
        <v>1714</v>
      </c>
      <c r="AR459" s="753" t="s">
        <v>1714</v>
      </c>
    </row>
    <row r="460" spans="4:44" s="808" customFormat="1" ht="14.5" hidden="1" outlineLevel="1" x14ac:dyDescent="0.35">
      <c r="D460" s="820" t="s">
        <v>501</v>
      </c>
      <c r="E460" s="812" t="s">
        <v>2086</v>
      </c>
      <c r="F460" s="753" t="s">
        <v>1714</v>
      </c>
      <c r="G460" s="753" t="s">
        <v>1714</v>
      </c>
      <c r="H460" s="753" t="s">
        <v>1714</v>
      </c>
      <c r="I460" s="753" t="s">
        <v>1714</v>
      </c>
      <c r="J460" s="753" t="s">
        <v>1714</v>
      </c>
      <c r="K460" s="753" t="s">
        <v>1714</v>
      </c>
      <c r="L460" s="753" t="s">
        <v>1714</v>
      </c>
      <c r="M460" s="753" t="s">
        <v>1714</v>
      </c>
      <c r="N460" s="753" t="s">
        <v>1714</v>
      </c>
      <c r="O460" s="753" t="s">
        <v>1714</v>
      </c>
      <c r="P460" s="753" t="s">
        <v>1714</v>
      </c>
      <c r="Q460" s="753" t="s">
        <v>1714</v>
      </c>
      <c r="R460" s="753" t="s">
        <v>1714</v>
      </c>
      <c r="S460" s="753" t="s">
        <v>1714</v>
      </c>
      <c r="T460" s="753" t="s">
        <v>1714</v>
      </c>
      <c r="U460" s="753" t="s">
        <v>1714</v>
      </c>
      <c r="V460" s="753" t="s">
        <v>1714</v>
      </c>
      <c r="W460" s="753" t="s">
        <v>1714</v>
      </c>
      <c r="X460" s="753" t="s">
        <v>1714</v>
      </c>
      <c r="Y460" s="753" t="s">
        <v>1714</v>
      </c>
      <c r="Z460" s="753" t="s">
        <v>1714</v>
      </c>
      <c r="AA460" s="753" t="s">
        <v>1714</v>
      </c>
      <c r="AB460" s="753" t="s">
        <v>1714</v>
      </c>
      <c r="AC460" s="753" t="s">
        <v>1714</v>
      </c>
      <c r="AD460" s="753" t="s">
        <v>1714</v>
      </c>
      <c r="AE460" s="753" t="s">
        <v>1714</v>
      </c>
      <c r="AF460" s="753" t="s">
        <v>1714</v>
      </c>
      <c r="AG460" s="753" t="s">
        <v>1714</v>
      </c>
      <c r="AH460" s="753" t="s">
        <v>1714</v>
      </c>
      <c r="AI460" s="753" t="s">
        <v>1714</v>
      </c>
      <c r="AJ460" s="753" t="s">
        <v>1714</v>
      </c>
      <c r="AK460" s="753" t="s">
        <v>1714</v>
      </c>
      <c r="AL460" s="753" t="s">
        <v>1714</v>
      </c>
      <c r="AM460" s="753" t="s">
        <v>1714</v>
      </c>
      <c r="AN460" s="753" t="s">
        <v>1714</v>
      </c>
      <c r="AO460" s="753" t="s">
        <v>1714</v>
      </c>
      <c r="AP460" s="753" t="s">
        <v>1714</v>
      </c>
      <c r="AQ460" s="753" t="s">
        <v>1714</v>
      </c>
      <c r="AR460" s="753" t="s">
        <v>1714</v>
      </c>
    </row>
    <row r="461" spans="4:44" s="808" customFormat="1" ht="14.5" hidden="1" outlineLevel="1" x14ac:dyDescent="0.35">
      <c r="D461" s="820" t="s">
        <v>506</v>
      </c>
      <c r="E461" s="812" t="s">
        <v>2087</v>
      </c>
      <c r="F461" s="753" t="s">
        <v>1714</v>
      </c>
      <c r="G461" s="753" t="s">
        <v>1714</v>
      </c>
      <c r="H461" s="753" t="s">
        <v>1714</v>
      </c>
      <c r="I461" s="753" t="s">
        <v>1714</v>
      </c>
      <c r="J461" s="753" t="s">
        <v>1714</v>
      </c>
      <c r="K461" s="753" t="s">
        <v>1714</v>
      </c>
      <c r="L461" s="753" t="s">
        <v>1714</v>
      </c>
      <c r="M461" s="753" t="s">
        <v>1714</v>
      </c>
      <c r="N461" s="753" t="s">
        <v>1714</v>
      </c>
      <c r="O461" s="753" t="s">
        <v>1714</v>
      </c>
      <c r="P461" s="753" t="s">
        <v>1714</v>
      </c>
      <c r="Q461" s="753" t="s">
        <v>1714</v>
      </c>
      <c r="R461" s="753" t="s">
        <v>1714</v>
      </c>
      <c r="S461" s="753" t="s">
        <v>1714</v>
      </c>
      <c r="T461" s="753" t="s">
        <v>1714</v>
      </c>
      <c r="U461" s="753" t="s">
        <v>1714</v>
      </c>
      <c r="V461" s="753" t="s">
        <v>1714</v>
      </c>
      <c r="W461" s="753" t="s">
        <v>1714</v>
      </c>
      <c r="X461" s="753" t="s">
        <v>1714</v>
      </c>
      <c r="Y461" s="753" t="s">
        <v>1714</v>
      </c>
      <c r="Z461" s="753" t="s">
        <v>1714</v>
      </c>
      <c r="AA461" s="753" t="s">
        <v>1714</v>
      </c>
      <c r="AB461" s="753" t="s">
        <v>1714</v>
      </c>
      <c r="AC461" s="753" t="s">
        <v>1714</v>
      </c>
      <c r="AD461" s="753" t="s">
        <v>1714</v>
      </c>
      <c r="AE461" s="753" t="s">
        <v>1714</v>
      </c>
      <c r="AF461" s="753" t="s">
        <v>1714</v>
      </c>
      <c r="AG461" s="753" t="s">
        <v>1714</v>
      </c>
      <c r="AH461" s="753" t="s">
        <v>1714</v>
      </c>
      <c r="AI461" s="753" t="s">
        <v>1714</v>
      </c>
      <c r="AJ461" s="753" t="s">
        <v>1714</v>
      </c>
      <c r="AK461" s="753" t="s">
        <v>1714</v>
      </c>
      <c r="AL461" s="753" t="s">
        <v>1714</v>
      </c>
      <c r="AM461" s="753" t="s">
        <v>1714</v>
      </c>
      <c r="AN461" s="753" t="s">
        <v>1714</v>
      </c>
      <c r="AO461" s="753" t="s">
        <v>1714</v>
      </c>
      <c r="AP461" s="753" t="s">
        <v>1714</v>
      </c>
      <c r="AQ461" s="753" t="s">
        <v>1714</v>
      </c>
      <c r="AR461" s="753" t="s">
        <v>1714</v>
      </c>
    </row>
    <row r="462" spans="4:44" s="808" customFormat="1" ht="14.5" hidden="1" outlineLevel="1" x14ac:dyDescent="0.35">
      <c r="D462" s="820" t="s">
        <v>503</v>
      </c>
      <c r="E462" s="812" t="s">
        <v>2088</v>
      </c>
      <c r="F462" s="753" t="s">
        <v>1714</v>
      </c>
      <c r="G462" s="753" t="s">
        <v>1714</v>
      </c>
      <c r="H462" s="753" t="s">
        <v>1714</v>
      </c>
      <c r="I462" s="753" t="s">
        <v>1714</v>
      </c>
      <c r="J462" s="753" t="s">
        <v>1714</v>
      </c>
      <c r="K462" s="753" t="s">
        <v>1714</v>
      </c>
      <c r="L462" s="753" t="s">
        <v>1714</v>
      </c>
      <c r="M462" s="753" t="s">
        <v>1714</v>
      </c>
      <c r="N462" s="753" t="s">
        <v>1714</v>
      </c>
      <c r="O462" s="753" t="s">
        <v>1714</v>
      </c>
      <c r="P462" s="753" t="s">
        <v>1714</v>
      </c>
      <c r="Q462" s="753" t="s">
        <v>1714</v>
      </c>
      <c r="R462" s="753" t="s">
        <v>1714</v>
      </c>
      <c r="S462" s="753" t="s">
        <v>1714</v>
      </c>
      <c r="T462" s="753" t="s">
        <v>1714</v>
      </c>
      <c r="U462" s="753" t="s">
        <v>1714</v>
      </c>
      <c r="V462" s="753" t="s">
        <v>1714</v>
      </c>
      <c r="W462" s="753" t="s">
        <v>1714</v>
      </c>
      <c r="X462" s="753" t="s">
        <v>1714</v>
      </c>
      <c r="Y462" s="753" t="s">
        <v>1714</v>
      </c>
      <c r="Z462" s="753" t="s">
        <v>1714</v>
      </c>
      <c r="AA462" s="753" t="s">
        <v>1714</v>
      </c>
      <c r="AB462" s="753" t="s">
        <v>1714</v>
      </c>
      <c r="AC462" s="753" t="s">
        <v>1714</v>
      </c>
      <c r="AD462" s="753" t="s">
        <v>1714</v>
      </c>
      <c r="AE462" s="753" t="s">
        <v>1714</v>
      </c>
      <c r="AF462" s="753" t="s">
        <v>1714</v>
      </c>
      <c r="AG462" s="753" t="s">
        <v>1714</v>
      </c>
      <c r="AH462" s="753" t="s">
        <v>1714</v>
      </c>
      <c r="AI462" s="753" t="s">
        <v>1714</v>
      </c>
      <c r="AJ462" s="753" t="s">
        <v>1714</v>
      </c>
      <c r="AK462" s="753" t="s">
        <v>1714</v>
      </c>
      <c r="AL462" s="753" t="s">
        <v>1714</v>
      </c>
      <c r="AM462" s="753" t="s">
        <v>1714</v>
      </c>
      <c r="AN462" s="753" t="s">
        <v>1714</v>
      </c>
      <c r="AO462" s="753" t="s">
        <v>1714</v>
      </c>
      <c r="AP462" s="753" t="s">
        <v>1714</v>
      </c>
      <c r="AQ462" s="753" t="s">
        <v>1714</v>
      </c>
      <c r="AR462" s="753" t="s">
        <v>1714</v>
      </c>
    </row>
    <row r="463" spans="4:44" s="808" customFormat="1" ht="14.5" hidden="1" outlineLevel="1" x14ac:dyDescent="0.35">
      <c r="D463" s="820" t="s">
        <v>420</v>
      </c>
      <c r="E463" s="812" t="s">
        <v>2089</v>
      </c>
      <c r="F463" s="753" t="s">
        <v>1714</v>
      </c>
      <c r="G463" s="753" t="s">
        <v>1714</v>
      </c>
      <c r="H463" s="753" t="s">
        <v>1714</v>
      </c>
      <c r="I463" s="753" t="s">
        <v>1714</v>
      </c>
      <c r="J463" s="753" t="s">
        <v>1714</v>
      </c>
      <c r="K463" s="753" t="s">
        <v>1714</v>
      </c>
      <c r="L463" s="753" t="s">
        <v>1714</v>
      </c>
      <c r="M463" s="753" t="s">
        <v>1714</v>
      </c>
      <c r="N463" s="753" t="s">
        <v>1714</v>
      </c>
      <c r="O463" s="753" t="s">
        <v>1714</v>
      </c>
      <c r="P463" s="753" t="s">
        <v>1714</v>
      </c>
      <c r="Q463" s="753" t="s">
        <v>1714</v>
      </c>
      <c r="R463" s="753" t="s">
        <v>1714</v>
      </c>
      <c r="S463" s="753" t="s">
        <v>1714</v>
      </c>
      <c r="T463" s="753" t="s">
        <v>1714</v>
      </c>
      <c r="U463" s="753" t="s">
        <v>1714</v>
      </c>
      <c r="V463" s="753" t="s">
        <v>1714</v>
      </c>
      <c r="W463" s="753" t="s">
        <v>1714</v>
      </c>
      <c r="X463" s="753" t="s">
        <v>1714</v>
      </c>
      <c r="Y463" s="753" t="s">
        <v>1714</v>
      </c>
      <c r="Z463" s="753" t="s">
        <v>1714</v>
      </c>
      <c r="AA463" s="753" t="s">
        <v>1714</v>
      </c>
      <c r="AB463" s="753" t="s">
        <v>1714</v>
      </c>
      <c r="AC463" s="753" t="s">
        <v>1714</v>
      </c>
      <c r="AD463" s="753" t="s">
        <v>1714</v>
      </c>
      <c r="AE463" s="753" t="s">
        <v>1714</v>
      </c>
      <c r="AF463" s="753" t="s">
        <v>1714</v>
      </c>
      <c r="AG463" s="753" t="s">
        <v>1714</v>
      </c>
      <c r="AH463" s="753" t="s">
        <v>1714</v>
      </c>
      <c r="AI463" s="753" t="s">
        <v>1714</v>
      </c>
      <c r="AJ463" s="753" t="s">
        <v>1714</v>
      </c>
      <c r="AK463" s="753" t="s">
        <v>1714</v>
      </c>
      <c r="AL463" s="753" t="s">
        <v>1714</v>
      </c>
      <c r="AM463" s="753" t="s">
        <v>1714</v>
      </c>
      <c r="AN463" s="753" t="s">
        <v>1714</v>
      </c>
      <c r="AO463" s="753" t="s">
        <v>1714</v>
      </c>
      <c r="AP463" s="753" t="s">
        <v>1714</v>
      </c>
      <c r="AQ463" s="753" t="s">
        <v>1714</v>
      </c>
      <c r="AR463" s="753" t="s">
        <v>1714</v>
      </c>
    </row>
    <row r="464" spans="4:44" s="808" customFormat="1" ht="14.5" hidden="1" outlineLevel="1" x14ac:dyDescent="0.35">
      <c r="D464" s="820" t="s">
        <v>507</v>
      </c>
      <c r="E464" s="812" t="s">
        <v>2090</v>
      </c>
      <c r="F464" s="753" t="s">
        <v>1714</v>
      </c>
      <c r="G464" s="753" t="s">
        <v>1714</v>
      </c>
      <c r="H464" s="753" t="s">
        <v>1714</v>
      </c>
      <c r="I464" s="753" t="s">
        <v>1714</v>
      </c>
      <c r="J464" s="753" t="s">
        <v>1714</v>
      </c>
      <c r="K464" s="753" t="s">
        <v>1714</v>
      </c>
      <c r="L464" s="753" t="s">
        <v>1714</v>
      </c>
      <c r="M464" s="753" t="s">
        <v>1714</v>
      </c>
      <c r="N464" s="753" t="s">
        <v>1714</v>
      </c>
      <c r="O464" s="753" t="s">
        <v>1714</v>
      </c>
      <c r="P464" s="753" t="s">
        <v>1714</v>
      </c>
      <c r="Q464" s="753" t="s">
        <v>1714</v>
      </c>
      <c r="R464" s="753" t="s">
        <v>1714</v>
      </c>
      <c r="S464" s="753" t="s">
        <v>1714</v>
      </c>
      <c r="T464" s="753" t="s">
        <v>1714</v>
      </c>
      <c r="U464" s="753" t="s">
        <v>1714</v>
      </c>
      <c r="V464" s="753" t="s">
        <v>1714</v>
      </c>
      <c r="W464" s="753" t="s">
        <v>1714</v>
      </c>
      <c r="X464" s="753" t="s">
        <v>1714</v>
      </c>
      <c r="Y464" s="753" t="s">
        <v>1714</v>
      </c>
      <c r="Z464" s="753" t="s">
        <v>1714</v>
      </c>
      <c r="AA464" s="753" t="s">
        <v>1714</v>
      </c>
      <c r="AB464" s="753" t="s">
        <v>1714</v>
      </c>
      <c r="AC464" s="753" t="s">
        <v>1714</v>
      </c>
      <c r="AD464" s="753" t="s">
        <v>1714</v>
      </c>
      <c r="AE464" s="753" t="s">
        <v>1714</v>
      </c>
      <c r="AF464" s="753" t="s">
        <v>1714</v>
      </c>
      <c r="AG464" s="753" t="s">
        <v>1714</v>
      </c>
      <c r="AH464" s="753" t="s">
        <v>1714</v>
      </c>
      <c r="AI464" s="753" t="s">
        <v>1714</v>
      </c>
      <c r="AJ464" s="753" t="s">
        <v>1714</v>
      </c>
      <c r="AK464" s="753" t="s">
        <v>1714</v>
      </c>
      <c r="AL464" s="753" t="s">
        <v>1714</v>
      </c>
      <c r="AM464" s="753" t="s">
        <v>1714</v>
      </c>
      <c r="AN464" s="753" t="s">
        <v>1714</v>
      </c>
      <c r="AO464" s="753" t="s">
        <v>1714</v>
      </c>
      <c r="AP464" s="753" t="s">
        <v>1714</v>
      </c>
      <c r="AQ464" s="753" t="s">
        <v>1714</v>
      </c>
      <c r="AR464" s="753" t="s">
        <v>1714</v>
      </c>
    </row>
    <row r="465" spans="3:44" s="808" customFormat="1" ht="14.5" hidden="1" outlineLevel="1" x14ac:dyDescent="0.35">
      <c r="D465" s="822" t="s">
        <v>270</v>
      </c>
      <c r="E465" s="812" t="s">
        <v>2091</v>
      </c>
      <c r="F465" s="753" t="s">
        <v>1714</v>
      </c>
      <c r="G465" s="753" t="s">
        <v>1714</v>
      </c>
      <c r="H465" s="753" t="s">
        <v>1714</v>
      </c>
      <c r="I465" s="753" t="s">
        <v>1714</v>
      </c>
      <c r="J465" s="753" t="s">
        <v>1714</v>
      </c>
      <c r="K465" s="753" t="s">
        <v>1714</v>
      </c>
      <c r="L465" s="753" t="s">
        <v>1714</v>
      </c>
      <c r="M465" s="753" t="s">
        <v>1714</v>
      </c>
      <c r="N465" s="753" t="s">
        <v>1714</v>
      </c>
      <c r="O465" s="753" t="s">
        <v>1714</v>
      </c>
      <c r="P465" s="753" t="s">
        <v>1714</v>
      </c>
      <c r="Q465" s="753" t="s">
        <v>1714</v>
      </c>
      <c r="R465" s="753" t="s">
        <v>1714</v>
      </c>
      <c r="S465" s="753" t="s">
        <v>1714</v>
      </c>
      <c r="T465" s="753" t="s">
        <v>1714</v>
      </c>
      <c r="U465" s="753" t="s">
        <v>1714</v>
      </c>
      <c r="V465" s="753" t="s">
        <v>1714</v>
      </c>
      <c r="W465" s="753" t="s">
        <v>1714</v>
      </c>
      <c r="X465" s="753" t="s">
        <v>1714</v>
      </c>
      <c r="Y465" s="753" t="s">
        <v>1714</v>
      </c>
      <c r="Z465" s="753" t="s">
        <v>1714</v>
      </c>
      <c r="AA465" s="753" t="s">
        <v>1714</v>
      </c>
      <c r="AB465" s="753" t="s">
        <v>1714</v>
      </c>
      <c r="AC465" s="753" t="s">
        <v>1714</v>
      </c>
      <c r="AD465" s="753" t="s">
        <v>1714</v>
      </c>
      <c r="AE465" s="753" t="s">
        <v>1714</v>
      </c>
      <c r="AF465" s="753" t="s">
        <v>1714</v>
      </c>
      <c r="AG465" s="753" t="s">
        <v>1714</v>
      </c>
      <c r="AH465" s="753" t="s">
        <v>1714</v>
      </c>
      <c r="AI465" s="753" t="s">
        <v>1714</v>
      </c>
      <c r="AJ465" s="753" t="s">
        <v>1714</v>
      </c>
      <c r="AK465" s="753" t="s">
        <v>1714</v>
      </c>
      <c r="AL465" s="753" t="s">
        <v>1714</v>
      </c>
      <c r="AM465" s="753" t="s">
        <v>1714</v>
      </c>
      <c r="AN465" s="753" t="s">
        <v>1714</v>
      </c>
      <c r="AO465" s="753" t="s">
        <v>1714</v>
      </c>
      <c r="AP465" s="753" t="s">
        <v>1714</v>
      </c>
      <c r="AQ465" s="753" t="s">
        <v>1714</v>
      </c>
      <c r="AR465" s="753" t="s">
        <v>1714</v>
      </c>
    </row>
    <row r="466" spans="3:44" s="808" customFormat="1" ht="14.5" hidden="1" outlineLevel="1" x14ac:dyDescent="0.35">
      <c r="D466" s="823" t="s">
        <v>487</v>
      </c>
      <c r="E466" s="809"/>
      <c r="F466" s="753"/>
      <c r="G466" s="753"/>
      <c r="H466" s="753"/>
      <c r="I466" s="753"/>
      <c r="J466" s="753"/>
      <c r="K466" s="753"/>
      <c r="L466" s="753"/>
      <c r="M466" s="753"/>
      <c r="N466" s="753"/>
      <c r="O466" s="753"/>
      <c r="P466" s="753"/>
      <c r="Q466" s="753"/>
      <c r="R466" s="753"/>
      <c r="S466" s="753"/>
      <c r="T466" s="753"/>
      <c r="U466" s="753"/>
      <c r="V466" s="753"/>
      <c r="W466" s="753"/>
      <c r="X466" s="753"/>
      <c r="Y466" s="753"/>
      <c r="Z466" s="753"/>
      <c r="AA466" s="753"/>
      <c r="AB466" s="753"/>
      <c r="AC466" s="753"/>
      <c r="AD466" s="753"/>
      <c r="AE466" s="753"/>
      <c r="AF466" s="753"/>
      <c r="AG466" s="753"/>
      <c r="AH466" s="753"/>
      <c r="AI466" s="753"/>
      <c r="AJ466" s="753"/>
      <c r="AK466" s="753"/>
      <c r="AL466" s="753"/>
      <c r="AM466" s="753"/>
      <c r="AN466" s="753"/>
      <c r="AO466" s="753"/>
      <c r="AP466" s="753"/>
      <c r="AQ466" s="753"/>
      <c r="AR466" s="753"/>
    </row>
    <row r="467" spans="3:44" s="808" customFormat="1" ht="14.5" hidden="1" outlineLevel="1" x14ac:dyDescent="0.35">
      <c r="D467" s="819" t="s">
        <v>525</v>
      </c>
      <c r="E467" s="812" t="s">
        <v>2092</v>
      </c>
      <c r="F467" s="753"/>
      <c r="G467" s="753"/>
      <c r="H467" s="753"/>
      <c r="I467" s="753"/>
      <c r="J467" s="753"/>
      <c r="K467" s="753"/>
      <c r="L467" s="753" t="s">
        <v>1714</v>
      </c>
      <c r="M467" s="753" t="s">
        <v>1714</v>
      </c>
      <c r="N467" s="753" t="s">
        <v>1714</v>
      </c>
      <c r="O467" s="753" t="s">
        <v>1714</v>
      </c>
      <c r="P467" s="753" t="s">
        <v>1714</v>
      </c>
      <c r="Q467" s="753" t="s">
        <v>1714</v>
      </c>
      <c r="R467" s="753" t="s">
        <v>1714</v>
      </c>
      <c r="S467" s="753" t="s">
        <v>1714</v>
      </c>
      <c r="T467" s="753" t="s">
        <v>1714</v>
      </c>
      <c r="U467" s="753" t="s">
        <v>1714</v>
      </c>
      <c r="V467" s="753" t="s">
        <v>1714</v>
      </c>
      <c r="W467" s="753" t="s">
        <v>1714</v>
      </c>
      <c r="X467" s="753" t="s">
        <v>1714</v>
      </c>
      <c r="Y467" s="753" t="s">
        <v>1714</v>
      </c>
      <c r="Z467" s="753" t="s">
        <v>1714</v>
      </c>
      <c r="AA467" s="753" t="s">
        <v>1714</v>
      </c>
      <c r="AB467" s="753" t="s">
        <v>1714</v>
      </c>
      <c r="AC467" s="753" t="s">
        <v>1714</v>
      </c>
      <c r="AD467" s="753" t="s">
        <v>1714</v>
      </c>
      <c r="AE467" s="753" t="s">
        <v>1714</v>
      </c>
      <c r="AF467" s="753" t="s">
        <v>1714</v>
      </c>
      <c r="AG467" s="753" t="s">
        <v>1714</v>
      </c>
      <c r="AH467" s="753" t="s">
        <v>1714</v>
      </c>
      <c r="AI467" s="753" t="s">
        <v>1714</v>
      </c>
      <c r="AJ467" s="753" t="s">
        <v>1714</v>
      </c>
      <c r="AK467" s="753" t="s">
        <v>1714</v>
      </c>
      <c r="AL467" s="753" t="s">
        <v>1714</v>
      </c>
      <c r="AM467" s="753" t="s">
        <v>1714</v>
      </c>
      <c r="AN467" s="753" t="s">
        <v>1714</v>
      </c>
      <c r="AO467" s="753" t="s">
        <v>1714</v>
      </c>
      <c r="AP467" s="753" t="s">
        <v>1714</v>
      </c>
      <c r="AQ467" s="753" t="s">
        <v>1714</v>
      </c>
      <c r="AR467" s="753" t="s">
        <v>1714</v>
      </c>
    </row>
    <row r="468" spans="3:44" s="808" customFormat="1" ht="14.5" collapsed="1" x14ac:dyDescent="0.35"/>
    <row r="469" spans="3:44" s="808" customFormat="1" ht="14.5" x14ac:dyDescent="0.35">
      <c r="C469" s="798" t="s">
        <v>2093</v>
      </c>
    </row>
    <row r="470" spans="3:44" s="808" customFormat="1" ht="14.5" x14ac:dyDescent="0.35">
      <c r="E470" s="809"/>
      <c r="F470" s="810" t="s">
        <v>677</v>
      </c>
      <c r="G470" s="810" t="s">
        <v>678</v>
      </c>
      <c r="H470" s="810" t="s">
        <v>656</v>
      </c>
      <c r="I470" s="810" t="s">
        <v>657</v>
      </c>
      <c r="J470" s="810" t="s">
        <v>658</v>
      </c>
      <c r="K470" s="810" t="s">
        <v>576</v>
      </c>
      <c r="L470" s="810" t="s">
        <v>577</v>
      </c>
      <c r="M470" s="810" t="s">
        <v>578</v>
      </c>
      <c r="N470" s="810" t="s">
        <v>586</v>
      </c>
      <c r="O470" s="810" t="s">
        <v>659</v>
      </c>
      <c r="P470" s="810" t="s">
        <v>660</v>
      </c>
      <c r="Q470" s="810" t="s">
        <v>661</v>
      </c>
      <c r="R470" s="810" t="s">
        <v>662</v>
      </c>
      <c r="S470" s="810" t="s">
        <v>663</v>
      </c>
      <c r="T470" s="810" t="s">
        <v>664</v>
      </c>
      <c r="U470" s="810" t="s">
        <v>665</v>
      </c>
      <c r="V470" s="810" t="s">
        <v>666</v>
      </c>
      <c r="W470" s="810" t="s">
        <v>22</v>
      </c>
      <c r="X470" s="810" t="s">
        <v>23</v>
      </c>
      <c r="Y470" s="810" t="s">
        <v>143</v>
      </c>
      <c r="Z470" s="810" t="s">
        <v>144</v>
      </c>
      <c r="AA470" s="810" t="s">
        <v>145</v>
      </c>
      <c r="AB470" s="810" t="s">
        <v>146</v>
      </c>
      <c r="AC470" s="810" t="s">
        <v>147</v>
      </c>
      <c r="AD470" s="810" t="s">
        <v>148</v>
      </c>
      <c r="AE470" s="810" t="s">
        <v>149</v>
      </c>
      <c r="AF470" s="810" t="s">
        <v>150</v>
      </c>
      <c r="AG470" s="810" t="s">
        <v>151</v>
      </c>
      <c r="AH470" s="810" t="s">
        <v>152</v>
      </c>
      <c r="AI470" s="810" t="s">
        <v>153</v>
      </c>
      <c r="AJ470" s="810" t="s">
        <v>154</v>
      </c>
      <c r="AK470" s="810" t="s">
        <v>155</v>
      </c>
      <c r="AL470" s="810" t="s">
        <v>156</v>
      </c>
      <c r="AM470" s="810" t="s">
        <v>157</v>
      </c>
      <c r="AN470" s="810" t="s">
        <v>158</v>
      </c>
      <c r="AO470" s="810" t="s">
        <v>159</v>
      </c>
      <c r="AP470" s="810" t="s">
        <v>160</v>
      </c>
      <c r="AQ470" s="810" t="s">
        <v>161</v>
      </c>
      <c r="AR470" s="810" t="s">
        <v>162</v>
      </c>
    </row>
    <row r="471" spans="3:44" s="808" customFormat="1" ht="14.5" hidden="1" outlineLevel="1" x14ac:dyDescent="0.35">
      <c r="D471" s="817" t="s">
        <v>514</v>
      </c>
      <c r="E471" s="813" t="s">
        <v>2094</v>
      </c>
      <c r="F471" s="753" t="s">
        <v>1714</v>
      </c>
      <c r="G471" s="753" t="s">
        <v>1714</v>
      </c>
      <c r="H471" s="753" t="s">
        <v>1714</v>
      </c>
      <c r="I471" s="753" t="s">
        <v>1714</v>
      </c>
      <c r="J471" s="753" t="s">
        <v>1714</v>
      </c>
      <c r="K471" s="753" t="s">
        <v>1714</v>
      </c>
      <c r="L471" s="753" t="s">
        <v>1714</v>
      </c>
      <c r="M471" s="753" t="s">
        <v>1714</v>
      </c>
      <c r="N471" s="753" t="s">
        <v>1714</v>
      </c>
      <c r="O471" s="753" t="s">
        <v>1714</v>
      </c>
      <c r="P471" s="753" t="s">
        <v>1714</v>
      </c>
      <c r="Q471" s="753" t="s">
        <v>1714</v>
      </c>
      <c r="R471" s="753" t="s">
        <v>1714</v>
      </c>
      <c r="S471" s="753" t="s">
        <v>1714</v>
      </c>
      <c r="T471" s="753" t="s">
        <v>1714</v>
      </c>
      <c r="U471" s="753" t="s">
        <v>1714</v>
      </c>
      <c r="V471" s="753" t="s">
        <v>1714</v>
      </c>
      <c r="W471" s="753" t="s">
        <v>1714</v>
      </c>
      <c r="X471" s="753" t="s">
        <v>1714</v>
      </c>
      <c r="Y471" s="753" t="s">
        <v>1714</v>
      </c>
      <c r="Z471" s="753" t="s">
        <v>1714</v>
      </c>
      <c r="AA471" s="753" t="s">
        <v>1714</v>
      </c>
      <c r="AB471" s="753" t="s">
        <v>1714</v>
      </c>
      <c r="AC471" s="753" t="s">
        <v>1714</v>
      </c>
      <c r="AD471" s="753" t="s">
        <v>1714</v>
      </c>
      <c r="AE471" s="753" t="s">
        <v>1714</v>
      </c>
      <c r="AF471" s="753" t="s">
        <v>1714</v>
      </c>
      <c r="AG471" s="753" t="s">
        <v>1714</v>
      </c>
      <c r="AH471" s="753" t="s">
        <v>1714</v>
      </c>
      <c r="AI471" s="753" t="s">
        <v>1714</v>
      </c>
      <c r="AJ471" s="753" t="s">
        <v>1714</v>
      </c>
      <c r="AK471" s="753" t="s">
        <v>1714</v>
      </c>
      <c r="AL471" s="753" t="s">
        <v>1714</v>
      </c>
      <c r="AM471" s="753" t="s">
        <v>1714</v>
      </c>
      <c r="AN471" s="753" t="s">
        <v>1714</v>
      </c>
      <c r="AO471" s="753" t="s">
        <v>1714</v>
      </c>
      <c r="AP471" s="753" t="s">
        <v>1714</v>
      </c>
      <c r="AQ471" s="753" t="s">
        <v>1714</v>
      </c>
      <c r="AR471" s="753" t="s">
        <v>1714</v>
      </c>
    </row>
    <row r="472" spans="3:44" s="808" customFormat="1" ht="14.5" hidden="1" outlineLevel="1" x14ac:dyDescent="0.35">
      <c r="D472" s="823" t="s">
        <v>515</v>
      </c>
      <c r="E472" s="813" t="s">
        <v>2095</v>
      </c>
      <c r="F472" s="753"/>
      <c r="G472" s="753"/>
      <c r="H472" s="753"/>
      <c r="I472" s="753"/>
      <c r="J472" s="753"/>
      <c r="K472" s="753"/>
      <c r="L472" s="753"/>
      <c r="M472" s="753"/>
      <c r="N472" s="753"/>
      <c r="O472" s="753"/>
      <c r="P472" s="753"/>
      <c r="Q472" s="753"/>
      <c r="R472" s="753"/>
      <c r="S472" s="753"/>
      <c r="T472" s="753"/>
      <c r="U472" s="753"/>
      <c r="V472" s="753"/>
      <c r="W472" s="753"/>
      <c r="X472" s="753"/>
      <c r="Y472" s="753"/>
      <c r="Z472" s="753"/>
      <c r="AA472" s="753"/>
      <c r="AB472" s="753"/>
      <c r="AC472" s="753"/>
      <c r="AD472" s="753"/>
      <c r="AE472" s="753"/>
      <c r="AF472" s="753"/>
      <c r="AG472" s="753"/>
      <c r="AH472" s="753"/>
      <c r="AI472" s="753"/>
      <c r="AJ472" s="753"/>
      <c r="AK472" s="753"/>
      <c r="AL472" s="753"/>
      <c r="AM472" s="753"/>
      <c r="AN472" s="753"/>
      <c r="AO472" s="753"/>
      <c r="AP472" s="753"/>
      <c r="AQ472" s="753"/>
      <c r="AR472" s="753"/>
    </row>
    <row r="473" spans="3:44" s="808" customFormat="1" ht="14.5" hidden="1" outlineLevel="1" x14ac:dyDescent="0.35">
      <c r="D473" s="817" t="s">
        <v>516</v>
      </c>
      <c r="E473" s="813" t="s">
        <v>2096</v>
      </c>
      <c r="F473" s="753" t="s">
        <v>1714</v>
      </c>
      <c r="G473" s="753" t="s">
        <v>1714</v>
      </c>
      <c r="H473" s="753" t="s">
        <v>1714</v>
      </c>
      <c r="I473" s="753" t="s">
        <v>1714</v>
      </c>
      <c r="J473" s="753" t="s">
        <v>1714</v>
      </c>
      <c r="K473" s="753" t="s">
        <v>1714</v>
      </c>
      <c r="L473" s="753" t="s">
        <v>1714</v>
      </c>
      <c r="M473" s="753" t="s">
        <v>1714</v>
      </c>
      <c r="N473" s="753" t="s">
        <v>1714</v>
      </c>
      <c r="O473" s="753" t="s">
        <v>1714</v>
      </c>
      <c r="P473" s="753" t="s">
        <v>1714</v>
      </c>
      <c r="Q473" s="753" t="s">
        <v>1714</v>
      </c>
      <c r="R473" s="753" t="s">
        <v>1714</v>
      </c>
      <c r="S473" s="753" t="s">
        <v>1714</v>
      </c>
      <c r="T473" s="753" t="s">
        <v>1714</v>
      </c>
      <c r="U473" s="753" t="s">
        <v>1714</v>
      </c>
      <c r="V473" s="753" t="s">
        <v>1714</v>
      </c>
      <c r="W473" s="753" t="s">
        <v>1714</v>
      </c>
      <c r="X473" s="753" t="s">
        <v>1714</v>
      </c>
      <c r="Y473" s="753" t="s">
        <v>1714</v>
      </c>
      <c r="Z473" s="753" t="s">
        <v>1714</v>
      </c>
      <c r="AA473" s="753" t="s">
        <v>1714</v>
      </c>
      <c r="AB473" s="753" t="s">
        <v>1714</v>
      </c>
      <c r="AC473" s="753" t="s">
        <v>1714</v>
      </c>
      <c r="AD473" s="753" t="s">
        <v>1714</v>
      </c>
      <c r="AE473" s="753" t="s">
        <v>1714</v>
      </c>
      <c r="AF473" s="753" t="s">
        <v>1714</v>
      </c>
      <c r="AG473" s="753" t="s">
        <v>1714</v>
      </c>
      <c r="AH473" s="753" t="s">
        <v>1714</v>
      </c>
      <c r="AI473" s="753" t="s">
        <v>1714</v>
      </c>
      <c r="AJ473" s="753" t="s">
        <v>1714</v>
      </c>
      <c r="AK473" s="753" t="s">
        <v>1714</v>
      </c>
      <c r="AL473" s="753" t="s">
        <v>1714</v>
      </c>
      <c r="AM473" s="753" t="s">
        <v>1714</v>
      </c>
      <c r="AN473" s="753" t="s">
        <v>1714</v>
      </c>
      <c r="AO473" s="753" t="s">
        <v>1714</v>
      </c>
      <c r="AP473" s="753" t="s">
        <v>1714</v>
      </c>
      <c r="AQ473" s="753" t="s">
        <v>1714</v>
      </c>
      <c r="AR473" s="753" t="s">
        <v>1714</v>
      </c>
    </row>
    <row r="474" spans="3:44" s="808" customFormat="1" ht="14.5" hidden="1" outlineLevel="1" x14ac:dyDescent="0.35">
      <c r="D474" s="819" t="s">
        <v>418</v>
      </c>
      <c r="E474" s="813" t="s">
        <v>2097</v>
      </c>
      <c r="F474" s="753" t="s">
        <v>1714</v>
      </c>
      <c r="G474" s="753" t="s">
        <v>1714</v>
      </c>
      <c r="H474" s="753" t="s">
        <v>1714</v>
      </c>
      <c r="I474" s="753" t="s">
        <v>1714</v>
      </c>
      <c r="J474" s="753" t="s">
        <v>1714</v>
      </c>
      <c r="K474" s="753" t="s">
        <v>1714</v>
      </c>
      <c r="L474" s="753" t="s">
        <v>1714</v>
      </c>
      <c r="M474" s="753" t="s">
        <v>1714</v>
      </c>
      <c r="N474" s="753" t="s">
        <v>1714</v>
      </c>
      <c r="O474" s="753" t="s">
        <v>1714</v>
      </c>
      <c r="P474" s="753" t="s">
        <v>1714</v>
      </c>
      <c r="Q474" s="753" t="s">
        <v>1714</v>
      </c>
      <c r="R474" s="753" t="s">
        <v>1714</v>
      </c>
      <c r="S474" s="753" t="s">
        <v>1714</v>
      </c>
      <c r="T474" s="753" t="s">
        <v>1714</v>
      </c>
      <c r="U474" s="753" t="s">
        <v>1714</v>
      </c>
      <c r="V474" s="753" t="s">
        <v>1714</v>
      </c>
      <c r="W474" s="753" t="s">
        <v>1714</v>
      </c>
      <c r="X474" s="753" t="s">
        <v>1714</v>
      </c>
      <c r="Y474" s="753" t="s">
        <v>1714</v>
      </c>
      <c r="Z474" s="753" t="s">
        <v>1714</v>
      </c>
      <c r="AA474" s="753" t="s">
        <v>1714</v>
      </c>
      <c r="AB474" s="753" t="s">
        <v>1714</v>
      </c>
      <c r="AC474" s="753" t="s">
        <v>1714</v>
      </c>
      <c r="AD474" s="753" t="s">
        <v>1714</v>
      </c>
      <c r="AE474" s="753" t="s">
        <v>1714</v>
      </c>
      <c r="AF474" s="753" t="s">
        <v>1714</v>
      </c>
      <c r="AG474" s="753" t="s">
        <v>1714</v>
      </c>
      <c r="AH474" s="753" t="s">
        <v>1714</v>
      </c>
      <c r="AI474" s="753" t="s">
        <v>1714</v>
      </c>
      <c r="AJ474" s="753" t="s">
        <v>1714</v>
      </c>
      <c r="AK474" s="753" t="s">
        <v>1714</v>
      </c>
      <c r="AL474" s="753" t="s">
        <v>1714</v>
      </c>
      <c r="AM474" s="753" t="s">
        <v>1714</v>
      </c>
      <c r="AN474" s="753" t="s">
        <v>1714</v>
      </c>
      <c r="AO474" s="753" t="s">
        <v>1714</v>
      </c>
      <c r="AP474" s="753" t="s">
        <v>1714</v>
      </c>
      <c r="AQ474" s="753" t="s">
        <v>1714</v>
      </c>
      <c r="AR474" s="753" t="s">
        <v>1714</v>
      </c>
    </row>
    <row r="475" spans="3:44" s="808" customFormat="1" ht="14.5" hidden="1" outlineLevel="1" x14ac:dyDescent="0.35">
      <c r="D475" s="820" t="s">
        <v>2098</v>
      </c>
      <c r="E475" s="813" t="s">
        <v>2099</v>
      </c>
      <c r="F475" s="753" t="s">
        <v>1714</v>
      </c>
      <c r="G475" s="753" t="s">
        <v>1714</v>
      </c>
      <c r="H475" s="753" t="s">
        <v>1714</v>
      </c>
      <c r="I475" s="753" t="s">
        <v>1714</v>
      </c>
      <c r="J475" s="753" t="s">
        <v>1714</v>
      </c>
      <c r="K475" s="753" t="s">
        <v>1714</v>
      </c>
      <c r="L475" s="753" t="s">
        <v>1714</v>
      </c>
      <c r="M475" s="753" t="s">
        <v>1714</v>
      </c>
      <c r="N475" s="753" t="s">
        <v>1714</v>
      </c>
      <c r="O475" s="753" t="s">
        <v>1714</v>
      </c>
      <c r="P475" s="753" t="s">
        <v>1714</v>
      </c>
      <c r="Q475" s="753" t="s">
        <v>1714</v>
      </c>
      <c r="R475" s="753" t="s">
        <v>1714</v>
      </c>
      <c r="S475" s="753" t="s">
        <v>1714</v>
      </c>
      <c r="T475" s="753" t="s">
        <v>1714</v>
      </c>
      <c r="U475" s="753" t="s">
        <v>1714</v>
      </c>
      <c r="V475" s="753" t="s">
        <v>1714</v>
      </c>
      <c r="W475" s="753" t="s">
        <v>1714</v>
      </c>
      <c r="X475" s="753" t="s">
        <v>1714</v>
      </c>
      <c r="Y475" s="753" t="s">
        <v>1714</v>
      </c>
      <c r="Z475" s="753" t="s">
        <v>1714</v>
      </c>
      <c r="AA475" s="753" t="s">
        <v>1714</v>
      </c>
      <c r="AB475" s="753" t="s">
        <v>1714</v>
      </c>
      <c r="AC475" s="753" t="s">
        <v>1714</v>
      </c>
      <c r="AD475" s="753" t="s">
        <v>1714</v>
      </c>
      <c r="AE475" s="753" t="s">
        <v>1714</v>
      </c>
      <c r="AF475" s="753" t="s">
        <v>1714</v>
      </c>
      <c r="AG475" s="753" t="s">
        <v>1714</v>
      </c>
      <c r="AH475" s="753" t="s">
        <v>1714</v>
      </c>
      <c r="AI475" s="753" t="s">
        <v>1714</v>
      </c>
      <c r="AJ475" s="753" t="s">
        <v>1714</v>
      </c>
      <c r="AK475" s="753" t="s">
        <v>1714</v>
      </c>
      <c r="AL475" s="753" t="s">
        <v>1714</v>
      </c>
      <c r="AM475" s="753" t="s">
        <v>1714</v>
      </c>
      <c r="AN475" s="753" t="s">
        <v>1714</v>
      </c>
      <c r="AO475" s="753" t="s">
        <v>1714</v>
      </c>
      <c r="AP475" s="753" t="s">
        <v>1714</v>
      </c>
      <c r="AQ475" s="753" t="s">
        <v>1714</v>
      </c>
      <c r="AR475" s="753" t="s">
        <v>1714</v>
      </c>
    </row>
    <row r="476" spans="3:44" s="808" customFormat="1" ht="14.5" hidden="1" outlineLevel="1" x14ac:dyDescent="0.35">
      <c r="D476" s="820" t="s">
        <v>564</v>
      </c>
      <c r="E476" s="813" t="s">
        <v>2100</v>
      </c>
      <c r="F476" s="753" t="s">
        <v>1714</v>
      </c>
      <c r="G476" s="753" t="s">
        <v>1714</v>
      </c>
      <c r="H476" s="753" t="s">
        <v>1714</v>
      </c>
      <c r="I476" s="753" t="s">
        <v>1714</v>
      </c>
      <c r="J476" s="753" t="s">
        <v>1714</v>
      </c>
      <c r="K476" s="753" t="s">
        <v>1714</v>
      </c>
      <c r="L476" s="753" t="s">
        <v>1714</v>
      </c>
      <c r="M476" s="753" t="s">
        <v>1714</v>
      </c>
      <c r="N476" s="753" t="s">
        <v>1714</v>
      </c>
      <c r="O476" s="753" t="s">
        <v>1714</v>
      </c>
      <c r="P476" s="753" t="s">
        <v>1714</v>
      </c>
      <c r="Q476" s="753" t="s">
        <v>1714</v>
      </c>
      <c r="R476" s="753" t="s">
        <v>1714</v>
      </c>
      <c r="S476" s="753" t="s">
        <v>1714</v>
      </c>
      <c r="T476" s="753" t="s">
        <v>1714</v>
      </c>
      <c r="U476" s="753" t="s">
        <v>1714</v>
      </c>
      <c r="V476" s="753" t="s">
        <v>1714</v>
      </c>
      <c r="W476" s="753" t="s">
        <v>1714</v>
      </c>
      <c r="X476" s="753" t="s">
        <v>1714</v>
      </c>
      <c r="Y476" s="753" t="s">
        <v>1714</v>
      </c>
      <c r="Z476" s="753" t="s">
        <v>1714</v>
      </c>
      <c r="AA476" s="753" t="s">
        <v>1714</v>
      </c>
      <c r="AB476" s="753" t="s">
        <v>1714</v>
      </c>
      <c r="AC476" s="753" t="s">
        <v>1714</v>
      </c>
      <c r="AD476" s="753" t="s">
        <v>1714</v>
      </c>
      <c r="AE476" s="753" t="s">
        <v>1714</v>
      </c>
      <c r="AF476" s="753" t="s">
        <v>1714</v>
      </c>
      <c r="AG476" s="753" t="s">
        <v>1714</v>
      </c>
      <c r="AH476" s="753" t="s">
        <v>1714</v>
      </c>
      <c r="AI476" s="753" t="s">
        <v>1714</v>
      </c>
      <c r="AJ476" s="753" t="s">
        <v>1714</v>
      </c>
      <c r="AK476" s="753" t="s">
        <v>1714</v>
      </c>
      <c r="AL476" s="753" t="s">
        <v>1714</v>
      </c>
      <c r="AM476" s="753" t="s">
        <v>1714</v>
      </c>
      <c r="AN476" s="753" t="s">
        <v>1714</v>
      </c>
      <c r="AO476" s="753" t="s">
        <v>1714</v>
      </c>
      <c r="AP476" s="753" t="s">
        <v>1714</v>
      </c>
      <c r="AQ476" s="753" t="s">
        <v>1714</v>
      </c>
      <c r="AR476" s="753" t="s">
        <v>1714</v>
      </c>
    </row>
    <row r="477" spans="3:44" s="808" customFormat="1" ht="14.5" hidden="1" outlineLevel="1" x14ac:dyDescent="0.35">
      <c r="D477" s="820" t="s">
        <v>530</v>
      </c>
      <c r="E477" s="813" t="s">
        <v>2101</v>
      </c>
      <c r="F477" s="753" t="s">
        <v>1714</v>
      </c>
      <c r="G477" s="753" t="s">
        <v>1714</v>
      </c>
      <c r="H477" s="753" t="s">
        <v>1714</v>
      </c>
      <c r="I477" s="753" t="s">
        <v>1714</v>
      </c>
      <c r="J477" s="753" t="s">
        <v>1714</v>
      </c>
      <c r="K477" s="753" t="s">
        <v>1714</v>
      </c>
      <c r="L477" s="753" t="s">
        <v>1714</v>
      </c>
      <c r="M477" s="753" t="s">
        <v>1714</v>
      </c>
      <c r="N477" s="753" t="s">
        <v>1714</v>
      </c>
      <c r="O477" s="753" t="s">
        <v>1714</v>
      </c>
      <c r="P477" s="753" t="s">
        <v>1714</v>
      </c>
      <c r="Q477" s="753" t="s">
        <v>1714</v>
      </c>
      <c r="R477" s="753" t="s">
        <v>1714</v>
      </c>
      <c r="S477" s="753" t="s">
        <v>1714</v>
      </c>
      <c r="T477" s="753" t="s">
        <v>1714</v>
      </c>
      <c r="U477" s="753" t="s">
        <v>1714</v>
      </c>
      <c r="V477" s="753" t="s">
        <v>1714</v>
      </c>
      <c r="W477" s="753" t="s">
        <v>1714</v>
      </c>
      <c r="X477" s="753" t="s">
        <v>1714</v>
      </c>
      <c r="Y477" s="753" t="s">
        <v>1714</v>
      </c>
      <c r="Z477" s="753" t="s">
        <v>1714</v>
      </c>
      <c r="AA477" s="753" t="s">
        <v>1714</v>
      </c>
      <c r="AB477" s="753" t="s">
        <v>1714</v>
      </c>
      <c r="AC477" s="753" t="s">
        <v>1714</v>
      </c>
      <c r="AD477" s="753" t="s">
        <v>1714</v>
      </c>
      <c r="AE477" s="753" t="s">
        <v>1714</v>
      </c>
      <c r="AF477" s="753" t="s">
        <v>1714</v>
      </c>
      <c r="AG477" s="753" t="s">
        <v>1714</v>
      </c>
      <c r="AH477" s="753" t="s">
        <v>1714</v>
      </c>
      <c r="AI477" s="753" t="s">
        <v>1714</v>
      </c>
      <c r="AJ477" s="753" t="s">
        <v>1714</v>
      </c>
      <c r="AK477" s="753" t="s">
        <v>1714</v>
      </c>
      <c r="AL477" s="753" t="s">
        <v>1714</v>
      </c>
      <c r="AM477" s="753" t="s">
        <v>1714</v>
      </c>
      <c r="AN477" s="753" t="s">
        <v>1714</v>
      </c>
      <c r="AO477" s="753" t="s">
        <v>1714</v>
      </c>
      <c r="AP477" s="753" t="s">
        <v>1714</v>
      </c>
      <c r="AQ477" s="753" t="s">
        <v>1714</v>
      </c>
      <c r="AR477" s="753" t="s">
        <v>1714</v>
      </c>
    </row>
    <row r="478" spans="3:44" s="808" customFormat="1" ht="14.5" hidden="1" outlineLevel="1" x14ac:dyDescent="0.35">
      <c r="D478" s="820" t="s">
        <v>517</v>
      </c>
      <c r="E478" s="813" t="s">
        <v>2102</v>
      </c>
      <c r="F478" s="753" t="s">
        <v>1714</v>
      </c>
      <c r="G478" s="753" t="s">
        <v>1714</v>
      </c>
      <c r="H478" s="753" t="s">
        <v>1714</v>
      </c>
      <c r="I478" s="753" t="s">
        <v>1714</v>
      </c>
      <c r="J478" s="753" t="s">
        <v>1714</v>
      </c>
      <c r="K478" s="753" t="s">
        <v>1714</v>
      </c>
      <c r="L478" s="753" t="s">
        <v>1714</v>
      </c>
      <c r="M478" s="753" t="s">
        <v>1714</v>
      </c>
      <c r="N478" s="753" t="s">
        <v>1714</v>
      </c>
      <c r="O478" s="753" t="s">
        <v>1714</v>
      </c>
      <c r="P478" s="753" t="s">
        <v>1714</v>
      </c>
      <c r="Q478" s="753" t="s">
        <v>1714</v>
      </c>
      <c r="R478" s="753" t="s">
        <v>1714</v>
      </c>
      <c r="S478" s="753" t="s">
        <v>1714</v>
      </c>
      <c r="T478" s="753" t="s">
        <v>1714</v>
      </c>
      <c r="U478" s="753" t="s">
        <v>1714</v>
      </c>
      <c r="V478" s="753" t="s">
        <v>1714</v>
      </c>
      <c r="W478" s="753" t="s">
        <v>1714</v>
      </c>
      <c r="X478" s="753" t="s">
        <v>1714</v>
      </c>
      <c r="Y478" s="753" t="s">
        <v>1714</v>
      </c>
      <c r="Z478" s="753" t="s">
        <v>1714</v>
      </c>
      <c r="AA478" s="753" t="s">
        <v>1714</v>
      </c>
      <c r="AB478" s="753" t="s">
        <v>1714</v>
      </c>
      <c r="AC478" s="753" t="s">
        <v>1714</v>
      </c>
      <c r="AD478" s="753" t="s">
        <v>1714</v>
      </c>
      <c r="AE478" s="753" t="s">
        <v>1714</v>
      </c>
      <c r="AF478" s="753" t="s">
        <v>1714</v>
      </c>
      <c r="AG478" s="753" t="s">
        <v>1714</v>
      </c>
      <c r="AH478" s="753" t="s">
        <v>1714</v>
      </c>
      <c r="AI478" s="753" t="s">
        <v>1714</v>
      </c>
      <c r="AJ478" s="753" t="s">
        <v>1714</v>
      </c>
      <c r="AK478" s="753" t="s">
        <v>1714</v>
      </c>
      <c r="AL478" s="753" t="s">
        <v>1714</v>
      </c>
      <c r="AM478" s="753" t="s">
        <v>1714</v>
      </c>
      <c r="AN478" s="753" t="s">
        <v>1714</v>
      </c>
      <c r="AO478" s="753" t="s">
        <v>1714</v>
      </c>
      <c r="AP478" s="753" t="s">
        <v>1714</v>
      </c>
      <c r="AQ478" s="753" t="s">
        <v>1714</v>
      </c>
      <c r="AR478" s="753" t="s">
        <v>1714</v>
      </c>
    </row>
    <row r="479" spans="3:44" s="808" customFormat="1" ht="14.5" hidden="1" outlineLevel="1" x14ac:dyDescent="0.35">
      <c r="D479" s="820" t="s">
        <v>518</v>
      </c>
      <c r="E479" s="813" t="s">
        <v>2103</v>
      </c>
      <c r="F479" s="753" t="s">
        <v>1714</v>
      </c>
      <c r="G479" s="753" t="s">
        <v>1714</v>
      </c>
      <c r="H479" s="753" t="s">
        <v>1714</v>
      </c>
      <c r="I479" s="753" t="s">
        <v>1714</v>
      </c>
      <c r="J479" s="753" t="s">
        <v>1714</v>
      </c>
      <c r="K479" s="753" t="s">
        <v>1714</v>
      </c>
      <c r="L479" s="753" t="s">
        <v>1714</v>
      </c>
      <c r="M479" s="753" t="s">
        <v>1714</v>
      </c>
      <c r="N479" s="753" t="s">
        <v>1714</v>
      </c>
      <c r="O479" s="753" t="s">
        <v>1714</v>
      </c>
      <c r="P479" s="753" t="s">
        <v>1714</v>
      </c>
      <c r="Q479" s="753" t="s">
        <v>1714</v>
      </c>
      <c r="R479" s="753" t="s">
        <v>1714</v>
      </c>
      <c r="S479" s="753" t="s">
        <v>1714</v>
      </c>
      <c r="T479" s="753" t="s">
        <v>1714</v>
      </c>
      <c r="U479" s="753" t="s">
        <v>1714</v>
      </c>
      <c r="V479" s="753" t="s">
        <v>1714</v>
      </c>
      <c r="W479" s="753" t="s">
        <v>1714</v>
      </c>
      <c r="X479" s="753" t="s">
        <v>1714</v>
      </c>
      <c r="Y479" s="753" t="s">
        <v>1714</v>
      </c>
      <c r="Z479" s="753" t="s">
        <v>1714</v>
      </c>
      <c r="AA479" s="753" t="s">
        <v>1714</v>
      </c>
      <c r="AB479" s="753" t="s">
        <v>1714</v>
      </c>
      <c r="AC479" s="753" t="s">
        <v>1714</v>
      </c>
      <c r="AD479" s="753" t="s">
        <v>1714</v>
      </c>
      <c r="AE479" s="753" t="s">
        <v>1714</v>
      </c>
      <c r="AF479" s="753" t="s">
        <v>1714</v>
      </c>
      <c r="AG479" s="753" t="s">
        <v>1714</v>
      </c>
      <c r="AH479" s="753" t="s">
        <v>1714</v>
      </c>
      <c r="AI479" s="753" t="s">
        <v>1714</v>
      </c>
      <c r="AJ479" s="753" t="s">
        <v>1714</v>
      </c>
      <c r="AK479" s="753" t="s">
        <v>1714</v>
      </c>
      <c r="AL479" s="753" t="s">
        <v>1714</v>
      </c>
      <c r="AM479" s="753" t="s">
        <v>1714</v>
      </c>
      <c r="AN479" s="753" t="s">
        <v>1714</v>
      </c>
      <c r="AO479" s="753" t="s">
        <v>1714</v>
      </c>
      <c r="AP479" s="753" t="s">
        <v>1714</v>
      </c>
      <c r="AQ479" s="753" t="s">
        <v>1714</v>
      </c>
      <c r="AR479" s="753" t="s">
        <v>1714</v>
      </c>
    </row>
    <row r="480" spans="3:44" s="808" customFormat="1" ht="14.5" hidden="1" outlineLevel="1" x14ac:dyDescent="0.35">
      <c r="D480" s="819" t="s">
        <v>419</v>
      </c>
      <c r="E480" s="813" t="s">
        <v>2104</v>
      </c>
      <c r="F480" s="753" t="s">
        <v>1714</v>
      </c>
      <c r="G480" s="753" t="s">
        <v>1714</v>
      </c>
      <c r="H480" s="753" t="s">
        <v>1714</v>
      </c>
      <c r="I480" s="753" t="s">
        <v>1714</v>
      </c>
      <c r="J480" s="753" t="s">
        <v>1714</v>
      </c>
      <c r="K480" s="753" t="s">
        <v>1714</v>
      </c>
      <c r="L480" s="753" t="s">
        <v>1714</v>
      </c>
      <c r="M480" s="753" t="s">
        <v>1714</v>
      </c>
      <c r="N480" s="753" t="s">
        <v>1714</v>
      </c>
      <c r="O480" s="753" t="s">
        <v>1714</v>
      </c>
      <c r="P480" s="753" t="s">
        <v>1714</v>
      </c>
      <c r="Q480" s="753" t="s">
        <v>1714</v>
      </c>
      <c r="R480" s="753" t="s">
        <v>1714</v>
      </c>
      <c r="S480" s="753" t="s">
        <v>1714</v>
      </c>
      <c r="T480" s="753" t="s">
        <v>1714</v>
      </c>
      <c r="U480" s="753" t="s">
        <v>1714</v>
      </c>
      <c r="V480" s="753" t="s">
        <v>1714</v>
      </c>
      <c r="W480" s="753" t="s">
        <v>1714</v>
      </c>
      <c r="X480" s="753" t="s">
        <v>1714</v>
      </c>
      <c r="Y480" s="753" t="s">
        <v>1714</v>
      </c>
      <c r="Z480" s="753" t="s">
        <v>1714</v>
      </c>
      <c r="AA480" s="753" t="s">
        <v>1714</v>
      </c>
      <c r="AB480" s="753" t="s">
        <v>1714</v>
      </c>
      <c r="AC480" s="753" t="s">
        <v>1714</v>
      </c>
      <c r="AD480" s="753" t="s">
        <v>1714</v>
      </c>
      <c r="AE480" s="753" t="s">
        <v>1714</v>
      </c>
      <c r="AF480" s="753" t="s">
        <v>1714</v>
      </c>
      <c r="AG480" s="753" t="s">
        <v>1714</v>
      </c>
      <c r="AH480" s="753" t="s">
        <v>1714</v>
      </c>
      <c r="AI480" s="753" t="s">
        <v>1714</v>
      </c>
      <c r="AJ480" s="753" t="s">
        <v>1714</v>
      </c>
      <c r="AK480" s="753" t="s">
        <v>1714</v>
      </c>
      <c r="AL480" s="753" t="s">
        <v>1714</v>
      </c>
      <c r="AM480" s="753" t="s">
        <v>1714</v>
      </c>
      <c r="AN480" s="753" t="s">
        <v>1714</v>
      </c>
      <c r="AO480" s="753" t="s">
        <v>1714</v>
      </c>
      <c r="AP480" s="753" t="s">
        <v>1714</v>
      </c>
      <c r="AQ480" s="753" t="s">
        <v>1714</v>
      </c>
      <c r="AR480" s="753" t="s">
        <v>1714</v>
      </c>
    </row>
    <row r="481" spans="3:48" s="808" customFormat="1" ht="14.5" hidden="1" outlineLevel="1" x14ac:dyDescent="0.35">
      <c r="D481" s="804" t="s">
        <v>519</v>
      </c>
      <c r="E481" s="813" t="s">
        <v>2105</v>
      </c>
      <c r="F481" s="753" t="s">
        <v>1714</v>
      </c>
      <c r="G481" s="753" t="s">
        <v>1714</v>
      </c>
      <c r="H481" s="753" t="s">
        <v>1714</v>
      </c>
      <c r="I481" s="753" t="s">
        <v>1714</v>
      </c>
      <c r="J481" s="753" t="s">
        <v>1714</v>
      </c>
      <c r="K481" s="753" t="s">
        <v>1714</v>
      </c>
      <c r="L481" s="753" t="s">
        <v>1714</v>
      </c>
      <c r="M481" s="753" t="s">
        <v>1714</v>
      </c>
      <c r="N481" s="753" t="s">
        <v>1714</v>
      </c>
      <c r="O481" s="753" t="s">
        <v>1714</v>
      </c>
      <c r="P481" s="753" t="s">
        <v>1714</v>
      </c>
      <c r="Q481" s="753" t="s">
        <v>1714</v>
      </c>
      <c r="R481" s="753" t="s">
        <v>1714</v>
      </c>
      <c r="S481" s="753" t="s">
        <v>1714</v>
      </c>
      <c r="T481" s="753" t="s">
        <v>1714</v>
      </c>
      <c r="U481" s="753" t="s">
        <v>1714</v>
      </c>
      <c r="V481" s="753" t="s">
        <v>1714</v>
      </c>
      <c r="W481" s="753" t="s">
        <v>1714</v>
      </c>
      <c r="X481" s="753" t="s">
        <v>1714</v>
      </c>
      <c r="Y481" s="753" t="s">
        <v>1714</v>
      </c>
      <c r="Z481" s="753" t="s">
        <v>1714</v>
      </c>
      <c r="AA481" s="753" t="s">
        <v>1714</v>
      </c>
      <c r="AB481" s="753" t="s">
        <v>1714</v>
      </c>
      <c r="AC481" s="753" t="s">
        <v>1714</v>
      </c>
      <c r="AD481" s="753" t="s">
        <v>1714</v>
      </c>
      <c r="AE481" s="753" t="s">
        <v>1714</v>
      </c>
      <c r="AF481" s="753" t="s">
        <v>1714</v>
      </c>
      <c r="AG481" s="753" t="s">
        <v>1714</v>
      </c>
      <c r="AH481" s="753" t="s">
        <v>1714</v>
      </c>
      <c r="AI481" s="753" t="s">
        <v>1714</v>
      </c>
      <c r="AJ481" s="753" t="s">
        <v>1714</v>
      </c>
      <c r="AK481" s="753" t="s">
        <v>1714</v>
      </c>
      <c r="AL481" s="753" t="s">
        <v>1714</v>
      </c>
      <c r="AM481" s="753" t="s">
        <v>1714</v>
      </c>
      <c r="AN481" s="753" t="s">
        <v>1714</v>
      </c>
      <c r="AO481" s="753" t="s">
        <v>1714</v>
      </c>
      <c r="AP481" s="753" t="s">
        <v>1714</v>
      </c>
      <c r="AQ481" s="753" t="s">
        <v>1714</v>
      </c>
      <c r="AR481" s="753" t="s">
        <v>1714</v>
      </c>
    </row>
    <row r="482" spans="3:48" s="808" customFormat="1" ht="14.5" hidden="1" outlineLevel="1" x14ac:dyDescent="0.35">
      <c r="D482" s="820" t="s">
        <v>520</v>
      </c>
      <c r="E482" s="813" t="s">
        <v>2106</v>
      </c>
      <c r="F482" s="753" t="s">
        <v>1714</v>
      </c>
      <c r="G482" s="753" t="s">
        <v>1714</v>
      </c>
      <c r="H482" s="753" t="s">
        <v>1714</v>
      </c>
      <c r="I482" s="753" t="s">
        <v>1714</v>
      </c>
      <c r="J482" s="753" t="s">
        <v>1714</v>
      </c>
      <c r="K482" s="753" t="s">
        <v>1714</v>
      </c>
      <c r="L482" s="753" t="s">
        <v>1714</v>
      </c>
      <c r="M482" s="753" t="s">
        <v>1714</v>
      </c>
      <c r="N482" s="753" t="s">
        <v>1714</v>
      </c>
      <c r="O482" s="753" t="s">
        <v>1714</v>
      </c>
      <c r="P482" s="753" t="s">
        <v>1714</v>
      </c>
      <c r="Q482" s="753" t="s">
        <v>1714</v>
      </c>
      <c r="R482" s="753" t="s">
        <v>1714</v>
      </c>
      <c r="S482" s="753" t="s">
        <v>1714</v>
      </c>
      <c r="T482" s="753" t="s">
        <v>1714</v>
      </c>
      <c r="U482" s="753" t="s">
        <v>1714</v>
      </c>
      <c r="V482" s="753" t="s">
        <v>1714</v>
      </c>
      <c r="W482" s="753" t="s">
        <v>1714</v>
      </c>
      <c r="X482" s="753" t="s">
        <v>1714</v>
      </c>
      <c r="Y482" s="753" t="s">
        <v>1714</v>
      </c>
      <c r="Z482" s="753" t="s">
        <v>1714</v>
      </c>
      <c r="AA482" s="753" t="s">
        <v>1714</v>
      </c>
      <c r="AB482" s="753" t="s">
        <v>1714</v>
      </c>
      <c r="AC482" s="753" t="s">
        <v>1714</v>
      </c>
      <c r="AD482" s="753" t="s">
        <v>1714</v>
      </c>
      <c r="AE482" s="753" t="s">
        <v>1714</v>
      </c>
      <c r="AF482" s="753" t="s">
        <v>1714</v>
      </c>
      <c r="AG482" s="753" t="s">
        <v>1714</v>
      </c>
      <c r="AH482" s="753" t="s">
        <v>1714</v>
      </c>
      <c r="AI482" s="753" t="s">
        <v>1714</v>
      </c>
      <c r="AJ482" s="753" t="s">
        <v>1714</v>
      </c>
      <c r="AK482" s="753" t="s">
        <v>1714</v>
      </c>
      <c r="AL482" s="753" t="s">
        <v>1714</v>
      </c>
      <c r="AM482" s="753" t="s">
        <v>1714</v>
      </c>
      <c r="AN482" s="753" t="s">
        <v>1714</v>
      </c>
      <c r="AO482" s="753" t="s">
        <v>1714</v>
      </c>
      <c r="AP482" s="753" t="s">
        <v>1714</v>
      </c>
      <c r="AQ482" s="753" t="s">
        <v>1714</v>
      </c>
      <c r="AR482" s="753" t="s">
        <v>1714</v>
      </c>
    </row>
    <row r="483" spans="3:48" s="808" customFormat="1" ht="14.5" hidden="1" outlineLevel="1" x14ac:dyDescent="0.35">
      <c r="D483" s="817" t="s">
        <v>521</v>
      </c>
      <c r="E483" s="813" t="s">
        <v>2107</v>
      </c>
      <c r="F483" s="753" t="s">
        <v>1714</v>
      </c>
      <c r="G483" s="753" t="s">
        <v>1714</v>
      </c>
      <c r="H483" s="753" t="s">
        <v>1714</v>
      </c>
      <c r="I483" s="753" t="s">
        <v>1714</v>
      </c>
      <c r="J483" s="753" t="s">
        <v>1714</v>
      </c>
      <c r="K483" s="753" t="s">
        <v>1714</v>
      </c>
      <c r="L483" s="753" t="s">
        <v>1714</v>
      </c>
      <c r="M483" s="753" t="s">
        <v>1714</v>
      </c>
      <c r="N483" s="753" t="s">
        <v>1714</v>
      </c>
      <c r="O483" s="753" t="s">
        <v>1714</v>
      </c>
      <c r="P483" s="753" t="s">
        <v>1714</v>
      </c>
      <c r="Q483" s="753" t="s">
        <v>1714</v>
      </c>
      <c r="R483" s="753" t="s">
        <v>1714</v>
      </c>
      <c r="S483" s="753" t="s">
        <v>1714</v>
      </c>
      <c r="T483" s="753" t="s">
        <v>1714</v>
      </c>
      <c r="U483" s="753" t="s">
        <v>1714</v>
      </c>
      <c r="V483" s="753" t="s">
        <v>1714</v>
      </c>
      <c r="W483" s="753" t="s">
        <v>1714</v>
      </c>
      <c r="X483" s="753" t="s">
        <v>1714</v>
      </c>
      <c r="Y483" s="753" t="s">
        <v>1714</v>
      </c>
      <c r="Z483" s="753" t="s">
        <v>1714</v>
      </c>
      <c r="AA483" s="753" t="s">
        <v>1714</v>
      </c>
      <c r="AB483" s="753" t="s">
        <v>1714</v>
      </c>
      <c r="AC483" s="753" t="s">
        <v>1714</v>
      </c>
      <c r="AD483" s="753" t="s">
        <v>1714</v>
      </c>
      <c r="AE483" s="753" t="s">
        <v>1714</v>
      </c>
      <c r="AF483" s="753" t="s">
        <v>1714</v>
      </c>
      <c r="AG483" s="753" t="s">
        <v>1714</v>
      </c>
      <c r="AH483" s="753" t="s">
        <v>1714</v>
      </c>
      <c r="AI483" s="753" t="s">
        <v>1714</v>
      </c>
      <c r="AJ483" s="753" t="s">
        <v>1714</v>
      </c>
      <c r="AK483" s="753" t="s">
        <v>1714</v>
      </c>
      <c r="AL483" s="753" t="s">
        <v>1714</v>
      </c>
      <c r="AM483" s="753" t="s">
        <v>1714</v>
      </c>
      <c r="AN483" s="753" t="s">
        <v>1714</v>
      </c>
      <c r="AO483" s="753" t="s">
        <v>1714</v>
      </c>
      <c r="AP483" s="753" t="s">
        <v>1714</v>
      </c>
      <c r="AQ483" s="753" t="s">
        <v>1714</v>
      </c>
      <c r="AR483" s="753" t="s">
        <v>1714</v>
      </c>
    </row>
    <row r="484" spans="3:48" s="808" customFormat="1" ht="14.5" hidden="1" outlineLevel="1" x14ac:dyDescent="0.35">
      <c r="D484" s="819" t="s">
        <v>418</v>
      </c>
      <c r="E484" s="813" t="s">
        <v>2108</v>
      </c>
      <c r="F484" s="753" t="s">
        <v>1714</v>
      </c>
      <c r="G484" s="753" t="s">
        <v>1714</v>
      </c>
      <c r="H484" s="753" t="s">
        <v>1714</v>
      </c>
      <c r="I484" s="753" t="s">
        <v>1714</v>
      </c>
      <c r="J484" s="753" t="s">
        <v>1714</v>
      </c>
      <c r="K484" s="753" t="s">
        <v>1714</v>
      </c>
      <c r="L484" s="753" t="s">
        <v>1714</v>
      </c>
      <c r="M484" s="753" t="s">
        <v>1714</v>
      </c>
      <c r="N484" s="753" t="s">
        <v>1714</v>
      </c>
      <c r="O484" s="753" t="s">
        <v>1714</v>
      </c>
      <c r="P484" s="753" t="s">
        <v>1714</v>
      </c>
      <c r="Q484" s="753" t="s">
        <v>1714</v>
      </c>
      <c r="R484" s="753" t="s">
        <v>1714</v>
      </c>
      <c r="S484" s="753" t="s">
        <v>1714</v>
      </c>
      <c r="T484" s="753" t="s">
        <v>1714</v>
      </c>
      <c r="U484" s="753" t="s">
        <v>1714</v>
      </c>
      <c r="V484" s="753" t="s">
        <v>1714</v>
      </c>
      <c r="W484" s="753" t="s">
        <v>1714</v>
      </c>
      <c r="X484" s="753" t="s">
        <v>1714</v>
      </c>
      <c r="Y484" s="753" t="s">
        <v>1714</v>
      </c>
      <c r="Z484" s="753" t="s">
        <v>1714</v>
      </c>
      <c r="AA484" s="753" t="s">
        <v>1714</v>
      </c>
      <c r="AB484" s="753" t="s">
        <v>1714</v>
      </c>
      <c r="AC484" s="753" t="s">
        <v>1714</v>
      </c>
      <c r="AD484" s="753" t="s">
        <v>1714</v>
      </c>
      <c r="AE484" s="753" t="s">
        <v>1714</v>
      </c>
      <c r="AF484" s="753" t="s">
        <v>1714</v>
      </c>
      <c r="AG484" s="753" t="s">
        <v>1714</v>
      </c>
      <c r="AH484" s="753" t="s">
        <v>1714</v>
      </c>
      <c r="AI484" s="753" t="s">
        <v>1714</v>
      </c>
      <c r="AJ484" s="753" t="s">
        <v>1714</v>
      </c>
      <c r="AK484" s="753" t="s">
        <v>1714</v>
      </c>
      <c r="AL484" s="753" t="s">
        <v>1714</v>
      </c>
      <c r="AM484" s="753" t="s">
        <v>1714</v>
      </c>
      <c r="AN484" s="753" t="s">
        <v>1714</v>
      </c>
      <c r="AO484" s="753" t="s">
        <v>1714</v>
      </c>
      <c r="AP484" s="753" t="s">
        <v>1714</v>
      </c>
      <c r="AQ484" s="753" t="s">
        <v>1714</v>
      </c>
      <c r="AR484" s="753" t="s">
        <v>1714</v>
      </c>
    </row>
    <row r="485" spans="3:48" s="808" customFormat="1" ht="14.5" hidden="1" outlineLevel="1" x14ac:dyDescent="0.35">
      <c r="D485" s="821" t="s">
        <v>2109</v>
      </c>
      <c r="E485" s="813" t="s">
        <v>2110</v>
      </c>
      <c r="F485" s="753" t="s">
        <v>1714</v>
      </c>
      <c r="G485" s="753" t="s">
        <v>1714</v>
      </c>
      <c r="H485" s="753" t="s">
        <v>1714</v>
      </c>
      <c r="I485" s="753" t="s">
        <v>1714</v>
      </c>
      <c r="J485" s="753" t="s">
        <v>1714</v>
      </c>
      <c r="K485" s="753" t="s">
        <v>1714</v>
      </c>
      <c r="L485" s="753" t="s">
        <v>1714</v>
      </c>
      <c r="M485" s="753" t="s">
        <v>1714</v>
      </c>
      <c r="N485" s="753" t="s">
        <v>1714</v>
      </c>
      <c r="O485" s="753" t="s">
        <v>1714</v>
      </c>
      <c r="P485" s="753" t="s">
        <v>1714</v>
      </c>
      <c r="Q485" s="753" t="s">
        <v>1714</v>
      </c>
      <c r="R485" s="753" t="s">
        <v>1714</v>
      </c>
      <c r="S485" s="753" t="s">
        <v>1714</v>
      </c>
      <c r="T485" s="753" t="s">
        <v>1714</v>
      </c>
      <c r="U485" s="753" t="s">
        <v>1714</v>
      </c>
      <c r="V485" s="753" t="s">
        <v>1714</v>
      </c>
      <c r="W485" s="753" t="s">
        <v>1714</v>
      </c>
      <c r="X485" s="753" t="s">
        <v>1714</v>
      </c>
      <c r="Y485" s="753" t="s">
        <v>1714</v>
      </c>
      <c r="Z485" s="753" t="s">
        <v>1714</v>
      </c>
      <c r="AA485" s="753" t="s">
        <v>1714</v>
      </c>
      <c r="AB485" s="753" t="s">
        <v>1714</v>
      </c>
      <c r="AC485" s="753" t="s">
        <v>1714</v>
      </c>
      <c r="AD485" s="753" t="s">
        <v>1714</v>
      </c>
      <c r="AE485" s="753" t="s">
        <v>1714</v>
      </c>
      <c r="AF485" s="753" t="s">
        <v>1714</v>
      </c>
      <c r="AG485" s="753" t="s">
        <v>1714</v>
      </c>
      <c r="AH485" s="753" t="s">
        <v>1714</v>
      </c>
      <c r="AI485" s="753" t="s">
        <v>1714</v>
      </c>
      <c r="AJ485" s="753" t="s">
        <v>1714</v>
      </c>
      <c r="AK485" s="753" t="s">
        <v>1714</v>
      </c>
      <c r="AL485" s="753" t="s">
        <v>1714</v>
      </c>
      <c r="AM485" s="753" t="s">
        <v>1714</v>
      </c>
      <c r="AN485" s="753" t="s">
        <v>1714</v>
      </c>
      <c r="AO485" s="753" t="s">
        <v>1714</v>
      </c>
      <c r="AP485" s="753" t="s">
        <v>1714</v>
      </c>
      <c r="AQ485" s="753" t="s">
        <v>1714</v>
      </c>
      <c r="AR485" s="753" t="s">
        <v>1714</v>
      </c>
    </row>
    <row r="486" spans="3:48" s="808" customFormat="1" ht="14.5" hidden="1" outlineLevel="1" x14ac:dyDescent="0.35">
      <c r="D486" s="801" t="s">
        <v>522</v>
      </c>
      <c r="E486" s="813" t="s">
        <v>2111</v>
      </c>
      <c r="F486" s="753" t="s">
        <v>1714</v>
      </c>
      <c r="G486" s="753" t="s">
        <v>1714</v>
      </c>
      <c r="H486" s="753" t="s">
        <v>1714</v>
      </c>
      <c r="I486" s="753" t="s">
        <v>1714</v>
      </c>
      <c r="J486" s="753" t="s">
        <v>1714</v>
      </c>
      <c r="K486" s="753" t="s">
        <v>1714</v>
      </c>
      <c r="L486" s="753" t="s">
        <v>1714</v>
      </c>
      <c r="M486" s="753" t="s">
        <v>1714</v>
      </c>
      <c r="N486" s="753" t="s">
        <v>1714</v>
      </c>
      <c r="O486" s="753" t="s">
        <v>1714</v>
      </c>
      <c r="P486" s="753" t="s">
        <v>1714</v>
      </c>
      <c r="Q486" s="753" t="s">
        <v>1714</v>
      </c>
      <c r="R486" s="753" t="s">
        <v>1714</v>
      </c>
      <c r="S486" s="753" t="s">
        <v>1714</v>
      </c>
      <c r="T486" s="753" t="s">
        <v>1714</v>
      </c>
      <c r="U486" s="753" t="s">
        <v>1714</v>
      </c>
      <c r="V486" s="753" t="s">
        <v>1714</v>
      </c>
      <c r="W486" s="753" t="s">
        <v>1714</v>
      </c>
      <c r="X486" s="753" t="s">
        <v>1714</v>
      </c>
      <c r="Y486" s="753" t="s">
        <v>1714</v>
      </c>
      <c r="Z486" s="753" t="s">
        <v>1714</v>
      </c>
      <c r="AA486" s="753" t="s">
        <v>1714</v>
      </c>
      <c r="AB486" s="753" t="s">
        <v>1714</v>
      </c>
      <c r="AC486" s="753" t="s">
        <v>1714</v>
      </c>
      <c r="AD486" s="753" t="s">
        <v>1714</v>
      </c>
      <c r="AE486" s="753" t="s">
        <v>1714</v>
      </c>
      <c r="AF486" s="753" t="s">
        <v>1714</v>
      </c>
      <c r="AG486" s="753" t="s">
        <v>1714</v>
      </c>
      <c r="AH486" s="753" t="s">
        <v>1714</v>
      </c>
      <c r="AI486" s="753" t="s">
        <v>1714</v>
      </c>
      <c r="AJ486" s="753" t="s">
        <v>1714</v>
      </c>
      <c r="AK486" s="753" t="s">
        <v>1714</v>
      </c>
      <c r="AL486" s="753" t="s">
        <v>1714</v>
      </c>
      <c r="AM486" s="753" t="s">
        <v>1714</v>
      </c>
      <c r="AN486" s="753" t="s">
        <v>1714</v>
      </c>
      <c r="AO486" s="753" t="s">
        <v>1714</v>
      </c>
      <c r="AP486" s="753" t="s">
        <v>1714</v>
      </c>
      <c r="AQ486" s="753" t="s">
        <v>1714</v>
      </c>
      <c r="AR486" s="753" t="s">
        <v>1714</v>
      </c>
    </row>
    <row r="487" spans="3:48" s="808" customFormat="1" ht="14.5" hidden="1" outlineLevel="1" x14ac:dyDescent="0.35">
      <c r="D487" s="821" t="s">
        <v>90</v>
      </c>
      <c r="E487" s="813" t="s">
        <v>2112</v>
      </c>
      <c r="F487" s="753" t="s">
        <v>1714</v>
      </c>
      <c r="G487" s="753" t="s">
        <v>1714</v>
      </c>
      <c r="H487" s="753" t="s">
        <v>1714</v>
      </c>
      <c r="I487" s="753" t="s">
        <v>1714</v>
      </c>
      <c r="J487" s="753" t="s">
        <v>1714</v>
      </c>
      <c r="K487" s="753" t="s">
        <v>1714</v>
      </c>
      <c r="L487" s="753" t="s">
        <v>1714</v>
      </c>
      <c r="M487" s="753" t="s">
        <v>1714</v>
      </c>
      <c r="N487" s="753" t="s">
        <v>1714</v>
      </c>
      <c r="O487" s="753" t="s">
        <v>1714</v>
      </c>
      <c r="P487" s="753" t="s">
        <v>1714</v>
      </c>
      <c r="Q487" s="753" t="s">
        <v>1714</v>
      </c>
      <c r="R487" s="753" t="s">
        <v>1714</v>
      </c>
      <c r="S487" s="753" t="s">
        <v>1714</v>
      </c>
      <c r="T487" s="753" t="s">
        <v>1714</v>
      </c>
      <c r="U487" s="753" t="s">
        <v>1714</v>
      </c>
      <c r="V487" s="753" t="s">
        <v>1714</v>
      </c>
      <c r="W487" s="753" t="s">
        <v>1714</v>
      </c>
      <c r="X487" s="753" t="s">
        <v>1714</v>
      </c>
      <c r="Y487" s="753" t="s">
        <v>1714</v>
      </c>
      <c r="Z487" s="753" t="s">
        <v>1714</v>
      </c>
      <c r="AA487" s="753" t="s">
        <v>1714</v>
      </c>
      <c r="AB487" s="753" t="s">
        <v>1714</v>
      </c>
      <c r="AC487" s="753" t="s">
        <v>1714</v>
      </c>
      <c r="AD487" s="753" t="s">
        <v>1714</v>
      </c>
      <c r="AE487" s="753" t="s">
        <v>1714</v>
      </c>
      <c r="AF487" s="753" t="s">
        <v>1714</v>
      </c>
      <c r="AG487" s="753" t="s">
        <v>1714</v>
      </c>
      <c r="AH487" s="753" t="s">
        <v>1714</v>
      </c>
      <c r="AI487" s="753" t="s">
        <v>1714</v>
      </c>
      <c r="AJ487" s="753" t="s">
        <v>1714</v>
      </c>
      <c r="AK487" s="753" t="s">
        <v>1714</v>
      </c>
      <c r="AL487" s="753" t="s">
        <v>1714</v>
      </c>
      <c r="AM487" s="753" t="s">
        <v>1714</v>
      </c>
      <c r="AN487" s="753" t="s">
        <v>1714</v>
      </c>
      <c r="AO487" s="753" t="s">
        <v>1714</v>
      </c>
      <c r="AP487" s="753" t="s">
        <v>1714</v>
      </c>
      <c r="AQ487" s="753" t="s">
        <v>1714</v>
      </c>
      <c r="AR487" s="753" t="s">
        <v>1714</v>
      </c>
    </row>
    <row r="488" spans="3:48" s="808" customFormat="1" ht="14.5" hidden="1" outlineLevel="1" x14ac:dyDescent="0.35">
      <c r="D488" s="825" t="s">
        <v>523</v>
      </c>
      <c r="E488" s="813" t="s">
        <v>2113</v>
      </c>
      <c r="F488" s="753" t="s">
        <v>1714</v>
      </c>
      <c r="G488" s="753" t="s">
        <v>1714</v>
      </c>
      <c r="H488" s="753" t="s">
        <v>1714</v>
      </c>
      <c r="I488" s="753" t="s">
        <v>1714</v>
      </c>
      <c r="J488" s="753" t="s">
        <v>1714</v>
      </c>
      <c r="K488" s="753" t="s">
        <v>1714</v>
      </c>
      <c r="L488" s="753" t="s">
        <v>1714</v>
      </c>
      <c r="M488" s="753" t="s">
        <v>1714</v>
      </c>
      <c r="N488" s="753" t="s">
        <v>1714</v>
      </c>
      <c r="O488" s="753" t="s">
        <v>1714</v>
      </c>
      <c r="P488" s="753" t="s">
        <v>1714</v>
      </c>
      <c r="Q488" s="753" t="s">
        <v>1714</v>
      </c>
      <c r="R488" s="753" t="s">
        <v>1714</v>
      </c>
      <c r="S488" s="753" t="s">
        <v>1714</v>
      </c>
      <c r="T488" s="753" t="s">
        <v>1714</v>
      </c>
      <c r="U488" s="753" t="s">
        <v>1714</v>
      </c>
      <c r="V488" s="753" t="s">
        <v>1714</v>
      </c>
      <c r="W488" s="753" t="s">
        <v>1714</v>
      </c>
      <c r="X488" s="753" t="s">
        <v>1714</v>
      </c>
      <c r="Y488" s="753" t="s">
        <v>1714</v>
      </c>
      <c r="Z488" s="753" t="s">
        <v>1714</v>
      </c>
      <c r="AA488" s="753" t="s">
        <v>1714</v>
      </c>
      <c r="AB488" s="753" t="s">
        <v>1714</v>
      </c>
      <c r="AC488" s="753" t="s">
        <v>1714</v>
      </c>
      <c r="AD488" s="753" t="s">
        <v>1714</v>
      </c>
      <c r="AE488" s="753" t="s">
        <v>1714</v>
      </c>
      <c r="AF488" s="753" t="s">
        <v>1714</v>
      </c>
      <c r="AG488" s="753" t="s">
        <v>1714</v>
      </c>
      <c r="AH488" s="753" t="s">
        <v>1714</v>
      </c>
      <c r="AI488" s="753" t="s">
        <v>1714</v>
      </c>
      <c r="AJ488" s="753" t="s">
        <v>1714</v>
      </c>
      <c r="AK488" s="753" t="s">
        <v>1714</v>
      </c>
      <c r="AL488" s="753" t="s">
        <v>1714</v>
      </c>
      <c r="AM488" s="753" t="s">
        <v>1714</v>
      </c>
      <c r="AN488" s="753" t="s">
        <v>1714</v>
      </c>
      <c r="AO488" s="753" t="s">
        <v>1714</v>
      </c>
      <c r="AP488" s="753" t="s">
        <v>1714</v>
      </c>
      <c r="AQ488" s="753" t="s">
        <v>1714</v>
      </c>
      <c r="AR488" s="753" t="s">
        <v>1714</v>
      </c>
    </row>
    <row r="489" spans="3:48" s="808" customFormat="1" ht="14.5" collapsed="1" x14ac:dyDescent="0.35"/>
    <row r="490" spans="3:48" s="808" customFormat="1" ht="14.5" x14ac:dyDescent="0.35">
      <c r="C490" s="798" t="s">
        <v>2114</v>
      </c>
    </row>
    <row r="491" spans="3:48" s="808" customFormat="1" ht="14.5" x14ac:dyDescent="0.35">
      <c r="D491" s="826" t="s">
        <v>2115</v>
      </c>
      <c r="E491" s="809"/>
      <c r="F491" s="810" t="s">
        <v>677</v>
      </c>
      <c r="G491" s="810" t="s">
        <v>678</v>
      </c>
      <c r="H491" s="810" t="s">
        <v>656</v>
      </c>
      <c r="I491" s="810" t="s">
        <v>657</v>
      </c>
      <c r="J491" s="810" t="s">
        <v>658</v>
      </c>
      <c r="K491" s="810" t="s">
        <v>576</v>
      </c>
      <c r="L491" s="810" t="s">
        <v>577</v>
      </c>
      <c r="M491" s="810" t="s">
        <v>578</v>
      </c>
      <c r="N491" s="810" t="s">
        <v>586</v>
      </c>
      <c r="O491" s="810" t="s">
        <v>659</v>
      </c>
      <c r="P491" s="810" t="s">
        <v>660</v>
      </c>
      <c r="Q491" s="810" t="s">
        <v>661</v>
      </c>
      <c r="R491" s="810" t="s">
        <v>662</v>
      </c>
      <c r="S491" s="810" t="s">
        <v>663</v>
      </c>
      <c r="T491" s="810" t="s">
        <v>664</v>
      </c>
      <c r="U491" s="810" t="s">
        <v>665</v>
      </c>
      <c r="V491" s="810" t="s">
        <v>666</v>
      </c>
      <c r="W491" s="810" t="s">
        <v>22</v>
      </c>
      <c r="X491" s="810" t="s">
        <v>23</v>
      </c>
      <c r="Y491" s="810" t="s">
        <v>143</v>
      </c>
      <c r="Z491" s="810" t="s">
        <v>144</v>
      </c>
      <c r="AA491" s="810" t="s">
        <v>145</v>
      </c>
      <c r="AB491" s="810" t="s">
        <v>146</v>
      </c>
      <c r="AC491" s="810" t="s">
        <v>147</v>
      </c>
      <c r="AD491" s="810" t="s">
        <v>148</v>
      </c>
      <c r="AE491" s="810" t="s">
        <v>149</v>
      </c>
      <c r="AF491" s="810" t="s">
        <v>150</v>
      </c>
      <c r="AG491" s="810" t="s">
        <v>151</v>
      </c>
      <c r="AH491" s="810" t="s">
        <v>152</v>
      </c>
      <c r="AI491" s="810" t="s">
        <v>153</v>
      </c>
      <c r="AJ491" s="810" t="s">
        <v>154</v>
      </c>
      <c r="AK491" s="810" t="s">
        <v>155</v>
      </c>
      <c r="AL491" s="810" t="s">
        <v>156</v>
      </c>
      <c r="AM491" s="810" t="s">
        <v>157</v>
      </c>
      <c r="AN491" s="810" t="s">
        <v>158</v>
      </c>
      <c r="AO491" s="810" t="s">
        <v>159</v>
      </c>
      <c r="AP491" s="810" t="s">
        <v>160</v>
      </c>
      <c r="AQ491" s="810" t="s">
        <v>161</v>
      </c>
      <c r="AR491" s="810" t="s">
        <v>162</v>
      </c>
      <c r="AS491" s="810" t="s">
        <v>163</v>
      </c>
      <c r="AT491" s="810" t="s">
        <v>164</v>
      </c>
      <c r="AU491" s="810" t="s">
        <v>165</v>
      </c>
      <c r="AV491" s="810" t="s">
        <v>285</v>
      </c>
    </row>
    <row r="492" spans="3:48" s="808" customFormat="1" ht="14.5" hidden="1" outlineLevel="1" x14ac:dyDescent="0.35">
      <c r="D492" s="801" t="s">
        <v>134</v>
      </c>
      <c r="E492" s="793" t="s">
        <v>2116</v>
      </c>
      <c r="F492" s="753" t="s">
        <v>1714</v>
      </c>
      <c r="G492" s="753" t="s">
        <v>1714</v>
      </c>
      <c r="H492" s="753" t="s">
        <v>1714</v>
      </c>
      <c r="I492" s="753" t="s">
        <v>1714</v>
      </c>
      <c r="J492" s="753" t="s">
        <v>1714</v>
      </c>
      <c r="K492" s="753" t="s">
        <v>1714</v>
      </c>
      <c r="L492" s="753" t="s">
        <v>1714</v>
      </c>
      <c r="M492" s="753" t="s">
        <v>1714</v>
      </c>
      <c r="N492" s="753" t="s">
        <v>1714</v>
      </c>
      <c r="O492" s="753" t="s">
        <v>1714</v>
      </c>
      <c r="P492" s="753" t="s">
        <v>1714</v>
      </c>
      <c r="Q492" s="753" t="s">
        <v>1714</v>
      </c>
      <c r="R492" s="753" t="s">
        <v>1714</v>
      </c>
      <c r="S492" s="753" t="s">
        <v>1714</v>
      </c>
      <c r="T492" s="753" t="s">
        <v>1714</v>
      </c>
      <c r="U492" s="753" t="s">
        <v>1714</v>
      </c>
      <c r="V492" s="753" t="s">
        <v>1714</v>
      </c>
      <c r="W492" s="753" t="s">
        <v>1714</v>
      </c>
      <c r="X492" s="753" t="s">
        <v>1714</v>
      </c>
      <c r="Y492" s="753" t="s">
        <v>1714</v>
      </c>
      <c r="Z492" s="753" t="s">
        <v>1714</v>
      </c>
      <c r="AA492" s="753" t="s">
        <v>1714</v>
      </c>
      <c r="AB492" s="753" t="s">
        <v>1714</v>
      </c>
      <c r="AC492" s="753" t="s">
        <v>1714</v>
      </c>
      <c r="AD492" s="753" t="s">
        <v>1714</v>
      </c>
      <c r="AE492" s="753" t="s">
        <v>1714</v>
      </c>
      <c r="AF492" s="753" t="s">
        <v>1714</v>
      </c>
      <c r="AG492" s="753" t="s">
        <v>1714</v>
      </c>
      <c r="AH492" s="753" t="s">
        <v>1714</v>
      </c>
      <c r="AI492" s="753" t="s">
        <v>1714</v>
      </c>
      <c r="AJ492" s="753" t="s">
        <v>1714</v>
      </c>
      <c r="AK492" s="753" t="s">
        <v>1714</v>
      </c>
      <c r="AL492" s="753" t="s">
        <v>1714</v>
      </c>
      <c r="AM492" s="753" t="s">
        <v>1714</v>
      </c>
      <c r="AN492" s="753" t="s">
        <v>1714</v>
      </c>
      <c r="AO492" s="753" t="s">
        <v>1714</v>
      </c>
      <c r="AP492" s="753" t="s">
        <v>1714</v>
      </c>
      <c r="AQ492" s="753" t="s">
        <v>1714</v>
      </c>
      <c r="AR492" s="753" t="s">
        <v>1714</v>
      </c>
      <c r="AS492" s="753" t="s">
        <v>1714</v>
      </c>
      <c r="AT492" s="753" t="s">
        <v>1714</v>
      </c>
      <c r="AU492" s="753" t="s">
        <v>1714</v>
      </c>
      <c r="AV492" s="753" t="s">
        <v>1714</v>
      </c>
    </row>
    <row r="493" spans="3:48" s="808" customFormat="1" ht="14.5" hidden="1" outlineLevel="1" x14ac:dyDescent="0.35">
      <c r="D493" s="801" t="s">
        <v>135</v>
      </c>
      <c r="E493" s="793" t="s">
        <v>2117</v>
      </c>
      <c r="F493" s="753" t="s">
        <v>1714</v>
      </c>
      <c r="G493" s="753" t="s">
        <v>1714</v>
      </c>
      <c r="H493" s="753" t="s">
        <v>1714</v>
      </c>
      <c r="I493" s="753" t="s">
        <v>1714</v>
      </c>
      <c r="J493" s="753" t="s">
        <v>1714</v>
      </c>
      <c r="K493" s="753" t="s">
        <v>1714</v>
      </c>
      <c r="L493" s="753" t="s">
        <v>1714</v>
      </c>
      <c r="M493" s="753" t="s">
        <v>1714</v>
      </c>
      <c r="N493" s="753" t="s">
        <v>1714</v>
      </c>
      <c r="O493" s="753" t="s">
        <v>1714</v>
      </c>
      <c r="P493" s="753" t="s">
        <v>1714</v>
      </c>
      <c r="Q493" s="753" t="s">
        <v>1714</v>
      </c>
      <c r="R493" s="753" t="s">
        <v>1714</v>
      </c>
      <c r="S493" s="753" t="s">
        <v>1714</v>
      </c>
      <c r="T493" s="753" t="s">
        <v>1714</v>
      </c>
      <c r="U493" s="753" t="s">
        <v>1714</v>
      </c>
      <c r="V493" s="753" t="s">
        <v>1714</v>
      </c>
      <c r="W493" s="753" t="s">
        <v>1714</v>
      </c>
      <c r="X493" s="753" t="s">
        <v>1714</v>
      </c>
      <c r="Y493" s="753" t="s">
        <v>1714</v>
      </c>
      <c r="Z493" s="753" t="s">
        <v>1714</v>
      </c>
      <c r="AA493" s="753" t="s">
        <v>1714</v>
      </c>
      <c r="AB493" s="753" t="s">
        <v>1714</v>
      </c>
      <c r="AC493" s="753" t="s">
        <v>1714</v>
      </c>
      <c r="AD493" s="753" t="s">
        <v>1714</v>
      </c>
      <c r="AE493" s="753" t="s">
        <v>1714</v>
      </c>
      <c r="AF493" s="753" t="s">
        <v>1714</v>
      </c>
      <c r="AG493" s="753" t="s">
        <v>1714</v>
      </c>
      <c r="AH493" s="753" t="s">
        <v>1714</v>
      </c>
      <c r="AI493" s="753" t="s">
        <v>1714</v>
      </c>
      <c r="AJ493" s="753" t="s">
        <v>1714</v>
      </c>
      <c r="AK493" s="753" t="s">
        <v>1714</v>
      </c>
      <c r="AL493" s="753" t="s">
        <v>1714</v>
      </c>
      <c r="AM493" s="753" t="s">
        <v>1714</v>
      </c>
      <c r="AN493" s="753" t="s">
        <v>1714</v>
      </c>
      <c r="AO493" s="753" t="s">
        <v>1714</v>
      </c>
      <c r="AP493" s="753" t="s">
        <v>1714</v>
      </c>
      <c r="AQ493" s="753" t="s">
        <v>1714</v>
      </c>
      <c r="AR493" s="753" t="s">
        <v>1714</v>
      </c>
      <c r="AS493" s="753" t="s">
        <v>1714</v>
      </c>
      <c r="AT493" s="753" t="s">
        <v>1714</v>
      </c>
      <c r="AU493" s="753" t="s">
        <v>1714</v>
      </c>
      <c r="AV493" s="753" t="s">
        <v>1714</v>
      </c>
    </row>
    <row r="494" spans="3:48" s="808" customFormat="1" ht="14.5" hidden="1" outlineLevel="1" x14ac:dyDescent="0.35">
      <c r="D494" s="801" t="s">
        <v>338</v>
      </c>
      <c r="E494" s="793" t="s">
        <v>2118</v>
      </c>
      <c r="F494" s="753" t="s">
        <v>1714</v>
      </c>
      <c r="G494" s="753" t="s">
        <v>1714</v>
      </c>
      <c r="H494" s="753" t="s">
        <v>1714</v>
      </c>
      <c r="I494" s="753" t="s">
        <v>1714</v>
      </c>
      <c r="J494" s="753" t="s">
        <v>1714</v>
      </c>
      <c r="K494" s="753" t="s">
        <v>1714</v>
      </c>
      <c r="L494" s="753" t="s">
        <v>1714</v>
      </c>
      <c r="M494" s="753" t="s">
        <v>1714</v>
      </c>
      <c r="N494" s="753" t="s">
        <v>1714</v>
      </c>
      <c r="O494" s="753" t="s">
        <v>1714</v>
      </c>
      <c r="P494" s="753" t="s">
        <v>1714</v>
      </c>
      <c r="Q494" s="753" t="s">
        <v>1714</v>
      </c>
      <c r="R494" s="753" t="s">
        <v>1714</v>
      </c>
      <c r="S494" s="753" t="s">
        <v>1714</v>
      </c>
      <c r="T494" s="753" t="s">
        <v>1714</v>
      </c>
      <c r="U494" s="753" t="s">
        <v>1714</v>
      </c>
      <c r="V494" s="753" t="s">
        <v>1714</v>
      </c>
      <c r="W494" s="753" t="s">
        <v>1714</v>
      </c>
      <c r="X494" s="753" t="s">
        <v>1714</v>
      </c>
      <c r="Y494" s="753" t="s">
        <v>1714</v>
      </c>
      <c r="Z494" s="753" t="s">
        <v>1714</v>
      </c>
      <c r="AA494" s="753" t="s">
        <v>1714</v>
      </c>
      <c r="AB494" s="753" t="s">
        <v>1714</v>
      </c>
      <c r="AC494" s="753" t="s">
        <v>1714</v>
      </c>
      <c r="AD494" s="753" t="s">
        <v>1714</v>
      </c>
      <c r="AE494" s="753" t="s">
        <v>1714</v>
      </c>
      <c r="AF494" s="753" t="s">
        <v>1714</v>
      </c>
      <c r="AG494" s="753" t="s">
        <v>1714</v>
      </c>
      <c r="AH494" s="753" t="s">
        <v>1714</v>
      </c>
      <c r="AI494" s="753" t="s">
        <v>1714</v>
      </c>
      <c r="AJ494" s="753" t="s">
        <v>1714</v>
      </c>
      <c r="AK494" s="753" t="s">
        <v>1714</v>
      </c>
      <c r="AL494" s="753" t="s">
        <v>1714</v>
      </c>
      <c r="AM494" s="753" t="s">
        <v>1714</v>
      </c>
      <c r="AN494" s="753" t="s">
        <v>1714</v>
      </c>
      <c r="AO494" s="753" t="s">
        <v>1714</v>
      </c>
      <c r="AP494" s="753" t="s">
        <v>1714</v>
      </c>
      <c r="AQ494" s="753" t="s">
        <v>1714</v>
      </c>
      <c r="AR494" s="753" t="s">
        <v>1714</v>
      </c>
      <c r="AS494" s="753" t="s">
        <v>1714</v>
      </c>
      <c r="AT494" s="753" t="s">
        <v>1714</v>
      </c>
      <c r="AU494" s="753" t="s">
        <v>1714</v>
      </c>
      <c r="AV494" s="753" t="s">
        <v>1714</v>
      </c>
    </row>
    <row r="495" spans="3:48" s="808" customFormat="1" ht="14.5" hidden="1" outlineLevel="1" x14ac:dyDescent="0.35">
      <c r="D495" s="801" t="s">
        <v>339</v>
      </c>
      <c r="E495" s="793" t="s">
        <v>2119</v>
      </c>
      <c r="F495" s="753" t="s">
        <v>1714</v>
      </c>
      <c r="G495" s="753" t="s">
        <v>1714</v>
      </c>
      <c r="H495" s="753" t="s">
        <v>1714</v>
      </c>
      <c r="I495" s="753" t="s">
        <v>1714</v>
      </c>
      <c r="J495" s="753" t="s">
        <v>1714</v>
      </c>
      <c r="K495" s="753" t="s">
        <v>1714</v>
      </c>
      <c r="L495" s="753" t="s">
        <v>1714</v>
      </c>
      <c r="M495" s="753" t="s">
        <v>1714</v>
      </c>
      <c r="N495" s="753" t="s">
        <v>1714</v>
      </c>
      <c r="O495" s="753" t="s">
        <v>1714</v>
      </c>
      <c r="P495" s="753" t="s">
        <v>1714</v>
      </c>
      <c r="Q495" s="753" t="s">
        <v>1714</v>
      </c>
      <c r="R495" s="753" t="s">
        <v>1714</v>
      </c>
      <c r="S495" s="753" t="s">
        <v>1714</v>
      </c>
      <c r="T495" s="753" t="s">
        <v>1714</v>
      </c>
      <c r="U495" s="753" t="s">
        <v>1714</v>
      </c>
      <c r="V495" s="753" t="s">
        <v>1714</v>
      </c>
      <c r="W495" s="753" t="s">
        <v>1714</v>
      </c>
      <c r="X495" s="753" t="s">
        <v>1714</v>
      </c>
      <c r="Y495" s="753" t="s">
        <v>1714</v>
      </c>
      <c r="Z495" s="753" t="s">
        <v>1714</v>
      </c>
      <c r="AA495" s="753" t="s">
        <v>1714</v>
      </c>
      <c r="AB495" s="753" t="s">
        <v>1714</v>
      </c>
      <c r="AC495" s="753" t="s">
        <v>1714</v>
      </c>
      <c r="AD495" s="753" t="s">
        <v>1714</v>
      </c>
      <c r="AE495" s="753" t="s">
        <v>1714</v>
      </c>
      <c r="AF495" s="753" t="s">
        <v>1714</v>
      </c>
      <c r="AG495" s="753" t="s">
        <v>1714</v>
      </c>
      <c r="AH495" s="753" t="s">
        <v>1714</v>
      </c>
      <c r="AI495" s="753" t="s">
        <v>1714</v>
      </c>
      <c r="AJ495" s="753" t="s">
        <v>1714</v>
      </c>
      <c r="AK495" s="753" t="s">
        <v>1714</v>
      </c>
      <c r="AL495" s="753" t="s">
        <v>1714</v>
      </c>
      <c r="AM495" s="753" t="s">
        <v>1714</v>
      </c>
      <c r="AN495" s="753" t="s">
        <v>1714</v>
      </c>
      <c r="AO495" s="753" t="s">
        <v>1714</v>
      </c>
      <c r="AP495" s="753" t="s">
        <v>1714</v>
      </c>
      <c r="AQ495" s="753" t="s">
        <v>1714</v>
      </c>
      <c r="AR495" s="753" t="s">
        <v>1714</v>
      </c>
      <c r="AS495" s="753" t="s">
        <v>1714</v>
      </c>
      <c r="AT495" s="753" t="s">
        <v>1714</v>
      </c>
      <c r="AU495" s="753" t="s">
        <v>1714</v>
      </c>
      <c r="AV495" s="753" t="s">
        <v>1714</v>
      </c>
    </row>
    <row r="496" spans="3:48" s="808" customFormat="1" ht="14.5" hidden="1" outlineLevel="1" x14ac:dyDescent="0.35">
      <c r="D496" s="801" t="s">
        <v>136</v>
      </c>
      <c r="E496" s="793" t="s">
        <v>2120</v>
      </c>
      <c r="F496" s="753" t="s">
        <v>1714</v>
      </c>
      <c r="G496" s="753" t="s">
        <v>1714</v>
      </c>
      <c r="H496" s="753" t="s">
        <v>1714</v>
      </c>
      <c r="I496" s="753" t="s">
        <v>1714</v>
      </c>
      <c r="J496" s="753" t="s">
        <v>1714</v>
      </c>
      <c r="K496" s="753" t="s">
        <v>1714</v>
      </c>
      <c r="L496" s="753" t="s">
        <v>1714</v>
      </c>
      <c r="M496" s="753" t="s">
        <v>1714</v>
      </c>
      <c r="N496" s="753" t="s">
        <v>1714</v>
      </c>
      <c r="O496" s="753" t="s">
        <v>1714</v>
      </c>
      <c r="P496" s="753" t="s">
        <v>1714</v>
      </c>
      <c r="Q496" s="753" t="s">
        <v>1714</v>
      </c>
      <c r="R496" s="753" t="s">
        <v>1714</v>
      </c>
      <c r="S496" s="753" t="s">
        <v>1714</v>
      </c>
      <c r="T496" s="753" t="s">
        <v>1714</v>
      </c>
      <c r="U496" s="753" t="s">
        <v>1714</v>
      </c>
      <c r="V496" s="753" t="s">
        <v>1714</v>
      </c>
      <c r="W496" s="753" t="s">
        <v>1714</v>
      </c>
      <c r="X496" s="753" t="s">
        <v>1714</v>
      </c>
      <c r="Y496" s="753" t="s">
        <v>1714</v>
      </c>
      <c r="Z496" s="753" t="s">
        <v>1714</v>
      </c>
      <c r="AA496" s="753" t="s">
        <v>1714</v>
      </c>
      <c r="AB496" s="753" t="s">
        <v>1714</v>
      </c>
      <c r="AC496" s="753" t="s">
        <v>1714</v>
      </c>
      <c r="AD496" s="753" t="s">
        <v>1714</v>
      </c>
      <c r="AE496" s="753" t="s">
        <v>1714</v>
      </c>
      <c r="AF496" s="753" t="s">
        <v>1714</v>
      </c>
      <c r="AG496" s="753" t="s">
        <v>1714</v>
      </c>
      <c r="AH496" s="753" t="s">
        <v>1714</v>
      </c>
      <c r="AI496" s="753" t="s">
        <v>1714</v>
      </c>
      <c r="AJ496" s="753" t="s">
        <v>1714</v>
      </c>
      <c r="AK496" s="753" t="s">
        <v>1714</v>
      </c>
      <c r="AL496" s="753" t="s">
        <v>1714</v>
      </c>
      <c r="AM496" s="753" t="s">
        <v>1714</v>
      </c>
      <c r="AN496" s="753" t="s">
        <v>1714</v>
      </c>
      <c r="AO496" s="753" t="s">
        <v>1714</v>
      </c>
      <c r="AP496" s="753" t="s">
        <v>1714</v>
      </c>
      <c r="AQ496" s="753" t="s">
        <v>1714</v>
      </c>
      <c r="AR496" s="753" t="s">
        <v>1714</v>
      </c>
      <c r="AS496" s="753" t="s">
        <v>1714</v>
      </c>
      <c r="AT496" s="753" t="s">
        <v>1714</v>
      </c>
      <c r="AU496" s="753" t="s">
        <v>1714</v>
      </c>
      <c r="AV496" s="753" t="s">
        <v>1714</v>
      </c>
    </row>
    <row r="497" spans="2:48" s="808" customFormat="1" ht="14.5" hidden="1" outlineLevel="1" x14ac:dyDescent="0.35">
      <c r="D497" s="801" t="s">
        <v>137</v>
      </c>
      <c r="E497" s="793" t="s">
        <v>2121</v>
      </c>
      <c r="F497" s="753" t="s">
        <v>1714</v>
      </c>
      <c r="G497" s="753" t="s">
        <v>1714</v>
      </c>
      <c r="H497" s="753" t="s">
        <v>1714</v>
      </c>
      <c r="I497" s="753" t="s">
        <v>1714</v>
      </c>
      <c r="J497" s="753" t="s">
        <v>1714</v>
      </c>
      <c r="K497" s="753" t="s">
        <v>1714</v>
      </c>
      <c r="L497" s="753" t="s">
        <v>1714</v>
      </c>
      <c r="M497" s="753" t="s">
        <v>1714</v>
      </c>
      <c r="N497" s="753" t="s">
        <v>1714</v>
      </c>
      <c r="O497" s="753" t="s">
        <v>1714</v>
      </c>
      <c r="P497" s="753" t="s">
        <v>1714</v>
      </c>
      <c r="Q497" s="753" t="s">
        <v>1714</v>
      </c>
      <c r="R497" s="753" t="s">
        <v>1714</v>
      </c>
      <c r="S497" s="753" t="s">
        <v>1714</v>
      </c>
      <c r="T497" s="753" t="s">
        <v>1714</v>
      </c>
      <c r="U497" s="753" t="s">
        <v>1714</v>
      </c>
      <c r="V497" s="753" t="s">
        <v>1714</v>
      </c>
      <c r="W497" s="753" t="s">
        <v>1714</v>
      </c>
      <c r="X497" s="753" t="s">
        <v>1714</v>
      </c>
      <c r="Y497" s="753" t="s">
        <v>1714</v>
      </c>
      <c r="Z497" s="753" t="s">
        <v>1714</v>
      </c>
      <c r="AA497" s="753" t="s">
        <v>1714</v>
      </c>
      <c r="AB497" s="753" t="s">
        <v>1714</v>
      </c>
      <c r="AC497" s="753" t="s">
        <v>1714</v>
      </c>
      <c r="AD497" s="753" t="s">
        <v>1714</v>
      </c>
      <c r="AE497" s="753" t="s">
        <v>1714</v>
      </c>
      <c r="AF497" s="753" t="s">
        <v>1714</v>
      </c>
      <c r="AG497" s="753" t="s">
        <v>1714</v>
      </c>
      <c r="AH497" s="753" t="s">
        <v>1714</v>
      </c>
      <c r="AI497" s="753" t="s">
        <v>1714</v>
      </c>
      <c r="AJ497" s="753" t="s">
        <v>1714</v>
      </c>
      <c r="AK497" s="753" t="s">
        <v>1714</v>
      </c>
      <c r="AL497" s="753" t="s">
        <v>1714</v>
      </c>
      <c r="AM497" s="753" t="s">
        <v>1714</v>
      </c>
      <c r="AN497" s="753" t="s">
        <v>1714</v>
      </c>
      <c r="AO497" s="753" t="s">
        <v>1714</v>
      </c>
      <c r="AP497" s="753" t="s">
        <v>1714</v>
      </c>
      <c r="AQ497" s="753" t="s">
        <v>1714</v>
      </c>
      <c r="AR497" s="753" t="s">
        <v>1714</v>
      </c>
      <c r="AS497" s="753" t="s">
        <v>1714</v>
      </c>
      <c r="AT497" s="753" t="s">
        <v>1714</v>
      </c>
      <c r="AU497" s="753" t="s">
        <v>1714</v>
      </c>
      <c r="AV497" s="753" t="s">
        <v>1714</v>
      </c>
    </row>
    <row r="498" spans="2:48" s="808" customFormat="1" ht="14.5" hidden="1" outlineLevel="1" x14ac:dyDescent="0.35">
      <c r="D498" s="801" t="s">
        <v>138</v>
      </c>
      <c r="E498" s="793" t="s">
        <v>2122</v>
      </c>
      <c r="F498" s="753"/>
      <c r="G498" s="753"/>
      <c r="H498" s="753"/>
      <c r="I498" s="753"/>
      <c r="J498" s="753"/>
      <c r="K498" s="753"/>
      <c r="L498" s="753"/>
      <c r="M498" s="753"/>
      <c r="N498" s="753"/>
      <c r="O498" s="753"/>
      <c r="P498" s="753"/>
      <c r="Q498" s="753"/>
      <c r="R498" s="753"/>
      <c r="S498" s="753"/>
      <c r="T498" s="753"/>
      <c r="U498" s="753"/>
      <c r="V498" s="753"/>
      <c r="W498" s="753"/>
      <c r="X498" s="753"/>
      <c r="Y498" s="753"/>
      <c r="Z498" s="753"/>
      <c r="AA498" s="753"/>
      <c r="AB498" s="753"/>
      <c r="AC498" s="753"/>
      <c r="AD498" s="753"/>
      <c r="AE498" s="753"/>
      <c r="AF498" s="753"/>
      <c r="AG498" s="753"/>
      <c r="AH498" s="753"/>
      <c r="AI498" s="753"/>
      <c r="AJ498" s="753"/>
      <c r="AK498" s="753"/>
      <c r="AL498" s="753"/>
      <c r="AM498" s="753"/>
      <c r="AN498" s="753"/>
      <c r="AO498" s="753"/>
      <c r="AP498" s="753"/>
      <c r="AQ498" s="753"/>
      <c r="AR498" s="753"/>
      <c r="AS498" s="753"/>
      <c r="AT498" s="753"/>
      <c r="AU498" s="753"/>
      <c r="AV498" s="753"/>
    </row>
    <row r="499" spans="2:48" s="808" customFormat="1" ht="14.5" hidden="1" outlineLevel="1" x14ac:dyDescent="0.35">
      <c r="D499" s="827" t="s">
        <v>2123</v>
      </c>
      <c r="E499" s="793" t="s">
        <v>2124</v>
      </c>
      <c r="F499" s="753"/>
      <c r="G499" s="753"/>
      <c r="H499" s="753"/>
      <c r="I499" s="753"/>
      <c r="J499" s="753"/>
      <c r="K499" s="753"/>
      <c r="L499" s="753"/>
      <c r="M499" s="753"/>
      <c r="N499" s="753"/>
      <c r="O499" s="753"/>
      <c r="P499" s="753"/>
      <c r="Q499" s="753"/>
      <c r="R499" s="753"/>
      <c r="S499" s="753"/>
      <c r="T499" s="753"/>
      <c r="U499" s="753"/>
      <c r="V499" s="753"/>
      <c r="W499" s="753"/>
      <c r="X499" s="753"/>
      <c r="Y499" s="753"/>
      <c r="Z499" s="753"/>
      <c r="AA499" s="753"/>
      <c r="AB499" s="753"/>
      <c r="AC499" s="753"/>
      <c r="AD499" s="753"/>
      <c r="AE499" s="753"/>
      <c r="AF499" s="753"/>
      <c r="AG499" s="753"/>
      <c r="AH499" s="753"/>
      <c r="AI499" s="753"/>
      <c r="AJ499" s="753"/>
      <c r="AK499" s="753"/>
      <c r="AL499" s="753"/>
      <c r="AM499" s="753"/>
      <c r="AN499" s="753"/>
      <c r="AO499" s="753"/>
      <c r="AP499" s="753"/>
      <c r="AQ499" s="753"/>
      <c r="AR499" s="753"/>
      <c r="AS499" s="753"/>
      <c r="AT499" s="753"/>
      <c r="AU499" s="753"/>
      <c r="AV499" s="753"/>
    </row>
    <row r="500" spans="2:48" s="808" customFormat="1" ht="14.5" hidden="1" outlineLevel="1" x14ac:dyDescent="0.35">
      <c r="D500" s="828" t="s">
        <v>139</v>
      </c>
      <c r="E500" s="809"/>
      <c r="F500" s="809"/>
      <c r="G500" s="809"/>
      <c r="H500" s="809"/>
      <c r="I500" s="809"/>
      <c r="J500" s="809"/>
      <c r="K500" s="809"/>
      <c r="L500" s="809"/>
      <c r="M500" s="809"/>
      <c r="N500" s="809"/>
      <c r="O500" s="809"/>
      <c r="P500" s="809"/>
      <c r="Q500" s="809"/>
      <c r="R500" s="809"/>
      <c r="S500" s="809"/>
      <c r="T500" s="809"/>
      <c r="U500" s="809"/>
      <c r="V500" s="809"/>
      <c r="W500" s="809"/>
      <c r="X500" s="809"/>
      <c r="Y500" s="809"/>
      <c r="Z500" s="809"/>
      <c r="AA500" s="809"/>
      <c r="AB500" s="809"/>
      <c r="AC500" s="809"/>
      <c r="AD500" s="809"/>
      <c r="AE500" s="809"/>
      <c r="AF500" s="809"/>
      <c r="AG500" s="809"/>
      <c r="AH500" s="809"/>
      <c r="AI500" s="809"/>
      <c r="AJ500" s="809"/>
      <c r="AK500" s="809"/>
      <c r="AL500" s="809"/>
      <c r="AM500" s="809"/>
      <c r="AN500" s="809"/>
      <c r="AO500" s="809"/>
      <c r="AP500" s="809"/>
      <c r="AQ500" s="809"/>
      <c r="AR500" s="809"/>
      <c r="AS500" s="809"/>
      <c r="AT500" s="809"/>
      <c r="AU500" s="809"/>
      <c r="AV500" s="809"/>
    </row>
    <row r="501" spans="2:48" s="808" customFormat="1" ht="14.5" hidden="1" outlineLevel="1" x14ac:dyDescent="0.35">
      <c r="D501" s="801" t="s">
        <v>140</v>
      </c>
      <c r="E501" s="793" t="s">
        <v>2125</v>
      </c>
      <c r="F501" s="753" t="s">
        <v>1714</v>
      </c>
      <c r="G501" s="753" t="s">
        <v>1714</v>
      </c>
      <c r="H501" s="753" t="s">
        <v>1714</v>
      </c>
      <c r="I501" s="753" t="s">
        <v>1714</v>
      </c>
      <c r="J501" s="753" t="s">
        <v>1714</v>
      </c>
      <c r="K501" s="753" t="s">
        <v>1714</v>
      </c>
      <c r="L501" s="753" t="s">
        <v>1714</v>
      </c>
      <c r="M501" s="753" t="s">
        <v>1714</v>
      </c>
      <c r="N501" s="753" t="s">
        <v>1714</v>
      </c>
      <c r="O501" s="753" t="s">
        <v>1714</v>
      </c>
      <c r="P501" s="753" t="s">
        <v>1714</v>
      </c>
      <c r="Q501" s="753" t="s">
        <v>1714</v>
      </c>
      <c r="R501" s="753" t="s">
        <v>1714</v>
      </c>
      <c r="S501" s="753" t="s">
        <v>1714</v>
      </c>
      <c r="T501" s="753" t="s">
        <v>1714</v>
      </c>
      <c r="U501" s="753" t="s">
        <v>1714</v>
      </c>
      <c r="V501" s="753" t="s">
        <v>1714</v>
      </c>
      <c r="W501" s="753" t="s">
        <v>1714</v>
      </c>
      <c r="X501" s="753" t="s">
        <v>1714</v>
      </c>
      <c r="Y501" s="753" t="s">
        <v>1714</v>
      </c>
      <c r="Z501" s="753" t="s">
        <v>1714</v>
      </c>
      <c r="AA501" s="753" t="s">
        <v>1714</v>
      </c>
      <c r="AB501" s="753" t="s">
        <v>1714</v>
      </c>
      <c r="AC501" s="753" t="s">
        <v>1714</v>
      </c>
      <c r="AD501" s="753" t="s">
        <v>1714</v>
      </c>
      <c r="AE501" s="753" t="s">
        <v>1714</v>
      </c>
      <c r="AF501" s="753" t="s">
        <v>1714</v>
      </c>
      <c r="AG501" s="753" t="s">
        <v>1714</v>
      </c>
      <c r="AH501" s="753" t="s">
        <v>1714</v>
      </c>
      <c r="AI501" s="753" t="s">
        <v>1714</v>
      </c>
      <c r="AJ501" s="753" t="s">
        <v>1714</v>
      </c>
      <c r="AK501" s="753" t="s">
        <v>1714</v>
      </c>
      <c r="AL501" s="753" t="s">
        <v>1714</v>
      </c>
      <c r="AM501" s="753" t="s">
        <v>1714</v>
      </c>
      <c r="AN501" s="753" t="s">
        <v>1714</v>
      </c>
      <c r="AO501" s="753" t="s">
        <v>1714</v>
      </c>
      <c r="AP501" s="753" t="s">
        <v>1714</v>
      </c>
      <c r="AQ501" s="753" t="s">
        <v>1714</v>
      </c>
      <c r="AR501" s="753" t="s">
        <v>1714</v>
      </c>
      <c r="AS501" s="753" t="s">
        <v>1714</v>
      </c>
      <c r="AT501" s="753" t="s">
        <v>1714</v>
      </c>
      <c r="AU501" s="753" t="s">
        <v>1714</v>
      </c>
      <c r="AV501" s="753" t="s">
        <v>1714</v>
      </c>
    </row>
    <row r="502" spans="2:48" s="808" customFormat="1" ht="14.5" hidden="1" outlineLevel="1" x14ac:dyDescent="0.35">
      <c r="D502" s="801" t="s">
        <v>262</v>
      </c>
      <c r="E502" s="793" t="s">
        <v>2126</v>
      </c>
      <c r="F502" s="753" t="s">
        <v>1714</v>
      </c>
      <c r="G502" s="753" t="s">
        <v>1714</v>
      </c>
      <c r="H502" s="753" t="s">
        <v>1714</v>
      </c>
      <c r="I502" s="753" t="s">
        <v>1714</v>
      </c>
      <c r="J502" s="753" t="s">
        <v>1714</v>
      </c>
      <c r="K502" s="753" t="s">
        <v>1714</v>
      </c>
      <c r="L502" s="753" t="s">
        <v>1714</v>
      </c>
      <c r="M502" s="753" t="s">
        <v>1714</v>
      </c>
      <c r="N502" s="753" t="s">
        <v>1714</v>
      </c>
      <c r="O502" s="753" t="s">
        <v>1714</v>
      </c>
      <c r="P502" s="753" t="s">
        <v>1714</v>
      </c>
      <c r="Q502" s="753" t="s">
        <v>1714</v>
      </c>
      <c r="R502" s="753" t="s">
        <v>1714</v>
      </c>
      <c r="S502" s="753" t="s">
        <v>1714</v>
      </c>
      <c r="T502" s="753" t="s">
        <v>1714</v>
      </c>
      <c r="U502" s="753" t="s">
        <v>1714</v>
      </c>
      <c r="V502" s="753" t="s">
        <v>1714</v>
      </c>
      <c r="W502" s="753" t="s">
        <v>1714</v>
      </c>
      <c r="X502" s="753" t="s">
        <v>1714</v>
      </c>
      <c r="Y502" s="753" t="s">
        <v>1714</v>
      </c>
      <c r="Z502" s="753" t="s">
        <v>1714</v>
      </c>
      <c r="AA502" s="753" t="s">
        <v>1714</v>
      </c>
      <c r="AB502" s="753" t="s">
        <v>1714</v>
      </c>
      <c r="AC502" s="753" t="s">
        <v>1714</v>
      </c>
      <c r="AD502" s="753" t="s">
        <v>1714</v>
      </c>
      <c r="AE502" s="753" t="s">
        <v>1714</v>
      </c>
      <c r="AF502" s="753" t="s">
        <v>1714</v>
      </c>
      <c r="AG502" s="753" t="s">
        <v>1714</v>
      </c>
      <c r="AH502" s="753" t="s">
        <v>1714</v>
      </c>
      <c r="AI502" s="753" t="s">
        <v>1714</v>
      </c>
      <c r="AJ502" s="753" t="s">
        <v>1714</v>
      </c>
      <c r="AK502" s="753" t="s">
        <v>1714</v>
      </c>
      <c r="AL502" s="753" t="s">
        <v>1714</v>
      </c>
      <c r="AM502" s="753" t="s">
        <v>1714</v>
      </c>
      <c r="AN502" s="753" t="s">
        <v>1714</v>
      </c>
      <c r="AO502" s="753" t="s">
        <v>1714</v>
      </c>
      <c r="AP502" s="753" t="s">
        <v>1714</v>
      </c>
      <c r="AQ502" s="753" t="s">
        <v>1714</v>
      </c>
      <c r="AR502" s="753" t="s">
        <v>1714</v>
      </c>
      <c r="AS502" s="753" t="s">
        <v>1714</v>
      </c>
      <c r="AT502" s="753" t="s">
        <v>1714</v>
      </c>
      <c r="AU502" s="753" t="s">
        <v>1714</v>
      </c>
      <c r="AV502" s="753" t="s">
        <v>1714</v>
      </c>
    </row>
    <row r="503" spans="2:48" s="808" customFormat="1" ht="14.5" hidden="1" outlineLevel="1" x14ac:dyDescent="0.35">
      <c r="D503" s="801" t="s">
        <v>136</v>
      </c>
      <c r="E503" s="793" t="s">
        <v>2127</v>
      </c>
      <c r="F503" s="753" t="s">
        <v>1714</v>
      </c>
      <c r="G503" s="753" t="s">
        <v>1714</v>
      </c>
      <c r="H503" s="753" t="s">
        <v>1714</v>
      </c>
      <c r="I503" s="753" t="s">
        <v>1714</v>
      </c>
      <c r="J503" s="753" t="s">
        <v>1714</v>
      </c>
      <c r="K503" s="753" t="s">
        <v>1714</v>
      </c>
      <c r="L503" s="753" t="s">
        <v>1714</v>
      </c>
      <c r="M503" s="753" t="s">
        <v>1714</v>
      </c>
      <c r="N503" s="753" t="s">
        <v>1714</v>
      </c>
      <c r="O503" s="753" t="s">
        <v>1714</v>
      </c>
      <c r="P503" s="753" t="s">
        <v>1714</v>
      </c>
      <c r="Q503" s="753" t="s">
        <v>1714</v>
      </c>
      <c r="R503" s="753" t="s">
        <v>1714</v>
      </c>
      <c r="S503" s="753" t="s">
        <v>1714</v>
      </c>
      <c r="T503" s="753" t="s">
        <v>1714</v>
      </c>
      <c r="U503" s="753" t="s">
        <v>1714</v>
      </c>
      <c r="V503" s="753" t="s">
        <v>1714</v>
      </c>
      <c r="W503" s="753" t="s">
        <v>1714</v>
      </c>
      <c r="X503" s="753" t="s">
        <v>1714</v>
      </c>
      <c r="Y503" s="753" t="s">
        <v>1714</v>
      </c>
      <c r="Z503" s="753" t="s">
        <v>1714</v>
      </c>
      <c r="AA503" s="753" t="s">
        <v>1714</v>
      </c>
      <c r="AB503" s="753" t="s">
        <v>1714</v>
      </c>
      <c r="AC503" s="753" t="s">
        <v>1714</v>
      </c>
      <c r="AD503" s="753" t="s">
        <v>1714</v>
      </c>
      <c r="AE503" s="753" t="s">
        <v>1714</v>
      </c>
      <c r="AF503" s="753" t="s">
        <v>1714</v>
      </c>
      <c r="AG503" s="753" t="s">
        <v>1714</v>
      </c>
      <c r="AH503" s="753" t="s">
        <v>1714</v>
      </c>
      <c r="AI503" s="753" t="s">
        <v>1714</v>
      </c>
      <c r="AJ503" s="753" t="s">
        <v>1714</v>
      </c>
      <c r="AK503" s="753" t="s">
        <v>1714</v>
      </c>
      <c r="AL503" s="753" t="s">
        <v>1714</v>
      </c>
      <c r="AM503" s="753" t="s">
        <v>1714</v>
      </c>
      <c r="AN503" s="753" t="s">
        <v>1714</v>
      </c>
      <c r="AO503" s="753" t="s">
        <v>1714</v>
      </c>
      <c r="AP503" s="753" t="s">
        <v>1714</v>
      </c>
      <c r="AQ503" s="753" t="s">
        <v>1714</v>
      </c>
      <c r="AR503" s="753" t="s">
        <v>1714</v>
      </c>
      <c r="AS503" s="753" t="s">
        <v>1714</v>
      </c>
      <c r="AT503" s="753" t="s">
        <v>1714</v>
      </c>
      <c r="AU503" s="753" t="s">
        <v>1714</v>
      </c>
      <c r="AV503" s="753" t="s">
        <v>1714</v>
      </c>
    </row>
    <row r="504" spans="2:48" s="808" customFormat="1" ht="14.5" hidden="1" outlineLevel="1" x14ac:dyDescent="0.35">
      <c r="D504" s="801" t="s">
        <v>339</v>
      </c>
      <c r="E504" s="793" t="s">
        <v>2128</v>
      </c>
      <c r="F504" s="753" t="s">
        <v>1714</v>
      </c>
      <c r="G504" s="753" t="s">
        <v>1714</v>
      </c>
      <c r="H504" s="753" t="s">
        <v>1714</v>
      </c>
      <c r="I504" s="753" t="s">
        <v>1714</v>
      </c>
      <c r="J504" s="753" t="s">
        <v>1714</v>
      </c>
      <c r="K504" s="753" t="s">
        <v>1714</v>
      </c>
      <c r="L504" s="753" t="s">
        <v>1714</v>
      </c>
      <c r="M504" s="753" t="s">
        <v>1714</v>
      </c>
      <c r="N504" s="753" t="s">
        <v>1714</v>
      </c>
      <c r="O504" s="753" t="s">
        <v>1714</v>
      </c>
      <c r="P504" s="753" t="s">
        <v>1714</v>
      </c>
      <c r="Q504" s="753" t="s">
        <v>1714</v>
      </c>
      <c r="R504" s="753" t="s">
        <v>1714</v>
      </c>
      <c r="S504" s="753" t="s">
        <v>1714</v>
      </c>
      <c r="T504" s="753" t="s">
        <v>1714</v>
      </c>
      <c r="U504" s="753" t="s">
        <v>1714</v>
      </c>
      <c r="V504" s="753" t="s">
        <v>1714</v>
      </c>
      <c r="W504" s="753" t="s">
        <v>1714</v>
      </c>
      <c r="X504" s="753" t="s">
        <v>1714</v>
      </c>
      <c r="Y504" s="753" t="s">
        <v>1714</v>
      </c>
      <c r="Z504" s="753" t="s">
        <v>1714</v>
      </c>
      <c r="AA504" s="753" t="s">
        <v>1714</v>
      </c>
      <c r="AB504" s="753" t="s">
        <v>1714</v>
      </c>
      <c r="AC504" s="753" t="s">
        <v>1714</v>
      </c>
      <c r="AD504" s="753" t="s">
        <v>1714</v>
      </c>
      <c r="AE504" s="753" t="s">
        <v>1714</v>
      </c>
      <c r="AF504" s="753" t="s">
        <v>1714</v>
      </c>
      <c r="AG504" s="753" t="s">
        <v>1714</v>
      </c>
      <c r="AH504" s="753" t="s">
        <v>1714</v>
      </c>
      <c r="AI504" s="753" t="s">
        <v>1714</v>
      </c>
      <c r="AJ504" s="753" t="s">
        <v>1714</v>
      </c>
      <c r="AK504" s="753" t="s">
        <v>1714</v>
      </c>
      <c r="AL504" s="753" t="s">
        <v>1714</v>
      </c>
      <c r="AM504" s="753" t="s">
        <v>1714</v>
      </c>
      <c r="AN504" s="753" t="s">
        <v>1714</v>
      </c>
      <c r="AO504" s="753" t="s">
        <v>1714</v>
      </c>
      <c r="AP504" s="753" t="s">
        <v>1714</v>
      </c>
      <c r="AQ504" s="753" t="s">
        <v>1714</v>
      </c>
      <c r="AR504" s="753" t="s">
        <v>1714</v>
      </c>
      <c r="AS504" s="753" t="s">
        <v>1714</v>
      </c>
      <c r="AT504" s="753" t="s">
        <v>1714</v>
      </c>
      <c r="AU504" s="753" t="s">
        <v>1714</v>
      </c>
      <c r="AV504" s="753" t="s">
        <v>1714</v>
      </c>
    </row>
    <row r="505" spans="2:48" s="808" customFormat="1" ht="14.5" hidden="1" outlineLevel="1" x14ac:dyDescent="0.35">
      <c r="C505" s="111"/>
      <c r="D505" s="801" t="s">
        <v>142</v>
      </c>
      <c r="E505" s="793" t="s">
        <v>2129</v>
      </c>
      <c r="F505" s="753" t="s">
        <v>1714</v>
      </c>
      <c r="G505" s="753" t="s">
        <v>1714</v>
      </c>
      <c r="H505" s="753" t="s">
        <v>1714</v>
      </c>
      <c r="I505" s="753" t="s">
        <v>1714</v>
      </c>
      <c r="J505" s="753" t="s">
        <v>1714</v>
      </c>
      <c r="K505" s="753" t="s">
        <v>1714</v>
      </c>
      <c r="L505" s="753" t="s">
        <v>1714</v>
      </c>
      <c r="M505" s="753" t="s">
        <v>1714</v>
      </c>
      <c r="N505" s="753" t="s">
        <v>1714</v>
      </c>
      <c r="O505" s="753" t="s">
        <v>1714</v>
      </c>
      <c r="P505" s="753" t="s">
        <v>1714</v>
      </c>
      <c r="Q505" s="753" t="s">
        <v>1714</v>
      </c>
      <c r="R505" s="753" t="s">
        <v>1714</v>
      </c>
      <c r="S505" s="753" t="s">
        <v>1714</v>
      </c>
      <c r="T505" s="753" t="s">
        <v>1714</v>
      </c>
      <c r="U505" s="753" t="s">
        <v>1714</v>
      </c>
      <c r="V505" s="753" t="s">
        <v>1714</v>
      </c>
      <c r="W505" s="753" t="s">
        <v>1714</v>
      </c>
      <c r="X505" s="753" t="s">
        <v>1714</v>
      </c>
      <c r="Y505" s="753" t="s">
        <v>1714</v>
      </c>
      <c r="Z505" s="753" t="s">
        <v>1714</v>
      </c>
      <c r="AA505" s="753" t="s">
        <v>1714</v>
      </c>
      <c r="AB505" s="753" t="s">
        <v>1714</v>
      </c>
      <c r="AC505" s="753" t="s">
        <v>1714</v>
      </c>
      <c r="AD505" s="753" t="s">
        <v>1714</v>
      </c>
      <c r="AE505" s="753" t="s">
        <v>1714</v>
      </c>
      <c r="AF505" s="753" t="s">
        <v>1714</v>
      </c>
      <c r="AG505" s="753" t="s">
        <v>1714</v>
      </c>
      <c r="AH505" s="753" t="s">
        <v>1714</v>
      </c>
      <c r="AI505" s="753" t="s">
        <v>1714</v>
      </c>
      <c r="AJ505" s="753" t="s">
        <v>1714</v>
      </c>
      <c r="AK505" s="753" t="s">
        <v>1714</v>
      </c>
      <c r="AL505" s="753" t="s">
        <v>1714</v>
      </c>
      <c r="AM505" s="753" t="s">
        <v>1714</v>
      </c>
      <c r="AN505" s="753" t="s">
        <v>1714</v>
      </c>
      <c r="AO505" s="753" t="s">
        <v>1714</v>
      </c>
      <c r="AP505" s="753" t="s">
        <v>1714</v>
      </c>
      <c r="AQ505" s="753" t="s">
        <v>1714</v>
      </c>
      <c r="AR505" s="753" t="s">
        <v>1714</v>
      </c>
      <c r="AS505" s="753" t="s">
        <v>1714</v>
      </c>
      <c r="AT505" s="753" t="s">
        <v>1714</v>
      </c>
      <c r="AU505" s="753" t="s">
        <v>1714</v>
      </c>
      <c r="AV505" s="753" t="s">
        <v>1714</v>
      </c>
    </row>
    <row r="506" spans="2:48" s="808" customFormat="1" ht="14.5" hidden="1" outlineLevel="1" x14ac:dyDescent="0.35">
      <c r="C506" s="111"/>
      <c r="D506" s="801" t="s">
        <v>263</v>
      </c>
      <c r="E506" s="793" t="s">
        <v>2130</v>
      </c>
      <c r="F506" s="753" t="s">
        <v>1714</v>
      </c>
      <c r="G506" s="753" t="s">
        <v>1714</v>
      </c>
      <c r="H506" s="753" t="s">
        <v>1714</v>
      </c>
      <c r="I506" s="753" t="s">
        <v>1714</v>
      </c>
      <c r="J506" s="753" t="s">
        <v>1714</v>
      </c>
      <c r="K506" s="753" t="s">
        <v>1714</v>
      </c>
      <c r="L506" s="753" t="s">
        <v>1714</v>
      </c>
      <c r="M506" s="753" t="s">
        <v>1714</v>
      </c>
      <c r="N506" s="753" t="s">
        <v>1714</v>
      </c>
      <c r="O506" s="753" t="s">
        <v>1714</v>
      </c>
      <c r="P506" s="753" t="s">
        <v>1714</v>
      </c>
      <c r="Q506" s="753" t="s">
        <v>1714</v>
      </c>
      <c r="R506" s="753" t="s">
        <v>1714</v>
      </c>
      <c r="S506" s="753" t="s">
        <v>1714</v>
      </c>
      <c r="T506" s="753" t="s">
        <v>1714</v>
      </c>
      <c r="U506" s="753" t="s">
        <v>1714</v>
      </c>
      <c r="V506" s="753" t="s">
        <v>1714</v>
      </c>
      <c r="W506" s="753" t="s">
        <v>1714</v>
      </c>
      <c r="X506" s="753" t="s">
        <v>1714</v>
      </c>
      <c r="Y506" s="753" t="s">
        <v>1714</v>
      </c>
      <c r="Z506" s="753" t="s">
        <v>1714</v>
      </c>
      <c r="AA506" s="753" t="s">
        <v>1714</v>
      </c>
      <c r="AB506" s="753" t="s">
        <v>1714</v>
      </c>
      <c r="AC506" s="753" t="s">
        <v>1714</v>
      </c>
      <c r="AD506" s="753" t="s">
        <v>1714</v>
      </c>
      <c r="AE506" s="753" t="s">
        <v>1714</v>
      </c>
      <c r="AF506" s="753" t="s">
        <v>1714</v>
      </c>
      <c r="AG506" s="753" t="s">
        <v>1714</v>
      </c>
      <c r="AH506" s="753" t="s">
        <v>1714</v>
      </c>
      <c r="AI506" s="753" t="s">
        <v>1714</v>
      </c>
      <c r="AJ506" s="753" t="s">
        <v>1714</v>
      </c>
      <c r="AK506" s="753" t="s">
        <v>1714</v>
      </c>
      <c r="AL506" s="753" t="s">
        <v>1714</v>
      </c>
      <c r="AM506" s="753" t="s">
        <v>1714</v>
      </c>
      <c r="AN506" s="753" t="s">
        <v>1714</v>
      </c>
      <c r="AO506" s="753" t="s">
        <v>1714</v>
      </c>
      <c r="AP506" s="753" t="s">
        <v>1714</v>
      </c>
      <c r="AQ506" s="753" t="s">
        <v>1714</v>
      </c>
      <c r="AR506" s="753" t="s">
        <v>1714</v>
      </c>
      <c r="AS506" s="753" t="s">
        <v>1714</v>
      </c>
      <c r="AT506" s="753" t="s">
        <v>1714</v>
      </c>
      <c r="AU506" s="753" t="s">
        <v>1714</v>
      </c>
      <c r="AV506" s="753" t="s">
        <v>1714</v>
      </c>
    </row>
    <row r="507" spans="2:48" s="808" customFormat="1" ht="14.5" hidden="1" outlineLevel="1" x14ac:dyDescent="0.35">
      <c r="C507" s="109"/>
      <c r="D507" s="801" t="s">
        <v>2131</v>
      </c>
      <c r="E507" s="793" t="s">
        <v>2132</v>
      </c>
      <c r="F507" s="753" t="s">
        <v>1714</v>
      </c>
      <c r="G507" s="753" t="s">
        <v>1714</v>
      </c>
      <c r="H507" s="753" t="s">
        <v>1714</v>
      </c>
      <c r="I507" s="753" t="s">
        <v>1714</v>
      </c>
      <c r="J507" s="753" t="s">
        <v>1714</v>
      </c>
      <c r="K507" s="753" t="s">
        <v>1714</v>
      </c>
      <c r="L507" s="753" t="s">
        <v>1714</v>
      </c>
      <c r="M507" s="753" t="s">
        <v>1714</v>
      </c>
      <c r="N507" s="753" t="s">
        <v>1714</v>
      </c>
      <c r="O507" s="753" t="s">
        <v>1714</v>
      </c>
      <c r="P507" s="753" t="s">
        <v>1714</v>
      </c>
      <c r="Q507" s="753" t="s">
        <v>1714</v>
      </c>
      <c r="R507" s="753" t="s">
        <v>1714</v>
      </c>
      <c r="S507" s="753" t="s">
        <v>1714</v>
      </c>
      <c r="T507" s="753" t="s">
        <v>1714</v>
      </c>
      <c r="U507" s="753" t="s">
        <v>1714</v>
      </c>
      <c r="V507" s="753" t="s">
        <v>1714</v>
      </c>
      <c r="W507" s="753" t="s">
        <v>1714</v>
      </c>
      <c r="X507" s="753" t="s">
        <v>1714</v>
      </c>
      <c r="Y507" s="753" t="s">
        <v>1714</v>
      </c>
      <c r="Z507" s="753" t="s">
        <v>1714</v>
      </c>
      <c r="AA507" s="753" t="s">
        <v>1714</v>
      </c>
      <c r="AB507" s="753" t="s">
        <v>1714</v>
      </c>
      <c r="AC507" s="753" t="s">
        <v>1714</v>
      </c>
      <c r="AD507" s="753" t="s">
        <v>1714</v>
      </c>
      <c r="AE507" s="753" t="s">
        <v>1714</v>
      </c>
      <c r="AF507" s="753" t="s">
        <v>1714</v>
      </c>
      <c r="AG507" s="753" t="s">
        <v>1714</v>
      </c>
      <c r="AH507" s="753" t="s">
        <v>1714</v>
      </c>
      <c r="AI507" s="753" t="s">
        <v>1714</v>
      </c>
      <c r="AJ507" s="753" t="s">
        <v>1714</v>
      </c>
      <c r="AK507" s="753" t="s">
        <v>1714</v>
      </c>
      <c r="AL507" s="753" t="s">
        <v>1714</v>
      </c>
      <c r="AM507" s="753" t="s">
        <v>1714</v>
      </c>
      <c r="AN507" s="753" t="s">
        <v>1714</v>
      </c>
      <c r="AO507" s="753" t="s">
        <v>1714</v>
      </c>
      <c r="AP507" s="753" t="s">
        <v>1714</v>
      </c>
      <c r="AQ507" s="753" t="s">
        <v>1714</v>
      </c>
      <c r="AR507" s="753" t="s">
        <v>1714</v>
      </c>
      <c r="AS507" s="753" t="s">
        <v>1714</v>
      </c>
      <c r="AT507" s="753" t="s">
        <v>1714</v>
      </c>
      <c r="AU507" s="753" t="s">
        <v>1714</v>
      </c>
      <c r="AV507" s="753" t="s">
        <v>1714</v>
      </c>
    </row>
    <row r="508" spans="2:48" s="808" customFormat="1" ht="14.5" hidden="1" outlineLevel="1" x14ac:dyDescent="0.35">
      <c r="C508" s="829"/>
      <c r="D508" s="827" t="s">
        <v>2133</v>
      </c>
      <c r="E508" s="793" t="s">
        <v>2134</v>
      </c>
      <c r="F508" s="753" t="s">
        <v>1714</v>
      </c>
      <c r="G508" s="753" t="s">
        <v>1714</v>
      </c>
      <c r="H508" s="753" t="s">
        <v>1714</v>
      </c>
      <c r="I508" s="753" t="s">
        <v>1714</v>
      </c>
      <c r="J508" s="753" t="s">
        <v>1714</v>
      </c>
      <c r="K508" s="753" t="s">
        <v>1714</v>
      </c>
      <c r="L508" s="753" t="s">
        <v>1714</v>
      </c>
      <c r="M508" s="753" t="s">
        <v>1714</v>
      </c>
      <c r="N508" s="753" t="s">
        <v>1714</v>
      </c>
      <c r="O508" s="753" t="s">
        <v>1714</v>
      </c>
      <c r="P508" s="753" t="s">
        <v>1714</v>
      </c>
      <c r="Q508" s="753" t="s">
        <v>1714</v>
      </c>
      <c r="R508" s="753" t="s">
        <v>1714</v>
      </c>
      <c r="S508" s="753" t="s">
        <v>1714</v>
      </c>
      <c r="T508" s="753" t="s">
        <v>1714</v>
      </c>
      <c r="U508" s="753" t="s">
        <v>1714</v>
      </c>
      <c r="V508" s="753" t="s">
        <v>1714</v>
      </c>
      <c r="W508" s="753" t="s">
        <v>1714</v>
      </c>
      <c r="X508" s="753" t="s">
        <v>1714</v>
      </c>
      <c r="Y508" s="753" t="s">
        <v>1714</v>
      </c>
      <c r="Z508" s="753" t="s">
        <v>1714</v>
      </c>
      <c r="AA508" s="753" t="s">
        <v>1714</v>
      </c>
      <c r="AB508" s="753" t="s">
        <v>1714</v>
      </c>
      <c r="AC508" s="753" t="s">
        <v>1714</v>
      </c>
      <c r="AD508" s="753" t="s">
        <v>1714</v>
      </c>
      <c r="AE508" s="753" t="s">
        <v>1714</v>
      </c>
      <c r="AF508" s="753" t="s">
        <v>1714</v>
      </c>
      <c r="AG508" s="753" t="s">
        <v>1714</v>
      </c>
      <c r="AH508" s="753" t="s">
        <v>1714</v>
      </c>
      <c r="AI508" s="753" t="s">
        <v>1714</v>
      </c>
      <c r="AJ508" s="753" t="s">
        <v>1714</v>
      </c>
      <c r="AK508" s="753" t="s">
        <v>1714</v>
      </c>
      <c r="AL508" s="753" t="s">
        <v>1714</v>
      </c>
      <c r="AM508" s="753" t="s">
        <v>1714</v>
      </c>
      <c r="AN508" s="753" t="s">
        <v>1714</v>
      </c>
      <c r="AO508" s="753" t="s">
        <v>1714</v>
      </c>
      <c r="AP508" s="753" t="s">
        <v>1714</v>
      </c>
      <c r="AQ508" s="753" t="s">
        <v>1714</v>
      </c>
      <c r="AR508" s="753" t="s">
        <v>1714</v>
      </c>
      <c r="AS508" s="753" t="s">
        <v>1714</v>
      </c>
      <c r="AT508" s="753" t="s">
        <v>1714</v>
      </c>
      <c r="AU508" s="753" t="s">
        <v>1714</v>
      </c>
      <c r="AV508" s="753" t="s">
        <v>1714</v>
      </c>
    </row>
    <row r="509" spans="2:48" s="808" customFormat="1" ht="14.5" collapsed="1" x14ac:dyDescent="0.35"/>
    <row r="510" spans="2:48" s="808" customFormat="1" ht="14.5" x14ac:dyDescent="0.35">
      <c r="C510" s="824" t="s">
        <v>2557</v>
      </c>
    </row>
    <row r="511" spans="2:48" s="808" customFormat="1" ht="14.5" x14ac:dyDescent="0.35">
      <c r="C511" s="845"/>
      <c r="D511" s="845"/>
      <c r="E511" s="876"/>
      <c r="F511" s="877" t="s">
        <v>659</v>
      </c>
      <c r="G511" s="877" t="s">
        <v>660</v>
      </c>
      <c r="H511" s="877" t="s">
        <v>661</v>
      </c>
      <c r="I511" s="877" t="s">
        <v>662</v>
      </c>
      <c r="J511" s="877" t="s">
        <v>663</v>
      </c>
      <c r="K511" s="877" t="s">
        <v>664</v>
      </c>
      <c r="L511" s="877" t="s">
        <v>665</v>
      </c>
      <c r="M511" s="877" t="s">
        <v>666</v>
      </c>
      <c r="N511" s="877" t="s">
        <v>22</v>
      </c>
      <c r="O511" s="877" t="s">
        <v>23</v>
      </c>
      <c r="P511" s="877" t="s">
        <v>143</v>
      </c>
      <c r="Q511" s="877" t="s">
        <v>144</v>
      </c>
      <c r="R511" s="877" t="s">
        <v>145</v>
      </c>
      <c r="S511" s="877" t="s">
        <v>146</v>
      </c>
      <c r="T511" s="877" t="s">
        <v>147</v>
      </c>
      <c r="U511" s="877" t="s">
        <v>148</v>
      </c>
      <c r="V511" s="877" t="s">
        <v>149</v>
      </c>
      <c r="W511" s="877" t="s">
        <v>150</v>
      </c>
      <c r="X511" s="877" t="s">
        <v>151</v>
      </c>
      <c r="Y511" s="877" t="s">
        <v>152</v>
      </c>
      <c r="Z511" s="877" t="s">
        <v>153</v>
      </c>
      <c r="AA511" s="877" t="s">
        <v>154</v>
      </c>
      <c r="AB511" s="877" t="s">
        <v>155</v>
      </c>
      <c r="AC511" s="877" t="s">
        <v>156</v>
      </c>
      <c r="AD511" s="877" t="s">
        <v>157</v>
      </c>
      <c r="AE511" s="877" t="s">
        <v>158</v>
      </c>
      <c r="AF511" s="877" t="s">
        <v>159</v>
      </c>
      <c r="AG511" s="877" t="s">
        <v>160</v>
      </c>
      <c r="AH511" s="877" t="s">
        <v>161</v>
      </c>
      <c r="AI511" s="877" t="s">
        <v>162</v>
      </c>
    </row>
    <row r="512" spans="2:48" s="808" customFormat="1" ht="14.5" hidden="1" outlineLevel="1" x14ac:dyDescent="0.35">
      <c r="B512" s="845"/>
      <c r="C512" s="845"/>
      <c r="D512" s="846" t="s">
        <v>588</v>
      </c>
      <c r="E512" s="878" t="s">
        <v>2199</v>
      </c>
      <c r="F512" s="879" t="s">
        <v>1714</v>
      </c>
      <c r="G512" s="879" t="s">
        <v>1714</v>
      </c>
      <c r="H512" s="879" t="s">
        <v>1714</v>
      </c>
      <c r="I512" s="879" t="s">
        <v>1714</v>
      </c>
      <c r="J512" s="879" t="s">
        <v>1714</v>
      </c>
      <c r="K512" s="879" t="s">
        <v>1714</v>
      </c>
      <c r="L512" s="879" t="s">
        <v>1714</v>
      </c>
      <c r="M512" s="879" t="s">
        <v>1714</v>
      </c>
      <c r="N512" s="879" t="s">
        <v>1714</v>
      </c>
      <c r="O512" s="879" t="s">
        <v>1714</v>
      </c>
      <c r="P512" s="879" t="s">
        <v>1714</v>
      </c>
      <c r="Q512" s="879" t="s">
        <v>1714</v>
      </c>
      <c r="R512" s="879" t="s">
        <v>1714</v>
      </c>
      <c r="S512" s="879" t="s">
        <v>1714</v>
      </c>
      <c r="T512" s="879" t="s">
        <v>1714</v>
      </c>
      <c r="U512" s="879" t="s">
        <v>1714</v>
      </c>
      <c r="V512" s="879" t="s">
        <v>1714</v>
      </c>
      <c r="W512" s="879" t="s">
        <v>1714</v>
      </c>
      <c r="X512" s="879" t="s">
        <v>1714</v>
      </c>
      <c r="Y512" s="879" t="s">
        <v>1714</v>
      </c>
      <c r="Z512" s="879" t="s">
        <v>1714</v>
      </c>
      <c r="AA512" s="879" t="s">
        <v>1714</v>
      </c>
      <c r="AB512" s="879" t="s">
        <v>1714</v>
      </c>
      <c r="AC512" s="879" t="s">
        <v>1714</v>
      </c>
      <c r="AD512" s="879" t="s">
        <v>1714</v>
      </c>
      <c r="AE512" s="879" t="s">
        <v>1714</v>
      </c>
      <c r="AF512" s="879" t="s">
        <v>1714</v>
      </c>
      <c r="AG512" s="879" t="s">
        <v>1714</v>
      </c>
      <c r="AH512" s="879" t="s">
        <v>1714</v>
      </c>
      <c r="AI512" s="879" t="s">
        <v>1714</v>
      </c>
    </row>
    <row r="513" spans="2:35" s="808" customFormat="1" ht="14.5" hidden="1" outlineLevel="1" x14ac:dyDescent="0.35">
      <c r="B513" s="845"/>
      <c r="C513" s="845"/>
      <c r="D513" s="847" t="s">
        <v>614</v>
      </c>
      <c r="E513" s="878" t="s">
        <v>2200</v>
      </c>
      <c r="F513" s="879" t="s">
        <v>1714</v>
      </c>
      <c r="G513" s="879" t="s">
        <v>1714</v>
      </c>
      <c r="H513" s="879" t="s">
        <v>1714</v>
      </c>
      <c r="I513" s="879" t="s">
        <v>1714</v>
      </c>
      <c r="J513" s="879" t="s">
        <v>1714</v>
      </c>
      <c r="K513" s="879" t="s">
        <v>1714</v>
      </c>
      <c r="L513" s="879" t="s">
        <v>1714</v>
      </c>
      <c r="M513" s="879" t="s">
        <v>1714</v>
      </c>
      <c r="N513" s="879" t="s">
        <v>1714</v>
      </c>
      <c r="O513" s="879" t="s">
        <v>1714</v>
      </c>
      <c r="P513" s="879" t="s">
        <v>1714</v>
      </c>
      <c r="Q513" s="879" t="s">
        <v>1714</v>
      </c>
      <c r="R513" s="879" t="s">
        <v>1714</v>
      </c>
      <c r="S513" s="879" t="s">
        <v>1714</v>
      </c>
      <c r="T513" s="879" t="s">
        <v>1714</v>
      </c>
      <c r="U513" s="879" t="s">
        <v>1714</v>
      </c>
      <c r="V513" s="879" t="s">
        <v>1714</v>
      </c>
      <c r="W513" s="879" t="s">
        <v>1714</v>
      </c>
      <c r="X513" s="879" t="s">
        <v>1714</v>
      </c>
      <c r="Y513" s="879" t="s">
        <v>1714</v>
      </c>
      <c r="Z513" s="879" t="s">
        <v>1714</v>
      </c>
      <c r="AA513" s="879" t="s">
        <v>1714</v>
      </c>
      <c r="AB513" s="879" t="s">
        <v>1714</v>
      </c>
      <c r="AC513" s="879" t="s">
        <v>1714</v>
      </c>
      <c r="AD513" s="879" t="s">
        <v>1714</v>
      </c>
      <c r="AE513" s="879" t="s">
        <v>1714</v>
      </c>
      <c r="AF513" s="879" t="s">
        <v>1714</v>
      </c>
      <c r="AG513" s="879" t="s">
        <v>1714</v>
      </c>
      <c r="AH513" s="879" t="s">
        <v>1714</v>
      </c>
      <c r="AI513" s="879" t="s">
        <v>1714</v>
      </c>
    </row>
    <row r="514" spans="2:35" s="808" customFormat="1" ht="14.5" hidden="1" outlineLevel="1" x14ac:dyDescent="0.35">
      <c r="B514" s="845"/>
      <c r="C514" s="845"/>
      <c r="D514" s="848" t="s">
        <v>1162</v>
      </c>
      <c r="E514" s="878" t="s">
        <v>2201</v>
      </c>
      <c r="F514" s="879" t="s">
        <v>1714</v>
      </c>
      <c r="G514" s="879" t="s">
        <v>1714</v>
      </c>
      <c r="H514" s="879" t="s">
        <v>1714</v>
      </c>
      <c r="I514" s="879" t="s">
        <v>1714</v>
      </c>
      <c r="J514" s="879" t="s">
        <v>1714</v>
      </c>
      <c r="K514" s="879" t="s">
        <v>1714</v>
      </c>
      <c r="L514" s="879" t="s">
        <v>1714</v>
      </c>
      <c r="M514" s="879" t="s">
        <v>1714</v>
      </c>
      <c r="N514" s="879" t="s">
        <v>1714</v>
      </c>
      <c r="O514" s="879" t="s">
        <v>1714</v>
      </c>
      <c r="P514" s="879" t="s">
        <v>1714</v>
      </c>
      <c r="Q514" s="879" t="s">
        <v>1714</v>
      </c>
      <c r="R514" s="879" t="s">
        <v>1714</v>
      </c>
      <c r="S514" s="879" t="s">
        <v>1714</v>
      </c>
      <c r="T514" s="879" t="s">
        <v>1714</v>
      </c>
      <c r="U514" s="879" t="s">
        <v>1714</v>
      </c>
      <c r="V514" s="879" t="s">
        <v>1714</v>
      </c>
      <c r="W514" s="879" t="s">
        <v>1714</v>
      </c>
      <c r="X514" s="879" t="s">
        <v>1714</v>
      </c>
      <c r="Y514" s="879" t="s">
        <v>1714</v>
      </c>
      <c r="Z514" s="879" t="s">
        <v>1714</v>
      </c>
      <c r="AA514" s="879" t="s">
        <v>1714</v>
      </c>
      <c r="AB514" s="879" t="s">
        <v>1714</v>
      </c>
      <c r="AC514" s="879" t="s">
        <v>1714</v>
      </c>
      <c r="AD514" s="879" t="s">
        <v>1714</v>
      </c>
      <c r="AE514" s="879" t="s">
        <v>1714</v>
      </c>
      <c r="AF514" s="879" t="s">
        <v>1714</v>
      </c>
      <c r="AG514" s="879" t="s">
        <v>1714</v>
      </c>
      <c r="AH514" s="879" t="s">
        <v>1714</v>
      </c>
      <c r="AI514" s="879" t="s">
        <v>1714</v>
      </c>
    </row>
    <row r="515" spans="2:35" s="808" customFormat="1" ht="14.5" hidden="1" outlineLevel="1" x14ac:dyDescent="0.35">
      <c r="B515" s="845"/>
      <c r="C515" s="845"/>
      <c r="D515" s="849" t="s">
        <v>1164</v>
      </c>
      <c r="E515" s="878" t="s">
        <v>2202</v>
      </c>
      <c r="F515" s="879" t="s">
        <v>1714</v>
      </c>
      <c r="G515" s="879" t="s">
        <v>1714</v>
      </c>
      <c r="H515" s="879" t="s">
        <v>1714</v>
      </c>
      <c r="I515" s="879" t="s">
        <v>1714</v>
      </c>
      <c r="J515" s="879" t="s">
        <v>1714</v>
      </c>
      <c r="K515" s="879" t="s">
        <v>1714</v>
      </c>
      <c r="L515" s="879" t="s">
        <v>1714</v>
      </c>
      <c r="M515" s="879" t="s">
        <v>1714</v>
      </c>
      <c r="N515" s="879" t="s">
        <v>1714</v>
      </c>
      <c r="O515" s="879" t="s">
        <v>1714</v>
      </c>
      <c r="P515" s="879" t="s">
        <v>1714</v>
      </c>
      <c r="Q515" s="879" t="s">
        <v>1714</v>
      </c>
      <c r="R515" s="879" t="s">
        <v>1714</v>
      </c>
      <c r="S515" s="879" t="s">
        <v>1714</v>
      </c>
      <c r="T515" s="879" t="s">
        <v>1714</v>
      </c>
      <c r="U515" s="879" t="s">
        <v>1714</v>
      </c>
      <c r="V515" s="879" t="s">
        <v>1714</v>
      </c>
      <c r="W515" s="879" t="s">
        <v>1714</v>
      </c>
      <c r="X515" s="879" t="s">
        <v>1714</v>
      </c>
      <c r="Y515" s="879" t="s">
        <v>1714</v>
      </c>
      <c r="Z515" s="879" t="s">
        <v>1714</v>
      </c>
      <c r="AA515" s="879" t="s">
        <v>1714</v>
      </c>
      <c r="AB515" s="879" t="s">
        <v>1714</v>
      </c>
      <c r="AC515" s="879" t="s">
        <v>1714</v>
      </c>
      <c r="AD515" s="879" t="s">
        <v>1714</v>
      </c>
      <c r="AE515" s="879" t="s">
        <v>1714</v>
      </c>
      <c r="AF515" s="879" t="s">
        <v>1714</v>
      </c>
      <c r="AG515" s="879" t="s">
        <v>1714</v>
      </c>
      <c r="AH515" s="879" t="s">
        <v>1714</v>
      </c>
      <c r="AI515" s="879" t="s">
        <v>1714</v>
      </c>
    </row>
    <row r="516" spans="2:35" s="808" customFormat="1" ht="14.5" hidden="1" outlineLevel="1" x14ac:dyDescent="0.35">
      <c r="B516" s="845"/>
      <c r="C516" s="845"/>
      <c r="D516" s="850" t="s">
        <v>1167</v>
      </c>
      <c r="E516" s="878" t="s">
        <v>2203</v>
      </c>
      <c r="F516" s="879" t="s">
        <v>1714</v>
      </c>
      <c r="G516" s="879" t="s">
        <v>1714</v>
      </c>
      <c r="H516" s="879" t="s">
        <v>1714</v>
      </c>
      <c r="I516" s="879" t="s">
        <v>1714</v>
      </c>
      <c r="J516" s="879" t="s">
        <v>1714</v>
      </c>
      <c r="K516" s="879" t="s">
        <v>1714</v>
      </c>
      <c r="L516" s="879" t="s">
        <v>1714</v>
      </c>
      <c r="M516" s="879" t="s">
        <v>1714</v>
      </c>
      <c r="N516" s="879" t="s">
        <v>1714</v>
      </c>
      <c r="O516" s="879" t="s">
        <v>1714</v>
      </c>
      <c r="P516" s="879" t="s">
        <v>1714</v>
      </c>
      <c r="Q516" s="879" t="s">
        <v>1714</v>
      </c>
      <c r="R516" s="879" t="s">
        <v>1714</v>
      </c>
      <c r="S516" s="879" t="s">
        <v>1714</v>
      </c>
      <c r="T516" s="879" t="s">
        <v>1714</v>
      </c>
      <c r="U516" s="879" t="s">
        <v>1714</v>
      </c>
      <c r="V516" s="879" t="s">
        <v>1714</v>
      </c>
      <c r="W516" s="879" t="s">
        <v>1714</v>
      </c>
      <c r="X516" s="879" t="s">
        <v>1714</v>
      </c>
      <c r="Y516" s="879" t="s">
        <v>1714</v>
      </c>
      <c r="Z516" s="879" t="s">
        <v>1714</v>
      </c>
      <c r="AA516" s="879" t="s">
        <v>1714</v>
      </c>
      <c r="AB516" s="879" t="s">
        <v>1714</v>
      </c>
      <c r="AC516" s="879" t="s">
        <v>1714</v>
      </c>
      <c r="AD516" s="879" t="s">
        <v>1714</v>
      </c>
      <c r="AE516" s="879" t="s">
        <v>1714</v>
      </c>
      <c r="AF516" s="879" t="s">
        <v>1714</v>
      </c>
      <c r="AG516" s="879" t="s">
        <v>1714</v>
      </c>
      <c r="AH516" s="879" t="s">
        <v>1714</v>
      </c>
      <c r="AI516" s="879" t="s">
        <v>1714</v>
      </c>
    </row>
    <row r="517" spans="2:35" s="808" customFormat="1" ht="14.5" hidden="1" outlineLevel="1" x14ac:dyDescent="0.35">
      <c r="B517" s="845"/>
      <c r="C517" s="845"/>
      <c r="D517" s="850" t="s">
        <v>1169</v>
      </c>
      <c r="E517" s="878" t="s">
        <v>2204</v>
      </c>
      <c r="F517" s="879" t="s">
        <v>1714</v>
      </c>
      <c r="G517" s="879" t="s">
        <v>1714</v>
      </c>
      <c r="H517" s="879" t="s">
        <v>1714</v>
      </c>
      <c r="I517" s="879" t="s">
        <v>1714</v>
      </c>
      <c r="J517" s="879" t="s">
        <v>1714</v>
      </c>
      <c r="K517" s="879" t="s">
        <v>1714</v>
      </c>
      <c r="L517" s="879" t="s">
        <v>1714</v>
      </c>
      <c r="M517" s="879" t="s">
        <v>1714</v>
      </c>
      <c r="N517" s="879" t="s">
        <v>1714</v>
      </c>
      <c r="O517" s="879" t="s">
        <v>1714</v>
      </c>
      <c r="P517" s="879" t="s">
        <v>1714</v>
      </c>
      <c r="Q517" s="879" t="s">
        <v>1714</v>
      </c>
      <c r="R517" s="879" t="s">
        <v>1714</v>
      </c>
      <c r="S517" s="879" t="s">
        <v>1714</v>
      </c>
      <c r="T517" s="879" t="s">
        <v>1714</v>
      </c>
      <c r="U517" s="879" t="s">
        <v>1714</v>
      </c>
      <c r="V517" s="879" t="s">
        <v>1714</v>
      </c>
      <c r="W517" s="879" t="s">
        <v>1714</v>
      </c>
      <c r="X517" s="879" t="s">
        <v>1714</v>
      </c>
      <c r="Y517" s="879" t="s">
        <v>1714</v>
      </c>
      <c r="Z517" s="879" t="s">
        <v>1714</v>
      </c>
      <c r="AA517" s="879" t="s">
        <v>1714</v>
      </c>
      <c r="AB517" s="879" t="s">
        <v>1714</v>
      </c>
      <c r="AC517" s="879" t="s">
        <v>1714</v>
      </c>
      <c r="AD517" s="879" t="s">
        <v>1714</v>
      </c>
      <c r="AE517" s="879" t="s">
        <v>1714</v>
      </c>
      <c r="AF517" s="879" t="s">
        <v>1714</v>
      </c>
      <c r="AG517" s="879" t="s">
        <v>1714</v>
      </c>
      <c r="AH517" s="879" t="s">
        <v>1714</v>
      </c>
      <c r="AI517" s="879" t="s">
        <v>1714</v>
      </c>
    </row>
    <row r="518" spans="2:35" s="808" customFormat="1" ht="14.5" hidden="1" outlineLevel="1" x14ac:dyDescent="0.35">
      <c r="B518" s="845"/>
      <c r="C518" s="845"/>
      <c r="D518" s="849" t="s">
        <v>1062</v>
      </c>
      <c r="E518" s="878" t="s">
        <v>2205</v>
      </c>
      <c r="F518" s="879" t="s">
        <v>1714</v>
      </c>
      <c r="G518" s="879" t="s">
        <v>1714</v>
      </c>
      <c r="H518" s="879" t="s">
        <v>1714</v>
      </c>
      <c r="I518" s="879" t="s">
        <v>1714</v>
      </c>
      <c r="J518" s="879" t="s">
        <v>1714</v>
      </c>
      <c r="K518" s="879" t="s">
        <v>1714</v>
      </c>
      <c r="L518" s="879" t="s">
        <v>1714</v>
      </c>
      <c r="M518" s="879" t="s">
        <v>1714</v>
      </c>
      <c r="N518" s="879" t="s">
        <v>1714</v>
      </c>
      <c r="O518" s="879" t="s">
        <v>1714</v>
      </c>
      <c r="P518" s="879" t="s">
        <v>1714</v>
      </c>
      <c r="Q518" s="879" t="s">
        <v>1714</v>
      </c>
      <c r="R518" s="879" t="s">
        <v>1714</v>
      </c>
      <c r="S518" s="879" t="s">
        <v>1714</v>
      </c>
      <c r="T518" s="879" t="s">
        <v>1714</v>
      </c>
      <c r="U518" s="879" t="s">
        <v>1714</v>
      </c>
      <c r="V518" s="879" t="s">
        <v>1714</v>
      </c>
      <c r="W518" s="879" t="s">
        <v>1714</v>
      </c>
      <c r="X518" s="879" t="s">
        <v>1714</v>
      </c>
      <c r="Y518" s="879" t="s">
        <v>1714</v>
      </c>
      <c r="Z518" s="879" t="s">
        <v>1714</v>
      </c>
      <c r="AA518" s="879" t="s">
        <v>1714</v>
      </c>
      <c r="AB518" s="879" t="s">
        <v>1714</v>
      </c>
      <c r="AC518" s="879" t="s">
        <v>1714</v>
      </c>
      <c r="AD518" s="879" t="s">
        <v>1714</v>
      </c>
      <c r="AE518" s="879" t="s">
        <v>1714</v>
      </c>
      <c r="AF518" s="879" t="s">
        <v>1714</v>
      </c>
      <c r="AG518" s="879" t="s">
        <v>1714</v>
      </c>
      <c r="AH518" s="879" t="s">
        <v>1714</v>
      </c>
      <c r="AI518" s="879" t="s">
        <v>1714</v>
      </c>
    </row>
    <row r="519" spans="2:35" s="808" customFormat="1" ht="14.5" hidden="1" outlineLevel="1" x14ac:dyDescent="0.35">
      <c r="B519" s="845"/>
      <c r="C519" s="845"/>
      <c r="D519" s="849" t="s">
        <v>1064</v>
      </c>
      <c r="E519" s="878" t="s">
        <v>2206</v>
      </c>
      <c r="F519" s="879" t="s">
        <v>1714</v>
      </c>
      <c r="G519" s="879" t="s">
        <v>1714</v>
      </c>
      <c r="H519" s="879" t="s">
        <v>1714</v>
      </c>
      <c r="I519" s="879" t="s">
        <v>1714</v>
      </c>
      <c r="J519" s="879" t="s">
        <v>1714</v>
      </c>
      <c r="K519" s="879" t="s">
        <v>1714</v>
      </c>
      <c r="L519" s="879" t="s">
        <v>1714</v>
      </c>
      <c r="M519" s="879" t="s">
        <v>1714</v>
      </c>
      <c r="N519" s="879" t="s">
        <v>1714</v>
      </c>
      <c r="O519" s="879" t="s">
        <v>1714</v>
      </c>
      <c r="P519" s="879" t="s">
        <v>1714</v>
      </c>
      <c r="Q519" s="879" t="s">
        <v>1714</v>
      </c>
      <c r="R519" s="879" t="s">
        <v>1714</v>
      </c>
      <c r="S519" s="879" t="s">
        <v>1714</v>
      </c>
      <c r="T519" s="879" t="s">
        <v>1714</v>
      </c>
      <c r="U519" s="879" t="s">
        <v>1714</v>
      </c>
      <c r="V519" s="879" t="s">
        <v>1714</v>
      </c>
      <c r="W519" s="879" t="s">
        <v>1714</v>
      </c>
      <c r="X519" s="879" t="s">
        <v>1714</v>
      </c>
      <c r="Y519" s="879" t="s">
        <v>1714</v>
      </c>
      <c r="Z519" s="879" t="s">
        <v>1714</v>
      </c>
      <c r="AA519" s="879" t="s">
        <v>1714</v>
      </c>
      <c r="AB519" s="879" t="s">
        <v>1714</v>
      </c>
      <c r="AC519" s="879" t="s">
        <v>1714</v>
      </c>
      <c r="AD519" s="879" t="s">
        <v>1714</v>
      </c>
      <c r="AE519" s="879" t="s">
        <v>1714</v>
      </c>
      <c r="AF519" s="879" t="s">
        <v>1714</v>
      </c>
      <c r="AG519" s="879" t="s">
        <v>1714</v>
      </c>
      <c r="AH519" s="879" t="s">
        <v>1714</v>
      </c>
      <c r="AI519" s="879" t="s">
        <v>1714</v>
      </c>
    </row>
    <row r="520" spans="2:35" s="808" customFormat="1" ht="14.5" hidden="1" outlineLevel="1" x14ac:dyDescent="0.35">
      <c r="B520" s="845"/>
      <c r="C520" s="845"/>
      <c r="D520" s="848" t="s">
        <v>1171</v>
      </c>
      <c r="E520" s="878" t="s">
        <v>2207</v>
      </c>
      <c r="F520" s="879" t="s">
        <v>1714</v>
      </c>
      <c r="G520" s="879" t="s">
        <v>1714</v>
      </c>
      <c r="H520" s="879" t="s">
        <v>1714</v>
      </c>
      <c r="I520" s="879" t="s">
        <v>1714</v>
      </c>
      <c r="J520" s="879" t="s">
        <v>1714</v>
      </c>
      <c r="K520" s="879" t="s">
        <v>1714</v>
      </c>
      <c r="L520" s="879" t="s">
        <v>1714</v>
      </c>
      <c r="M520" s="879" t="s">
        <v>1714</v>
      </c>
      <c r="N520" s="879" t="s">
        <v>1714</v>
      </c>
      <c r="O520" s="879" t="s">
        <v>1714</v>
      </c>
      <c r="P520" s="879" t="s">
        <v>1714</v>
      </c>
      <c r="Q520" s="879" t="s">
        <v>1714</v>
      </c>
      <c r="R520" s="879" t="s">
        <v>1714</v>
      </c>
      <c r="S520" s="879" t="s">
        <v>1714</v>
      </c>
      <c r="T520" s="879" t="s">
        <v>1714</v>
      </c>
      <c r="U520" s="879" t="s">
        <v>1714</v>
      </c>
      <c r="V520" s="879" t="s">
        <v>1714</v>
      </c>
      <c r="W520" s="879" t="s">
        <v>1714</v>
      </c>
      <c r="X520" s="879" t="s">
        <v>1714</v>
      </c>
      <c r="Y520" s="879" t="s">
        <v>1714</v>
      </c>
      <c r="Z520" s="879" t="s">
        <v>1714</v>
      </c>
      <c r="AA520" s="879" t="s">
        <v>1714</v>
      </c>
      <c r="AB520" s="879" t="s">
        <v>1714</v>
      </c>
      <c r="AC520" s="879" t="s">
        <v>1714</v>
      </c>
      <c r="AD520" s="879" t="s">
        <v>1714</v>
      </c>
      <c r="AE520" s="879" t="s">
        <v>1714</v>
      </c>
      <c r="AF520" s="879" t="s">
        <v>1714</v>
      </c>
      <c r="AG520" s="879" t="s">
        <v>1714</v>
      </c>
      <c r="AH520" s="879" t="s">
        <v>1714</v>
      </c>
      <c r="AI520" s="879" t="s">
        <v>1714</v>
      </c>
    </row>
    <row r="521" spans="2:35" s="808" customFormat="1" ht="14.5" hidden="1" outlineLevel="1" x14ac:dyDescent="0.35">
      <c r="B521" s="845"/>
      <c r="C521" s="845"/>
      <c r="D521" s="848" t="s">
        <v>1173</v>
      </c>
      <c r="E521" s="878" t="s">
        <v>2208</v>
      </c>
      <c r="F521" s="879" t="s">
        <v>1714</v>
      </c>
      <c r="G521" s="879" t="s">
        <v>1714</v>
      </c>
      <c r="H521" s="879" t="s">
        <v>1714</v>
      </c>
      <c r="I521" s="879" t="s">
        <v>1714</v>
      </c>
      <c r="J521" s="879" t="s">
        <v>1714</v>
      </c>
      <c r="K521" s="879" t="s">
        <v>1714</v>
      </c>
      <c r="L521" s="879" t="s">
        <v>1714</v>
      </c>
      <c r="M521" s="879" t="s">
        <v>1714</v>
      </c>
      <c r="N521" s="879" t="s">
        <v>1714</v>
      </c>
      <c r="O521" s="879" t="s">
        <v>1714</v>
      </c>
      <c r="P521" s="879" t="s">
        <v>1714</v>
      </c>
      <c r="Q521" s="879" t="s">
        <v>1714</v>
      </c>
      <c r="R521" s="879" t="s">
        <v>1714</v>
      </c>
      <c r="S521" s="879" t="s">
        <v>1714</v>
      </c>
      <c r="T521" s="879" t="s">
        <v>1714</v>
      </c>
      <c r="U521" s="879" t="s">
        <v>1714</v>
      </c>
      <c r="V521" s="879" t="s">
        <v>1714</v>
      </c>
      <c r="W521" s="879" t="s">
        <v>1714</v>
      </c>
      <c r="X521" s="879" t="s">
        <v>1714</v>
      </c>
      <c r="Y521" s="879" t="s">
        <v>1714</v>
      </c>
      <c r="Z521" s="879" t="s">
        <v>1714</v>
      </c>
      <c r="AA521" s="879" t="s">
        <v>1714</v>
      </c>
      <c r="AB521" s="879" t="s">
        <v>1714</v>
      </c>
      <c r="AC521" s="879" t="s">
        <v>1714</v>
      </c>
      <c r="AD521" s="879" t="s">
        <v>1714</v>
      </c>
      <c r="AE521" s="879" t="s">
        <v>1714</v>
      </c>
      <c r="AF521" s="879" t="s">
        <v>1714</v>
      </c>
      <c r="AG521" s="879" t="s">
        <v>1714</v>
      </c>
      <c r="AH521" s="879" t="s">
        <v>1714</v>
      </c>
      <c r="AI521" s="879" t="s">
        <v>1714</v>
      </c>
    </row>
    <row r="522" spans="2:35" s="808" customFormat="1" ht="14.5" hidden="1" outlineLevel="1" x14ac:dyDescent="0.35">
      <c r="B522" s="845"/>
      <c r="C522" s="845"/>
      <c r="D522" s="849" t="s">
        <v>1173</v>
      </c>
      <c r="E522" s="878" t="s">
        <v>2209</v>
      </c>
      <c r="F522" s="879" t="s">
        <v>1714</v>
      </c>
      <c r="G522" s="879" t="s">
        <v>1714</v>
      </c>
      <c r="H522" s="879" t="s">
        <v>1714</v>
      </c>
      <c r="I522" s="879" t="s">
        <v>1714</v>
      </c>
      <c r="J522" s="879" t="s">
        <v>1714</v>
      </c>
      <c r="K522" s="879" t="s">
        <v>1714</v>
      </c>
      <c r="L522" s="879" t="s">
        <v>1714</v>
      </c>
      <c r="M522" s="879" t="s">
        <v>1714</v>
      </c>
      <c r="N522" s="879" t="s">
        <v>1714</v>
      </c>
      <c r="O522" s="879" t="s">
        <v>1714</v>
      </c>
      <c r="P522" s="879" t="s">
        <v>1714</v>
      </c>
      <c r="Q522" s="879" t="s">
        <v>1714</v>
      </c>
      <c r="R522" s="879" t="s">
        <v>1714</v>
      </c>
      <c r="S522" s="879" t="s">
        <v>1714</v>
      </c>
      <c r="T522" s="879" t="s">
        <v>1714</v>
      </c>
      <c r="U522" s="879" t="s">
        <v>1714</v>
      </c>
      <c r="V522" s="879" t="s">
        <v>1714</v>
      </c>
      <c r="W522" s="879" t="s">
        <v>1714</v>
      </c>
      <c r="X522" s="879" t="s">
        <v>1714</v>
      </c>
      <c r="Y522" s="879" t="s">
        <v>1714</v>
      </c>
      <c r="Z522" s="879" t="s">
        <v>1714</v>
      </c>
      <c r="AA522" s="879" t="s">
        <v>1714</v>
      </c>
      <c r="AB522" s="879" t="s">
        <v>1714</v>
      </c>
      <c r="AC522" s="879" t="s">
        <v>1714</v>
      </c>
      <c r="AD522" s="879" t="s">
        <v>1714</v>
      </c>
      <c r="AE522" s="879" t="s">
        <v>1714</v>
      </c>
      <c r="AF522" s="879" t="s">
        <v>1714</v>
      </c>
      <c r="AG522" s="879" t="s">
        <v>1714</v>
      </c>
      <c r="AH522" s="879" t="s">
        <v>1714</v>
      </c>
      <c r="AI522" s="879" t="s">
        <v>1714</v>
      </c>
    </row>
    <row r="523" spans="2:35" s="808" customFormat="1" ht="14.5" hidden="1" outlineLevel="1" x14ac:dyDescent="0.35">
      <c r="B523" s="845"/>
      <c r="C523" s="845"/>
      <c r="D523" s="849" t="s">
        <v>1066</v>
      </c>
      <c r="E523" s="878" t="s">
        <v>2210</v>
      </c>
      <c r="F523" s="879" t="s">
        <v>1714</v>
      </c>
      <c r="G523" s="879" t="s">
        <v>1714</v>
      </c>
      <c r="H523" s="879" t="s">
        <v>1714</v>
      </c>
      <c r="I523" s="879" t="s">
        <v>1714</v>
      </c>
      <c r="J523" s="879" t="s">
        <v>1714</v>
      </c>
      <c r="K523" s="879" t="s">
        <v>1714</v>
      </c>
      <c r="L523" s="879" t="s">
        <v>1714</v>
      </c>
      <c r="M523" s="879" t="s">
        <v>1714</v>
      </c>
      <c r="N523" s="879" t="s">
        <v>1714</v>
      </c>
      <c r="O523" s="879" t="s">
        <v>1714</v>
      </c>
      <c r="P523" s="879" t="s">
        <v>1714</v>
      </c>
      <c r="Q523" s="879" t="s">
        <v>1714</v>
      </c>
      <c r="R523" s="879" t="s">
        <v>1714</v>
      </c>
      <c r="S523" s="879" t="s">
        <v>1714</v>
      </c>
      <c r="T523" s="879" t="s">
        <v>1714</v>
      </c>
      <c r="U523" s="879" t="s">
        <v>1714</v>
      </c>
      <c r="V523" s="879" t="s">
        <v>1714</v>
      </c>
      <c r="W523" s="879" t="s">
        <v>1714</v>
      </c>
      <c r="X523" s="879" t="s">
        <v>1714</v>
      </c>
      <c r="Y523" s="879" t="s">
        <v>1714</v>
      </c>
      <c r="Z523" s="879" t="s">
        <v>1714</v>
      </c>
      <c r="AA523" s="879" t="s">
        <v>1714</v>
      </c>
      <c r="AB523" s="879" t="s">
        <v>1714</v>
      </c>
      <c r="AC523" s="879" t="s">
        <v>1714</v>
      </c>
      <c r="AD523" s="879" t="s">
        <v>1714</v>
      </c>
      <c r="AE523" s="879" t="s">
        <v>1714</v>
      </c>
      <c r="AF523" s="879" t="s">
        <v>1714</v>
      </c>
      <c r="AG523" s="879" t="s">
        <v>1714</v>
      </c>
      <c r="AH523" s="879" t="s">
        <v>1714</v>
      </c>
      <c r="AI523" s="879" t="s">
        <v>1714</v>
      </c>
    </row>
    <row r="524" spans="2:35" s="808" customFormat="1" ht="14.5" hidden="1" outlineLevel="1" x14ac:dyDescent="0.35">
      <c r="B524" s="845"/>
      <c r="C524" s="845"/>
      <c r="D524" s="849" t="s">
        <v>1068</v>
      </c>
      <c r="E524" s="878" t="s">
        <v>2211</v>
      </c>
      <c r="F524" s="879" t="s">
        <v>1714</v>
      </c>
      <c r="G524" s="879" t="s">
        <v>1714</v>
      </c>
      <c r="H524" s="879" t="s">
        <v>1714</v>
      </c>
      <c r="I524" s="879" t="s">
        <v>1714</v>
      </c>
      <c r="J524" s="879" t="s">
        <v>1714</v>
      </c>
      <c r="K524" s="879" t="s">
        <v>1714</v>
      </c>
      <c r="L524" s="879" t="s">
        <v>1714</v>
      </c>
      <c r="M524" s="879" t="s">
        <v>1714</v>
      </c>
      <c r="N524" s="879" t="s">
        <v>1714</v>
      </c>
      <c r="O524" s="879" t="s">
        <v>1714</v>
      </c>
      <c r="P524" s="879" t="s">
        <v>1714</v>
      </c>
      <c r="Q524" s="879" t="s">
        <v>1714</v>
      </c>
      <c r="R524" s="879" t="s">
        <v>1714</v>
      </c>
      <c r="S524" s="879" t="s">
        <v>1714</v>
      </c>
      <c r="T524" s="879" t="s">
        <v>1714</v>
      </c>
      <c r="U524" s="879" t="s">
        <v>1714</v>
      </c>
      <c r="V524" s="879" t="s">
        <v>1714</v>
      </c>
      <c r="W524" s="879" t="s">
        <v>1714</v>
      </c>
      <c r="X524" s="879" t="s">
        <v>1714</v>
      </c>
      <c r="Y524" s="879" t="s">
        <v>1714</v>
      </c>
      <c r="Z524" s="879" t="s">
        <v>1714</v>
      </c>
      <c r="AA524" s="879" t="s">
        <v>1714</v>
      </c>
      <c r="AB524" s="879" t="s">
        <v>1714</v>
      </c>
      <c r="AC524" s="879" t="s">
        <v>1714</v>
      </c>
      <c r="AD524" s="879" t="s">
        <v>1714</v>
      </c>
      <c r="AE524" s="879" t="s">
        <v>1714</v>
      </c>
      <c r="AF524" s="879" t="s">
        <v>1714</v>
      </c>
      <c r="AG524" s="879" t="s">
        <v>1714</v>
      </c>
      <c r="AH524" s="879" t="s">
        <v>1714</v>
      </c>
      <c r="AI524" s="879" t="s">
        <v>1714</v>
      </c>
    </row>
    <row r="525" spans="2:35" s="808" customFormat="1" ht="14.5" hidden="1" outlineLevel="1" x14ac:dyDescent="0.35">
      <c r="B525" s="845"/>
      <c r="C525" s="845"/>
      <c r="D525" s="849" t="s">
        <v>1070</v>
      </c>
      <c r="E525" s="878" t="s">
        <v>2212</v>
      </c>
      <c r="F525" s="879" t="s">
        <v>1714</v>
      </c>
      <c r="G525" s="879" t="s">
        <v>1714</v>
      </c>
      <c r="H525" s="879" t="s">
        <v>1714</v>
      </c>
      <c r="I525" s="879" t="s">
        <v>1714</v>
      </c>
      <c r="J525" s="879" t="s">
        <v>1714</v>
      </c>
      <c r="K525" s="879" t="s">
        <v>1714</v>
      </c>
      <c r="L525" s="879" t="s">
        <v>1714</v>
      </c>
      <c r="M525" s="879" t="s">
        <v>1714</v>
      </c>
      <c r="N525" s="879" t="s">
        <v>1714</v>
      </c>
      <c r="O525" s="879" t="s">
        <v>1714</v>
      </c>
      <c r="P525" s="879" t="s">
        <v>1714</v>
      </c>
      <c r="Q525" s="879" t="s">
        <v>1714</v>
      </c>
      <c r="R525" s="879" t="s">
        <v>1714</v>
      </c>
      <c r="S525" s="879" t="s">
        <v>1714</v>
      </c>
      <c r="T525" s="879" t="s">
        <v>1714</v>
      </c>
      <c r="U525" s="879" t="s">
        <v>1714</v>
      </c>
      <c r="V525" s="879" t="s">
        <v>1714</v>
      </c>
      <c r="W525" s="879" t="s">
        <v>1714</v>
      </c>
      <c r="X525" s="879" t="s">
        <v>1714</v>
      </c>
      <c r="Y525" s="879" t="s">
        <v>1714</v>
      </c>
      <c r="Z525" s="879" t="s">
        <v>1714</v>
      </c>
      <c r="AA525" s="879" t="s">
        <v>1714</v>
      </c>
      <c r="AB525" s="879" t="s">
        <v>1714</v>
      </c>
      <c r="AC525" s="879" t="s">
        <v>1714</v>
      </c>
      <c r="AD525" s="879" t="s">
        <v>1714</v>
      </c>
      <c r="AE525" s="879" t="s">
        <v>1714</v>
      </c>
      <c r="AF525" s="879" t="s">
        <v>1714</v>
      </c>
      <c r="AG525" s="879" t="s">
        <v>1714</v>
      </c>
      <c r="AH525" s="879" t="s">
        <v>1714</v>
      </c>
      <c r="AI525" s="879" t="s">
        <v>1714</v>
      </c>
    </row>
    <row r="526" spans="2:35" ht="13" hidden="1" outlineLevel="1" x14ac:dyDescent="0.3">
      <c r="B526" s="845"/>
      <c r="C526" s="845"/>
      <c r="D526" s="849" t="s">
        <v>1176</v>
      </c>
      <c r="E526" s="878" t="s">
        <v>2213</v>
      </c>
      <c r="F526" s="879" t="s">
        <v>1714</v>
      </c>
      <c r="G526" s="879" t="s">
        <v>1714</v>
      </c>
      <c r="H526" s="879" t="s">
        <v>1714</v>
      </c>
      <c r="I526" s="879" t="s">
        <v>1714</v>
      </c>
      <c r="J526" s="879" t="s">
        <v>1714</v>
      </c>
      <c r="K526" s="879" t="s">
        <v>1714</v>
      </c>
      <c r="L526" s="879" t="s">
        <v>1714</v>
      </c>
      <c r="M526" s="879" t="s">
        <v>1714</v>
      </c>
      <c r="N526" s="879" t="s">
        <v>1714</v>
      </c>
      <c r="O526" s="879" t="s">
        <v>1714</v>
      </c>
      <c r="P526" s="879" t="s">
        <v>1714</v>
      </c>
      <c r="Q526" s="879" t="s">
        <v>1714</v>
      </c>
      <c r="R526" s="879" t="s">
        <v>1714</v>
      </c>
      <c r="S526" s="879" t="s">
        <v>1714</v>
      </c>
      <c r="T526" s="879" t="s">
        <v>1714</v>
      </c>
      <c r="U526" s="879" t="s">
        <v>1714</v>
      </c>
      <c r="V526" s="879" t="s">
        <v>1714</v>
      </c>
      <c r="W526" s="879" t="s">
        <v>1714</v>
      </c>
      <c r="X526" s="879" t="s">
        <v>1714</v>
      </c>
      <c r="Y526" s="879" t="s">
        <v>1714</v>
      </c>
      <c r="Z526" s="879" t="s">
        <v>1714</v>
      </c>
      <c r="AA526" s="879" t="s">
        <v>1714</v>
      </c>
      <c r="AB526" s="879" t="s">
        <v>1714</v>
      </c>
      <c r="AC526" s="879" t="s">
        <v>1714</v>
      </c>
      <c r="AD526" s="879" t="s">
        <v>1714</v>
      </c>
      <c r="AE526" s="879" t="s">
        <v>1714</v>
      </c>
      <c r="AF526" s="879" t="s">
        <v>1714</v>
      </c>
      <c r="AG526" s="879" t="s">
        <v>1714</v>
      </c>
      <c r="AH526" s="879" t="s">
        <v>1714</v>
      </c>
      <c r="AI526" s="879" t="s">
        <v>1714</v>
      </c>
    </row>
    <row r="527" spans="2:35" ht="13" hidden="1" outlineLevel="1" x14ac:dyDescent="0.3">
      <c r="B527" s="845"/>
      <c r="C527" s="845"/>
      <c r="D527" s="849" t="s">
        <v>1072</v>
      </c>
      <c r="E527" s="878" t="s">
        <v>2214</v>
      </c>
      <c r="F527" s="879" t="s">
        <v>1714</v>
      </c>
      <c r="G527" s="879" t="s">
        <v>1714</v>
      </c>
      <c r="H527" s="879" t="s">
        <v>1714</v>
      </c>
      <c r="I527" s="879" t="s">
        <v>1714</v>
      </c>
      <c r="J527" s="879" t="s">
        <v>1714</v>
      </c>
      <c r="K527" s="879" t="s">
        <v>1714</v>
      </c>
      <c r="L527" s="879" t="s">
        <v>1714</v>
      </c>
      <c r="M527" s="879" t="s">
        <v>1714</v>
      </c>
      <c r="N527" s="879" t="s">
        <v>1714</v>
      </c>
      <c r="O527" s="879" t="s">
        <v>1714</v>
      </c>
      <c r="P527" s="879" t="s">
        <v>1714</v>
      </c>
      <c r="Q527" s="879" t="s">
        <v>1714</v>
      </c>
      <c r="R527" s="879" t="s">
        <v>1714</v>
      </c>
      <c r="S527" s="879" t="s">
        <v>1714</v>
      </c>
      <c r="T527" s="879" t="s">
        <v>1714</v>
      </c>
      <c r="U527" s="879" t="s">
        <v>1714</v>
      </c>
      <c r="V527" s="879" t="s">
        <v>1714</v>
      </c>
      <c r="W527" s="879" t="s">
        <v>1714</v>
      </c>
      <c r="X527" s="879" t="s">
        <v>1714</v>
      </c>
      <c r="Y527" s="879" t="s">
        <v>1714</v>
      </c>
      <c r="Z527" s="879" t="s">
        <v>1714</v>
      </c>
      <c r="AA527" s="879" t="s">
        <v>1714</v>
      </c>
      <c r="AB527" s="879" t="s">
        <v>1714</v>
      </c>
      <c r="AC527" s="879" t="s">
        <v>1714</v>
      </c>
      <c r="AD527" s="879" t="s">
        <v>1714</v>
      </c>
      <c r="AE527" s="879" t="s">
        <v>1714</v>
      </c>
      <c r="AF527" s="879" t="s">
        <v>1714</v>
      </c>
      <c r="AG527" s="879" t="s">
        <v>1714</v>
      </c>
      <c r="AH527" s="879" t="s">
        <v>1714</v>
      </c>
      <c r="AI527" s="879" t="s">
        <v>1714</v>
      </c>
    </row>
    <row r="528" spans="2:35" ht="13" hidden="1" outlineLevel="1" x14ac:dyDescent="0.3">
      <c r="B528" s="845"/>
      <c r="C528" s="845"/>
      <c r="D528" s="848" t="s">
        <v>1178</v>
      </c>
      <c r="E528" s="878" t="s">
        <v>2215</v>
      </c>
      <c r="F528" s="879" t="s">
        <v>1714</v>
      </c>
      <c r="G528" s="879" t="s">
        <v>1714</v>
      </c>
      <c r="H528" s="879" t="s">
        <v>1714</v>
      </c>
      <c r="I528" s="879" t="s">
        <v>1714</v>
      </c>
      <c r="J528" s="879" t="s">
        <v>1714</v>
      </c>
      <c r="K528" s="879" t="s">
        <v>1714</v>
      </c>
      <c r="L528" s="879" t="s">
        <v>1714</v>
      </c>
      <c r="M528" s="879" t="s">
        <v>1714</v>
      </c>
      <c r="N528" s="879" t="s">
        <v>1714</v>
      </c>
      <c r="O528" s="879" t="s">
        <v>1714</v>
      </c>
      <c r="P528" s="879" t="s">
        <v>1714</v>
      </c>
      <c r="Q528" s="879" t="s">
        <v>1714</v>
      </c>
      <c r="R528" s="879" t="s">
        <v>1714</v>
      </c>
      <c r="S528" s="879" t="s">
        <v>1714</v>
      </c>
      <c r="T528" s="879" t="s">
        <v>1714</v>
      </c>
      <c r="U528" s="879" t="s">
        <v>1714</v>
      </c>
      <c r="V528" s="879" t="s">
        <v>1714</v>
      </c>
      <c r="W528" s="879" t="s">
        <v>1714</v>
      </c>
      <c r="X528" s="879" t="s">
        <v>1714</v>
      </c>
      <c r="Y528" s="879" t="s">
        <v>1714</v>
      </c>
      <c r="Z528" s="879" t="s">
        <v>1714</v>
      </c>
      <c r="AA528" s="879" t="s">
        <v>1714</v>
      </c>
      <c r="AB528" s="879" t="s">
        <v>1714</v>
      </c>
      <c r="AC528" s="879" t="s">
        <v>1714</v>
      </c>
      <c r="AD528" s="879" t="s">
        <v>1714</v>
      </c>
      <c r="AE528" s="879" t="s">
        <v>1714</v>
      </c>
      <c r="AF528" s="879" t="s">
        <v>1714</v>
      </c>
      <c r="AG528" s="879" t="s">
        <v>1714</v>
      </c>
      <c r="AH528" s="879" t="s">
        <v>1714</v>
      </c>
      <c r="AI528" s="879" t="s">
        <v>1714</v>
      </c>
    </row>
    <row r="529" spans="2:35" ht="13" hidden="1" outlineLevel="1" x14ac:dyDescent="0.3">
      <c r="B529" s="845"/>
      <c r="C529" s="845"/>
      <c r="D529" s="849" t="s">
        <v>1180</v>
      </c>
      <c r="E529" s="878" t="s">
        <v>2216</v>
      </c>
      <c r="F529" s="879" t="s">
        <v>1714</v>
      </c>
      <c r="G529" s="879" t="s">
        <v>1714</v>
      </c>
      <c r="H529" s="879" t="s">
        <v>1714</v>
      </c>
      <c r="I529" s="879" t="s">
        <v>1714</v>
      </c>
      <c r="J529" s="879" t="s">
        <v>1714</v>
      </c>
      <c r="K529" s="879" t="s">
        <v>1714</v>
      </c>
      <c r="L529" s="879" t="s">
        <v>1714</v>
      </c>
      <c r="M529" s="879" t="s">
        <v>1714</v>
      </c>
      <c r="N529" s="879" t="s">
        <v>1714</v>
      </c>
      <c r="O529" s="879" t="s">
        <v>1714</v>
      </c>
      <c r="P529" s="879" t="s">
        <v>1714</v>
      </c>
      <c r="Q529" s="879" t="s">
        <v>1714</v>
      </c>
      <c r="R529" s="879" t="s">
        <v>1714</v>
      </c>
      <c r="S529" s="879" t="s">
        <v>1714</v>
      </c>
      <c r="T529" s="879" t="s">
        <v>1714</v>
      </c>
      <c r="U529" s="879" t="s">
        <v>1714</v>
      </c>
      <c r="V529" s="879" t="s">
        <v>1714</v>
      </c>
      <c r="W529" s="879" t="s">
        <v>1714</v>
      </c>
      <c r="X529" s="879" t="s">
        <v>1714</v>
      </c>
      <c r="Y529" s="879" t="s">
        <v>1714</v>
      </c>
      <c r="Z529" s="879" t="s">
        <v>1714</v>
      </c>
      <c r="AA529" s="879" t="s">
        <v>1714</v>
      </c>
      <c r="AB529" s="879" t="s">
        <v>1714</v>
      </c>
      <c r="AC529" s="879" t="s">
        <v>1714</v>
      </c>
      <c r="AD529" s="879" t="s">
        <v>1714</v>
      </c>
      <c r="AE529" s="879" t="s">
        <v>1714</v>
      </c>
      <c r="AF529" s="879" t="s">
        <v>1714</v>
      </c>
      <c r="AG529" s="879" t="s">
        <v>1714</v>
      </c>
      <c r="AH529" s="879" t="s">
        <v>1714</v>
      </c>
      <c r="AI529" s="879" t="s">
        <v>1714</v>
      </c>
    </row>
    <row r="530" spans="2:35" ht="13" hidden="1" outlineLevel="1" x14ac:dyDescent="0.3">
      <c r="B530" s="845"/>
      <c r="C530" s="845"/>
      <c r="D530" s="850" t="s">
        <v>1074</v>
      </c>
      <c r="E530" s="878" t="s">
        <v>2217</v>
      </c>
      <c r="F530" s="879" t="s">
        <v>1714</v>
      </c>
      <c r="G530" s="879" t="s">
        <v>1714</v>
      </c>
      <c r="H530" s="879" t="s">
        <v>1714</v>
      </c>
      <c r="I530" s="879" t="s">
        <v>1714</v>
      </c>
      <c r="J530" s="879" t="s">
        <v>1714</v>
      </c>
      <c r="K530" s="879" t="s">
        <v>1714</v>
      </c>
      <c r="L530" s="879" t="s">
        <v>1714</v>
      </c>
      <c r="M530" s="879" t="s">
        <v>1714</v>
      </c>
      <c r="N530" s="879" t="s">
        <v>1714</v>
      </c>
      <c r="O530" s="879" t="s">
        <v>1714</v>
      </c>
      <c r="P530" s="879" t="s">
        <v>1714</v>
      </c>
      <c r="Q530" s="879" t="s">
        <v>1714</v>
      </c>
      <c r="R530" s="879" t="s">
        <v>1714</v>
      </c>
      <c r="S530" s="879" t="s">
        <v>1714</v>
      </c>
      <c r="T530" s="879" t="s">
        <v>1714</v>
      </c>
      <c r="U530" s="879" t="s">
        <v>1714</v>
      </c>
      <c r="V530" s="879" t="s">
        <v>1714</v>
      </c>
      <c r="W530" s="879" t="s">
        <v>1714</v>
      </c>
      <c r="X530" s="879" t="s">
        <v>1714</v>
      </c>
      <c r="Y530" s="879" t="s">
        <v>1714</v>
      </c>
      <c r="Z530" s="879" t="s">
        <v>1714</v>
      </c>
      <c r="AA530" s="879" t="s">
        <v>1714</v>
      </c>
      <c r="AB530" s="879" t="s">
        <v>1714</v>
      </c>
      <c r="AC530" s="879" t="s">
        <v>1714</v>
      </c>
      <c r="AD530" s="879" t="s">
        <v>1714</v>
      </c>
      <c r="AE530" s="879" t="s">
        <v>1714</v>
      </c>
      <c r="AF530" s="879" t="s">
        <v>1714</v>
      </c>
      <c r="AG530" s="879" t="s">
        <v>1714</v>
      </c>
      <c r="AH530" s="879" t="s">
        <v>1714</v>
      </c>
      <c r="AI530" s="879" t="s">
        <v>1714</v>
      </c>
    </row>
    <row r="531" spans="2:35" ht="13" hidden="1" outlineLevel="1" x14ac:dyDescent="0.3">
      <c r="B531" s="845"/>
      <c r="C531" s="845"/>
      <c r="D531" s="850" t="s">
        <v>1076</v>
      </c>
      <c r="E531" s="878" t="s">
        <v>2218</v>
      </c>
      <c r="F531" s="879" t="s">
        <v>1714</v>
      </c>
      <c r="G531" s="879" t="s">
        <v>1714</v>
      </c>
      <c r="H531" s="879" t="s">
        <v>1714</v>
      </c>
      <c r="I531" s="879" t="s">
        <v>1714</v>
      </c>
      <c r="J531" s="879" t="s">
        <v>1714</v>
      </c>
      <c r="K531" s="879" t="s">
        <v>1714</v>
      </c>
      <c r="L531" s="879" t="s">
        <v>1714</v>
      </c>
      <c r="M531" s="879" t="s">
        <v>1714</v>
      </c>
      <c r="N531" s="879" t="s">
        <v>1714</v>
      </c>
      <c r="O531" s="879" t="s">
        <v>1714</v>
      </c>
      <c r="P531" s="879" t="s">
        <v>1714</v>
      </c>
      <c r="Q531" s="879" t="s">
        <v>1714</v>
      </c>
      <c r="R531" s="879" t="s">
        <v>1714</v>
      </c>
      <c r="S531" s="879" t="s">
        <v>1714</v>
      </c>
      <c r="T531" s="879" t="s">
        <v>1714</v>
      </c>
      <c r="U531" s="879" t="s">
        <v>1714</v>
      </c>
      <c r="V531" s="879" t="s">
        <v>1714</v>
      </c>
      <c r="W531" s="879" t="s">
        <v>1714</v>
      </c>
      <c r="X531" s="879" t="s">
        <v>1714</v>
      </c>
      <c r="Y531" s="879" t="s">
        <v>1714</v>
      </c>
      <c r="Z531" s="879" t="s">
        <v>1714</v>
      </c>
      <c r="AA531" s="879" t="s">
        <v>1714</v>
      </c>
      <c r="AB531" s="879" t="s">
        <v>1714</v>
      </c>
      <c r="AC531" s="879" t="s">
        <v>1714</v>
      </c>
      <c r="AD531" s="879" t="s">
        <v>1714</v>
      </c>
      <c r="AE531" s="879" t="s">
        <v>1714</v>
      </c>
      <c r="AF531" s="879" t="s">
        <v>1714</v>
      </c>
      <c r="AG531" s="879" t="s">
        <v>1714</v>
      </c>
      <c r="AH531" s="879" t="s">
        <v>1714</v>
      </c>
      <c r="AI531" s="879" t="s">
        <v>1714</v>
      </c>
    </row>
    <row r="532" spans="2:35" ht="13" hidden="1" outlineLevel="1" x14ac:dyDescent="0.3">
      <c r="B532" s="845"/>
      <c r="C532" s="845"/>
      <c r="D532" s="850" t="s">
        <v>1182</v>
      </c>
      <c r="E532" s="878" t="s">
        <v>2219</v>
      </c>
      <c r="F532" s="879" t="s">
        <v>1714</v>
      </c>
      <c r="G532" s="879" t="s">
        <v>1714</v>
      </c>
      <c r="H532" s="879" t="s">
        <v>1714</v>
      </c>
      <c r="I532" s="879" t="s">
        <v>1714</v>
      </c>
      <c r="J532" s="879" t="s">
        <v>1714</v>
      </c>
      <c r="K532" s="879" t="s">
        <v>1714</v>
      </c>
      <c r="L532" s="879" t="s">
        <v>1714</v>
      </c>
      <c r="M532" s="879" t="s">
        <v>1714</v>
      </c>
      <c r="N532" s="879" t="s">
        <v>1714</v>
      </c>
      <c r="O532" s="879" t="s">
        <v>1714</v>
      </c>
      <c r="P532" s="879" t="s">
        <v>1714</v>
      </c>
      <c r="Q532" s="879" t="s">
        <v>1714</v>
      </c>
      <c r="R532" s="879" t="s">
        <v>1714</v>
      </c>
      <c r="S532" s="879" t="s">
        <v>1714</v>
      </c>
      <c r="T532" s="879" t="s">
        <v>1714</v>
      </c>
      <c r="U532" s="879" t="s">
        <v>1714</v>
      </c>
      <c r="V532" s="879" t="s">
        <v>1714</v>
      </c>
      <c r="W532" s="879" t="s">
        <v>1714</v>
      </c>
      <c r="X532" s="879" t="s">
        <v>1714</v>
      </c>
      <c r="Y532" s="879" t="s">
        <v>1714</v>
      </c>
      <c r="Z532" s="879" t="s">
        <v>1714</v>
      </c>
      <c r="AA532" s="879" t="s">
        <v>1714</v>
      </c>
      <c r="AB532" s="879" t="s">
        <v>1714</v>
      </c>
      <c r="AC532" s="879" t="s">
        <v>1714</v>
      </c>
      <c r="AD532" s="879" t="s">
        <v>1714</v>
      </c>
      <c r="AE532" s="879" t="s">
        <v>1714</v>
      </c>
      <c r="AF532" s="879" t="s">
        <v>1714</v>
      </c>
      <c r="AG532" s="879" t="s">
        <v>1714</v>
      </c>
      <c r="AH532" s="879" t="s">
        <v>1714</v>
      </c>
      <c r="AI532" s="879" t="s">
        <v>1714</v>
      </c>
    </row>
    <row r="533" spans="2:35" ht="13" hidden="1" outlineLevel="1" x14ac:dyDescent="0.3">
      <c r="B533" s="845"/>
      <c r="C533" s="845"/>
      <c r="D533" s="851" t="s">
        <v>1184</v>
      </c>
      <c r="E533" s="878" t="s">
        <v>2220</v>
      </c>
      <c r="F533" s="879" t="s">
        <v>1714</v>
      </c>
      <c r="G533" s="879" t="s">
        <v>1714</v>
      </c>
      <c r="H533" s="879" t="s">
        <v>1714</v>
      </c>
      <c r="I533" s="879" t="s">
        <v>1714</v>
      </c>
      <c r="J533" s="879" t="s">
        <v>1714</v>
      </c>
      <c r="K533" s="879" t="s">
        <v>1714</v>
      </c>
      <c r="L533" s="879" t="s">
        <v>1714</v>
      </c>
      <c r="M533" s="879" t="s">
        <v>1714</v>
      </c>
      <c r="N533" s="879" t="s">
        <v>1714</v>
      </c>
      <c r="O533" s="879" t="s">
        <v>1714</v>
      </c>
      <c r="P533" s="879" t="s">
        <v>1714</v>
      </c>
      <c r="Q533" s="879" t="s">
        <v>1714</v>
      </c>
      <c r="R533" s="879" t="s">
        <v>1714</v>
      </c>
      <c r="S533" s="879" t="s">
        <v>1714</v>
      </c>
      <c r="T533" s="879" t="s">
        <v>1714</v>
      </c>
      <c r="U533" s="879" t="s">
        <v>1714</v>
      </c>
      <c r="V533" s="879" t="s">
        <v>1714</v>
      </c>
      <c r="W533" s="879" t="s">
        <v>1714</v>
      </c>
      <c r="X533" s="879" t="s">
        <v>1714</v>
      </c>
      <c r="Y533" s="879" t="s">
        <v>1714</v>
      </c>
      <c r="Z533" s="879" t="s">
        <v>1714</v>
      </c>
      <c r="AA533" s="879" t="s">
        <v>1714</v>
      </c>
      <c r="AB533" s="879" t="s">
        <v>1714</v>
      </c>
      <c r="AC533" s="879" t="s">
        <v>1714</v>
      </c>
      <c r="AD533" s="879" t="s">
        <v>1714</v>
      </c>
      <c r="AE533" s="879" t="s">
        <v>1714</v>
      </c>
      <c r="AF533" s="879" t="s">
        <v>1714</v>
      </c>
      <c r="AG533" s="879" t="s">
        <v>1714</v>
      </c>
      <c r="AH533" s="879" t="s">
        <v>1714</v>
      </c>
      <c r="AI533" s="879" t="s">
        <v>1714</v>
      </c>
    </row>
    <row r="534" spans="2:35" ht="13" hidden="1" outlineLevel="1" x14ac:dyDescent="0.3">
      <c r="B534" s="845"/>
      <c r="C534" s="845"/>
      <c r="D534" s="851" t="s">
        <v>1186</v>
      </c>
      <c r="E534" s="878" t="s">
        <v>2221</v>
      </c>
      <c r="F534" s="879" t="s">
        <v>1714</v>
      </c>
      <c r="G534" s="879" t="s">
        <v>1714</v>
      </c>
      <c r="H534" s="879" t="s">
        <v>1714</v>
      </c>
      <c r="I534" s="879" t="s">
        <v>1714</v>
      </c>
      <c r="J534" s="879" t="s">
        <v>1714</v>
      </c>
      <c r="K534" s="879" t="s">
        <v>1714</v>
      </c>
      <c r="L534" s="879" t="s">
        <v>1714</v>
      </c>
      <c r="M534" s="879" t="s">
        <v>1714</v>
      </c>
      <c r="N534" s="879" t="s">
        <v>1714</v>
      </c>
      <c r="O534" s="879" t="s">
        <v>1714</v>
      </c>
      <c r="P534" s="879" t="s">
        <v>1714</v>
      </c>
      <c r="Q534" s="879" t="s">
        <v>1714</v>
      </c>
      <c r="R534" s="879" t="s">
        <v>1714</v>
      </c>
      <c r="S534" s="879" t="s">
        <v>1714</v>
      </c>
      <c r="T534" s="879" t="s">
        <v>1714</v>
      </c>
      <c r="U534" s="879" t="s">
        <v>1714</v>
      </c>
      <c r="V534" s="879" t="s">
        <v>1714</v>
      </c>
      <c r="W534" s="879" t="s">
        <v>1714</v>
      </c>
      <c r="X534" s="879" t="s">
        <v>1714</v>
      </c>
      <c r="Y534" s="879" t="s">
        <v>1714</v>
      </c>
      <c r="Z534" s="879" t="s">
        <v>1714</v>
      </c>
      <c r="AA534" s="879" t="s">
        <v>1714</v>
      </c>
      <c r="AB534" s="879" t="s">
        <v>1714</v>
      </c>
      <c r="AC534" s="879" t="s">
        <v>1714</v>
      </c>
      <c r="AD534" s="879" t="s">
        <v>1714</v>
      </c>
      <c r="AE534" s="879" t="s">
        <v>1714</v>
      </c>
      <c r="AF534" s="879" t="s">
        <v>1714</v>
      </c>
      <c r="AG534" s="879" t="s">
        <v>1714</v>
      </c>
      <c r="AH534" s="879" t="s">
        <v>1714</v>
      </c>
      <c r="AI534" s="879" t="s">
        <v>1714</v>
      </c>
    </row>
    <row r="535" spans="2:35" ht="13" hidden="1" outlineLevel="1" x14ac:dyDescent="0.3">
      <c r="B535" s="845"/>
      <c r="C535" s="845"/>
      <c r="D535" s="849" t="s">
        <v>1078</v>
      </c>
      <c r="E535" s="878" t="s">
        <v>2222</v>
      </c>
      <c r="F535" s="879" t="s">
        <v>1714</v>
      </c>
      <c r="G535" s="879" t="s">
        <v>1714</v>
      </c>
      <c r="H535" s="879" t="s">
        <v>1714</v>
      </c>
      <c r="I535" s="879" t="s">
        <v>1714</v>
      </c>
      <c r="J535" s="879" t="s">
        <v>1714</v>
      </c>
      <c r="K535" s="879" t="s">
        <v>1714</v>
      </c>
      <c r="L535" s="879" t="s">
        <v>1714</v>
      </c>
      <c r="M535" s="879" t="s">
        <v>1714</v>
      </c>
      <c r="N535" s="879" t="s">
        <v>1714</v>
      </c>
      <c r="O535" s="879" t="s">
        <v>1714</v>
      </c>
      <c r="P535" s="879" t="s">
        <v>1714</v>
      </c>
      <c r="Q535" s="879" t="s">
        <v>1714</v>
      </c>
      <c r="R535" s="879" t="s">
        <v>1714</v>
      </c>
      <c r="S535" s="879" t="s">
        <v>1714</v>
      </c>
      <c r="T535" s="879" t="s">
        <v>1714</v>
      </c>
      <c r="U535" s="879" t="s">
        <v>1714</v>
      </c>
      <c r="V535" s="879" t="s">
        <v>1714</v>
      </c>
      <c r="W535" s="879" t="s">
        <v>1714</v>
      </c>
      <c r="X535" s="879" t="s">
        <v>1714</v>
      </c>
      <c r="Y535" s="879" t="s">
        <v>1714</v>
      </c>
      <c r="Z535" s="879" t="s">
        <v>1714</v>
      </c>
      <c r="AA535" s="879" t="s">
        <v>1714</v>
      </c>
      <c r="AB535" s="879" t="s">
        <v>1714</v>
      </c>
      <c r="AC535" s="879" t="s">
        <v>1714</v>
      </c>
      <c r="AD535" s="879" t="s">
        <v>1714</v>
      </c>
      <c r="AE535" s="879" t="s">
        <v>1714</v>
      </c>
      <c r="AF535" s="879" t="s">
        <v>1714</v>
      </c>
      <c r="AG535" s="879" t="s">
        <v>1714</v>
      </c>
      <c r="AH535" s="879" t="s">
        <v>1714</v>
      </c>
      <c r="AI535" s="879" t="s">
        <v>1714</v>
      </c>
    </row>
    <row r="536" spans="2:35" ht="13" hidden="1" outlineLevel="1" x14ac:dyDescent="0.3">
      <c r="B536" s="845"/>
      <c r="C536" s="845"/>
      <c r="D536" s="849" t="s">
        <v>1080</v>
      </c>
      <c r="E536" s="878" t="s">
        <v>2223</v>
      </c>
      <c r="F536" s="879" t="s">
        <v>1714</v>
      </c>
      <c r="G536" s="879" t="s">
        <v>1714</v>
      </c>
      <c r="H536" s="879" t="s">
        <v>1714</v>
      </c>
      <c r="I536" s="879" t="s">
        <v>1714</v>
      </c>
      <c r="J536" s="879" t="s">
        <v>1714</v>
      </c>
      <c r="K536" s="879" t="s">
        <v>1714</v>
      </c>
      <c r="L536" s="879" t="s">
        <v>1714</v>
      </c>
      <c r="M536" s="879" t="s">
        <v>1714</v>
      </c>
      <c r="N536" s="879" t="s">
        <v>1714</v>
      </c>
      <c r="O536" s="879" t="s">
        <v>1714</v>
      </c>
      <c r="P536" s="879" t="s">
        <v>1714</v>
      </c>
      <c r="Q536" s="879" t="s">
        <v>1714</v>
      </c>
      <c r="R536" s="879" t="s">
        <v>1714</v>
      </c>
      <c r="S536" s="879" t="s">
        <v>1714</v>
      </c>
      <c r="T536" s="879" t="s">
        <v>1714</v>
      </c>
      <c r="U536" s="879" t="s">
        <v>1714</v>
      </c>
      <c r="V536" s="879" t="s">
        <v>1714</v>
      </c>
      <c r="W536" s="879" t="s">
        <v>1714</v>
      </c>
      <c r="X536" s="879" t="s">
        <v>1714</v>
      </c>
      <c r="Y536" s="879" t="s">
        <v>1714</v>
      </c>
      <c r="Z536" s="879" t="s">
        <v>1714</v>
      </c>
      <c r="AA536" s="879" t="s">
        <v>1714</v>
      </c>
      <c r="AB536" s="879" t="s">
        <v>1714</v>
      </c>
      <c r="AC536" s="879" t="s">
        <v>1714</v>
      </c>
      <c r="AD536" s="879" t="s">
        <v>1714</v>
      </c>
      <c r="AE536" s="879" t="s">
        <v>1714</v>
      </c>
      <c r="AF536" s="879" t="s">
        <v>1714</v>
      </c>
      <c r="AG536" s="879" t="s">
        <v>1714</v>
      </c>
      <c r="AH536" s="879" t="s">
        <v>1714</v>
      </c>
      <c r="AI536" s="879" t="s">
        <v>1714</v>
      </c>
    </row>
    <row r="537" spans="2:35" ht="13" hidden="1" outlineLevel="1" x14ac:dyDescent="0.3">
      <c r="B537" s="845"/>
      <c r="C537" s="845"/>
      <c r="D537" s="849" t="s">
        <v>1188</v>
      </c>
      <c r="E537" s="878" t="s">
        <v>2224</v>
      </c>
      <c r="F537" s="879" t="s">
        <v>1714</v>
      </c>
      <c r="G537" s="879" t="s">
        <v>1714</v>
      </c>
      <c r="H537" s="879" t="s">
        <v>1714</v>
      </c>
      <c r="I537" s="879" t="s">
        <v>1714</v>
      </c>
      <c r="J537" s="879" t="s">
        <v>1714</v>
      </c>
      <c r="K537" s="879" t="s">
        <v>1714</v>
      </c>
      <c r="L537" s="879" t="s">
        <v>1714</v>
      </c>
      <c r="M537" s="879" t="s">
        <v>1714</v>
      </c>
      <c r="N537" s="879" t="s">
        <v>1714</v>
      </c>
      <c r="O537" s="879" t="s">
        <v>1714</v>
      </c>
      <c r="P537" s="879" t="s">
        <v>1714</v>
      </c>
      <c r="Q537" s="879" t="s">
        <v>1714</v>
      </c>
      <c r="R537" s="879" t="s">
        <v>1714</v>
      </c>
      <c r="S537" s="879" t="s">
        <v>1714</v>
      </c>
      <c r="T537" s="879" t="s">
        <v>1714</v>
      </c>
      <c r="U537" s="879" t="s">
        <v>1714</v>
      </c>
      <c r="V537" s="879" t="s">
        <v>1714</v>
      </c>
      <c r="W537" s="879" t="s">
        <v>1714</v>
      </c>
      <c r="X537" s="879" t="s">
        <v>1714</v>
      </c>
      <c r="Y537" s="879" t="s">
        <v>1714</v>
      </c>
      <c r="Z537" s="879" t="s">
        <v>1714</v>
      </c>
      <c r="AA537" s="879" t="s">
        <v>1714</v>
      </c>
      <c r="AB537" s="879" t="s">
        <v>1714</v>
      </c>
      <c r="AC537" s="879" t="s">
        <v>1714</v>
      </c>
      <c r="AD537" s="879" t="s">
        <v>1714</v>
      </c>
      <c r="AE537" s="879" t="s">
        <v>1714</v>
      </c>
      <c r="AF537" s="879" t="s">
        <v>1714</v>
      </c>
      <c r="AG537" s="879" t="s">
        <v>1714</v>
      </c>
      <c r="AH537" s="879" t="s">
        <v>1714</v>
      </c>
      <c r="AI537" s="879" t="s">
        <v>1714</v>
      </c>
    </row>
    <row r="538" spans="2:35" ht="13" hidden="1" outlineLevel="1" x14ac:dyDescent="0.3">
      <c r="B538" s="845"/>
      <c r="C538" s="845"/>
      <c r="D538" s="850" t="s">
        <v>1190</v>
      </c>
      <c r="E538" s="878" t="s">
        <v>2225</v>
      </c>
      <c r="F538" s="879" t="s">
        <v>1714</v>
      </c>
      <c r="G538" s="879" t="s">
        <v>1714</v>
      </c>
      <c r="H538" s="879" t="s">
        <v>1714</v>
      </c>
      <c r="I538" s="879" t="s">
        <v>1714</v>
      </c>
      <c r="J538" s="879" t="s">
        <v>1714</v>
      </c>
      <c r="K538" s="879" t="s">
        <v>1714</v>
      </c>
      <c r="L538" s="879" t="s">
        <v>1714</v>
      </c>
      <c r="M538" s="879" t="s">
        <v>1714</v>
      </c>
      <c r="N538" s="879" t="s">
        <v>1714</v>
      </c>
      <c r="O538" s="879" t="s">
        <v>1714</v>
      </c>
      <c r="P538" s="879" t="s">
        <v>1714</v>
      </c>
      <c r="Q538" s="879" t="s">
        <v>1714</v>
      </c>
      <c r="R538" s="879" t="s">
        <v>1714</v>
      </c>
      <c r="S538" s="879" t="s">
        <v>1714</v>
      </c>
      <c r="T538" s="879" t="s">
        <v>1714</v>
      </c>
      <c r="U538" s="879" t="s">
        <v>1714</v>
      </c>
      <c r="V538" s="879" t="s">
        <v>1714</v>
      </c>
      <c r="W538" s="879" t="s">
        <v>1714</v>
      </c>
      <c r="X538" s="879" t="s">
        <v>1714</v>
      </c>
      <c r="Y538" s="879" t="s">
        <v>1714</v>
      </c>
      <c r="Z538" s="879" t="s">
        <v>1714</v>
      </c>
      <c r="AA538" s="879" t="s">
        <v>1714</v>
      </c>
      <c r="AB538" s="879" t="s">
        <v>1714</v>
      </c>
      <c r="AC538" s="879" t="s">
        <v>1714</v>
      </c>
      <c r="AD538" s="879" t="s">
        <v>1714</v>
      </c>
      <c r="AE538" s="879" t="s">
        <v>1714</v>
      </c>
      <c r="AF538" s="879" t="s">
        <v>1714</v>
      </c>
      <c r="AG538" s="879" t="s">
        <v>1714</v>
      </c>
      <c r="AH538" s="879" t="s">
        <v>1714</v>
      </c>
      <c r="AI538" s="879" t="s">
        <v>1714</v>
      </c>
    </row>
    <row r="539" spans="2:35" ht="13" hidden="1" outlineLevel="1" x14ac:dyDescent="0.3">
      <c r="B539" s="845"/>
      <c r="C539" s="845"/>
      <c r="D539" s="850" t="s">
        <v>1082</v>
      </c>
      <c r="E539" s="878" t="s">
        <v>2226</v>
      </c>
      <c r="F539" s="879" t="s">
        <v>1714</v>
      </c>
      <c r="G539" s="879" t="s">
        <v>1714</v>
      </c>
      <c r="H539" s="879" t="s">
        <v>1714</v>
      </c>
      <c r="I539" s="879" t="s">
        <v>1714</v>
      </c>
      <c r="J539" s="879" t="s">
        <v>1714</v>
      </c>
      <c r="K539" s="879" t="s">
        <v>1714</v>
      </c>
      <c r="L539" s="879" t="s">
        <v>1714</v>
      </c>
      <c r="M539" s="879" t="s">
        <v>1714</v>
      </c>
      <c r="N539" s="879" t="s">
        <v>1714</v>
      </c>
      <c r="O539" s="879" t="s">
        <v>1714</v>
      </c>
      <c r="P539" s="879" t="s">
        <v>1714</v>
      </c>
      <c r="Q539" s="879" t="s">
        <v>1714</v>
      </c>
      <c r="R539" s="879" t="s">
        <v>1714</v>
      </c>
      <c r="S539" s="879" t="s">
        <v>1714</v>
      </c>
      <c r="T539" s="879" t="s">
        <v>1714</v>
      </c>
      <c r="U539" s="879" t="s">
        <v>1714</v>
      </c>
      <c r="V539" s="879" t="s">
        <v>1714</v>
      </c>
      <c r="W539" s="879" t="s">
        <v>1714</v>
      </c>
      <c r="X539" s="879" t="s">
        <v>1714</v>
      </c>
      <c r="Y539" s="879" t="s">
        <v>1714</v>
      </c>
      <c r="Z539" s="879" t="s">
        <v>1714</v>
      </c>
      <c r="AA539" s="879" t="s">
        <v>1714</v>
      </c>
      <c r="AB539" s="879" t="s">
        <v>1714</v>
      </c>
      <c r="AC539" s="879" t="s">
        <v>1714</v>
      </c>
      <c r="AD539" s="879" t="s">
        <v>1714</v>
      </c>
      <c r="AE539" s="879" t="s">
        <v>1714</v>
      </c>
      <c r="AF539" s="879" t="s">
        <v>1714</v>
      </c>
      <c r="AG539" s="879" t="s">
        <v>1714</v>
      </c>
      <c r="AH539" s="879" t="s">
        <v>1714</v>
      </c>
      <c r="AI539" s="879" t="s">
        <v>1714</v>
      </c>
    </row>
    <row r="540" spans="2:35" ht="13" hidden="1" outlineLevel="1" x14ac:dyDescent="0.3">
      <c r="B540" s="845"/>
      <c r="C540" s="845"/>
      <c r="D540" s="849" t="s">
        <v>1192</v>
      </c>
      <c r="E540" s="878" t="s">
        <v>2227</v>
      </c>
      <c r="F540" s="879" t="s">
        <v>1714</v>
      </c>
      <c r="G540" s="879" t="s">
        <v>1714</v>
      </c>
      <c r="H540" s="879" t="s">
        <v>1714</v>
      </c>
      <c r="I540" s="879" t="s">
        <v>1714</v>
      </c>
      <c r="J540" s="879" t="s">
        <v>1714</v>
      </c>
      <c r="K540" s="879" t="s">
        <v>1714</v>
      </c>
      <c r="L540" s="879" t="s">
        <v>1714</v>
      </c>
      <c r="M540" s="879" t="s">
        <v>1714</v>
      </c>
      <c r="N540" s="879" t="s">
        <v>1714</v>
      </c>
      <c r="O540" s="879" t="s">
        <v>1714</v>
      </c>
      <c r="P540" s="879" t="s">
        <v>1714</v>
      </c>
      <c r="Q540" s="879" t="s">
        <v>1714</v>
      </c>
      <c r="R540" s="879" t="s">
        <v>1714</v>
      </c>
      <c r="S540" s="879" t="s">
        <v>1714</v>
      </c>
      <c r="T540" s="879" t="s">
        <v>1714</v>
      </c>
      <c r="U540" s="879" t="s">
        <v>1714</v>
      </c>
      <c r="V540" s="879" t="s">
        <v>1714</v>
      </c>
      <c r="W540" s="879" t="s">
        <v>1714</v>
      </c>
      <c r="X540" s="879" t="s">
        <v>1714</v>
      </c>
      <c r="Y540" s="879" t="s">
        <v>1714</v>
      </c>
      <c r="Z540" s="879" t="s">
        <v>1714</v>
      </c>
      <c r="AA540" s="879" t="s">
        <v>1714</v>
      </c>
      <c r="AB540" s="879" t="s">
        <v>1714</v>
      </c>
      <c r="AC540" s="879" t="s">
        <v>1714</v>
      </c>
      <c r="AD540" s="879" t="s">
        <v>1714</v>
      </c>
      <c r="AE540" s="879" t="s">
        <v>1714</v>
      </c>
      <c r="AF540" s="879" t="s">
        <v>1714</v>
      </c>
      <c r="AG540" s="879" t="s">
        <v>1714</v>
      </c>
      <c r="AH540" s="879" t="s">
        <v>1714</v>
      </c>
      <c r="AI540" s="879" t="s">
        <v>1714</v>
      </c>
    </row>
    <row r="541" spans="2:35" ht="13" hidden="1" outlineLevel="1" x14ac:dyDescent="0.3">
      <c r="B541" s="845"/>
      <c r="C541" s="845"/>
      <c r="D541" s="850" t="s">
        <v>1194</v>
      </c>
      <c r="E541" s="878" t="s">
        <v>2228</v>
      </c>
      <c r="F541" s="879" t="s">
        <v>1714</v>
      </c>
      <c r="G541" s="879" t="s">
        <v>1714</v>
      </c>
      <c r="H541" s="879" t="s">
        <v>1714</v>
      </c>
      <c r="I541" s="879" t="s">
        <v>1714</v>
      </c>
      <c r="J541" s="879" t="s">
        <v>1714</v>
      </c>
      <c r="K541" s="879" t="s">
        <v>1714</v>
      </c>
      <c r="L541" s="879" t="s">
        <v>1714</v>
      </c>
      <c r="M541" s="879" t="s">
        <v>1714</v>
      </c>
      <c r="N541" s="879" t="s">
        <v>1714</v>
      </c>
      <c r="O541" s="879" t="s">
        <v>1714</v>
      </c>
      <c r="P541" s="879" t="s">
        <v>1714</v>
      </c>
      <c r="Q541" s="879" t="s">
        <v>1714</v>
      </c>
      <c r="R541" s="879" t="s">
        <v>1714</v>
      </c>
      <c r="S541" s="879" t="s">
        <v>1714</v>
      </c>
      <c r="T541" s="879" t="s">
        <v>1714</v>
      </c>
      <c r="U541" s="879" t="s">
        <v>1714</v>
      </c>
      <c r="V541" s="879" t="s">
        <v>1714</v>
      </c>
      <c r="W541" s="879" t="s">
        <v>1714</v>
      </c>
      <c r="X541" s="879" t="s">
        <v>1714</v>
      </c>
      <c r="Y541" s="879" t="s">
        <v>1714</v>
      </c>
      <c r="Z541" s="879" t="s">
        <v>1714</v>
      </c>
      <c r="AA541" s="879" t="s">
        <v>1714</v>
      </c>
      <c r="AB541" s="879" t="s">
        <v>1714</v>
      </c>
      <c r="AC541" s="879" t="s">
        <v>1714</v>
      </c>
      <c r="AD541" s="879" t="s">
        <v>1714</v>
      </c>
      <c r="AE541" s="879" t="s">
        <v>1714</v>
      </c>
      <c r="AF541" s="879" t="s">
        <v>1714</v>
      </c>
      <c r="AG541" s="879" t="s">
        <v>1714</v>
      </c>
      <c r="AH541" s="879" t="s">
        <v>1714</v>
      </c>
      <c r="AI541" s="879" t="s">
        <v>1714</v>
      </c>
    </row>
    <row r="542" spans="2:35" ht="13" hidden="1" outlineLevel="1" x14ac:dyDescent="0.3">
      <c r="B542" s="845"/>
      <c r="C542" s="845"/>
      <c r="D542" s="850" t="s">
        <v>1196</v>
      </c>
      <c r="E542" s="878" t="s">
        <v>2229</v>
      </c>
      <c r="F542" s="879" t="s">
        <v>1714</v>
      </c>
      <c r="G542" s="879" t="s">
        <v>1714</v>
      </c>
      <c r="H542" s="879" t="s">
        <v>1714</v>
      </c>
      <c r="I542" s="879" t="s">
        <v>1714</v>
      </c>
      <c r="J542" s="879" t="s">
        <v>1714</v>
      </c>
      <c r="K542" s="879" t="s">
        <v>1714</v>
      </c>
      <c r="L542" s="879" t="s">
        <v>1714</v>
      </c>
      <c r="M542" s="879" t="s">
        <v>1714</v>
      </c>
      <c r="N542" s="879" t="s">
        <v>1714</v>
      </c>
      <c r="O542" s="879" t="s">
        <v>1714</v>
      </c>
      <c r="P542" s="879" t="s">
        <v>1714</v>
      </c>
      <c r="Q542" s="879" t="s">
        <v>1714</v>
      </c>
      <c r="R542" s="879" t="s">
        <v>1714</v>
      </c>
      <c r="S542" s="879" t="s">
        <v>1714</v>
      </c>
      <c r="T542" s="879" t="s">
        <v>1714</v>
      </c>
      <c r="U542" s="879" t="s">
        <v>1714</v>
      </c>
      <c r="V542" s="879" t="s">
        <v>1714</v>
      </c>
      <c r="W542" s="879" t="s">
        <v>1714</v>
      </c>
      <c r="X542" s="879" t="s">
        <v>1714</v>
      </c>
      <c r="Y542" s="879" t="s">
        <v>1714</v>
      </c>
      <c r="Z542" s="879" t="s">
        <v>1714</v>
      </c>
      <c r="AA542" s="879" t="s">
        <v>1714</v>
      </c>
      <c r="AB542" s="879" t="s">
        <v>1714</v>
      </c>
      <c r="AC542" s="879" t="s">
        <v>1714</v>
      </c>
      <c r="AD542" s="879" t="s">
        <v>1714</v>
      </c>
      <c r="AE542" s="879" t="s">
        <v>1714</v>
      </c>
      <c r="AF542" s="879" t="s">
        <v>1714</v>
      </c>
      <c r="AG542" s="879" t="s">
        <v>1714</v>
      </c>
      <c r="AH542" s="879" t="s">
        <v>1714</v>
      </c>
      <c r="AI542" s="879" t="s">
        <v>1714</v>
      </c>
    </row>
    <row r="543" spans="2:35" ht="13" hidden="1" outlineLevel="1" x14ac:dyDescent="0.3">
      <c r="B543" s="845"/>
      <c r="C543" s="845"/>
      <c r="D543" s="851" t="s">
        <v>180</v>
      </c>
      <c r="E543" s="878" t="s">
        <v>2230</v>
      </c>
      <c r="F543" s="879" t="s">
        <v>1714</v>
      </c>
      <c r="G543" s="879" t="s">
        <v>1714</v>
      </c>
      <c r="H543" s="879" t="s">
        <v>1714</v>
      </c>
      <c r="I543" s="879" t="s">
        <v>1714</v>
      </c>
      <c r="J543" s="879" t="s">
        <v>1714</v>
      </c>
      <c r="K543" s="879" t="s">
        <v>1714</v>
      </c>
      <c r="L543" s="879" t="s">
        <v>1714</v>
      </c>
      <c r="M543" s="879" t="s">
        <v>1714</v>
      </c>
      <c r="N543" s="879" t="s">
        <v>1714</v>
      </c>
      <c r="O543" s="879" t="s">
        <v>1714</v>
      </c>
      <c r="P543" s="879" t="s">
        <v>1714</v>
      </c>
      <c r="Q543" s="879" t="s">
        <v>1714</v>
      </c>
      <c r="R543" s="879" t="s">
        <v>1714</v>
      </c>
      <c r="S543" s="879" t="s">
        <v>1714</v>
      </c>
      <c r="T543" s="879" t="s">
        <v>1714</v>
      </c>
      <c r="U543" s="879" t="s">
        <v>1714</v>
      </c>
      <c r="V543" s="879" t="s">
        <v>1714</v>
      </c>
      <c r="W543" s="879" t="s">
        <v>1714</v>
      </c>
      <c r="X543" s="879" t="s">
        <v>1714</v>
      </c>
      <c r="Y543" s="879" t="s">
        <v>1714</v>
      </c>
      <c r="Z543" s="879" t="s">
        <v>1714</v>
      </c>
      <c r="AA543" s="879" t="s">
        <v>1714</v>
      </c>
      <c r="AB543" s="879" t="s">
        <v>1714</v>
      </c>
      <c r="AC543" s="879" t="s">
        <v>1714</v>
      </c>
      <c r="AD543" s="879" t="s">
        <v>1714</v>
      </c>
      <c r="AE543" s="879" t="s">
        <v>1714</v>
      </c>
      <c r="AF543" s="879" t="s">
        <v>1714</v>
      </c>
      <c r="AG543" s="879" t="s">
        <v>1714</v>
      </c>
      <c r="AH543" s="879" t="s">
        <v>1714</v>
      </c>
      <c r="AI543" s="879" t="s">
        <v>1714</v>
      </c>
    </row>
    <row r="544" spans="2:35" ht="13" hidden="1" outlineLevel="1" x14ac:dyDescent="0.3">
      <c r="B544" s="845"/>
      <c r="C544" s="845"/>
      <c r="D544" s="851" t="s">
        <v>37</v>
      </c>
      <c r="E544" s="878" t="s">
        <v>2231</v>
      </c>
      <c r="F544" s="879" t="s">
        <v>1714</v>
      </c>
      <c r="G544" s="879" t="s">
        <v>1714</v>
      </c>
      <c r="H544" s="879" t="s">
        <v>1714</v>
      </c>
      <c r="I544" s="879" t="s">
        <v>1714</v>
      </c>
      <c r="J544" s="879" t="s">
        <v>1714</v>
      </c>
      <c r="K544" s="879" t="s">
        <v>1714</v>
      </c>
      <c r="L544" s="879" t="s">
        <v>1714</v>
      </c>
      <c r="M544" s="879" t="s">
        <v>1714</v>
      </c>
      <c r="N544" s="879" t="s">
        <v>1714</v>
      </c>
      <c r="O544" s="879" t="s">
        <v>1714</v>
      </c>
      <c r="P544" s="879" t="s">
        <v>1714</v>
      </c>
      <c r="Q544" s="879" t="s">
        <v>1714</v>
      </c>
      <c r="R544" s="879" t="s">
        <v>1714</v>
      </c>
      <c r="S544" s="879" t="s">
        <v>1714</v>
      </c>
      <c r="T544" s="879" t="s">
        <v>1714</v>
      </c>
      <c r="U544" s="879" t="s">
        <v>1714</v>
      </c>
      <c r="V544" s="879" t="s">
        <v>1714</v>
      </c>
      <c r="W544" s="879" t="s">
        <v>1714</v>
      </c>
      <c r="X544" s="879" t="s">
        <v>1714</v>
      </c>
      <c r="Y544" s="879" t="s">
        <v>1714</v>
      </c>
      <c r="Z544" s="879" t="s">
        <v>1714</v>
      </c>
      <c r="AA544" s="879" t="s">
        <v>1714</v>
      </c>
      <c r="AB544" s="879" t="s">
        <v>1714</v>
      </c>
      <c r="AC544" s="879" t="s">
        <v>1714</v>
      </c>
      <c r="AD544" s="879" t="s">
        <v>1714</v>
      </c>
      <c r="AE544" s="879" t="s">
        <v>1714</v>
      </c>
      <c r="AF544" s="879" t="s">
        <v>1714</v>
      </c>
      <c r="AG544" s="879" t="s">
        <v>1714</v>
      </c>
      <c r="AH544" s="879" t="s">
        <v>1714</v>
      </c>
      <c r="AI544" s="879" t="s">
        <v>1714</v>
      </c>
    </row>
    <row r="545" spans="2:35" ht="13" hidden="1" outlineLevel="1" x14ac:dyDescent="0.3">
      <c r="B545" s="845"/>
      <c r="C545" s="845"/>
      <c r="D545" s="849" t="s">
        <v>1084</v>
      </c>
      <c r="E545" s="878" t="s">
        <v>2232</v>
      </c>
      <c r="F545" s="879" t="s">
        <v>1714</v>
      </c>
      <c r="G545" s="879" t="s">
        <v>1714</v>
      </c>
      <c r="H545" s="879" t="s">
        <v>1714</v>
      </c>
      <c r="I545" s="879" t="s">
        <v>1714</v>
      </c>
      <c r="J545" s="879" t="s">
        <v>1714</v>
      </c>
      <c r="K545" s="879" t="s">
        <v>1714</v>
      </c>
      <c r="L545" s="879" t="s">
        <v>1714</v>
      </c>
      <c r="M545" s="879" t="s">
        <v>1714</v>
      </c>
      <c r="N545" s="879" t="s">
        <v>1714</v>
      </c>
      <c r="O545" s="879" t="s">
        <v>1714</v>
      </c>
      <c r="P545" s="879" t="s">
        <v>1714</v>
      </c>
      <c r="Q545" s="879" t="s">
        <v>1714</v>
      </c>
      <c r="R545" s="879" t="s">
        <v>1714</v>
      </c>
      <c r="S545" s="879" t="s">
        <v>1714</v>
      </c>
      <c r="T545" s="879" t="s">
        <v>1714</v>
      </c>
      <c r="U545" s="879" t="s">
        <v>1714</v>
      </c>
      <c r="V545" s="879" t="s">
        <v>1714</v>
      </c>
      <c r="W545" s="879" t="s">
        <v>1714</v>
      </c>
      <c r="X545" s="879" t="s">
        <v>1714</v>
      </c>
      <c r="Y545" s="879" t="s">
        <v>1714</v>
      </c>
      <c r="Z545" s="879" t="s">
        <v>1714</v>
      </c>
      <c r="AA545" s="879" t="s">
        <v>1714</v>
      </c>
      <c r="AB545" s="879" t="s">
        <v>1714</v>
      </c>
      <c r="AC545" s="879" t="s">
        <v>1714</v>
      </c>
      <c r="AD545" s="879" t="s">
        <v>1714</v>
      </c>
      <c r="AE545" s="879" t="s">
        <v>1714</v>
      </c>
      <c r="AF545" s="879" t="s">
        <v>1714</v>
      </c>
      <c r="AG545" s="879" t="s">
        <v>1714</v>
      </c>
      <c r="AH545" s="879" t="s">
        <v>1714</v>
      </c>
      <c r="AI545" s="879" t="s">
        <v>1714</v>
      </c>
    </row>
    <row r="546" spans="2:35" ht="13" hidden="1" outlineLevel="1" x14ac:dyDescent="0.3">
      <c r="B546" s="845"/>
      <c r="C546" s="845"/>
      <c r="D546" s="848" t="s">
        <v>1200</v>
      </c>
      <c r="E546" s="878" t="s">
        <v>2233</v>
      </c>
      <c r="F546" s="879" t="s">
        <v>1714</v>
      </c>
      <c r="G546" s="879" t="s">
        <v>1714</v>
      </c>
      <c r="H546" s="879" t="s">
        <v>1714</v>
      </c>
      <c r="I546" s="879" t="s">
        <v>1714</v>
      </c>
      <c r="J546" s="879" t="s">
        <v>1714</v>
      </c>
      <c r="K546" s="879" t="s">
        <v>1714</v>
      </c>
      <c r="L546" s="879" t="s">
        <v>1714</v>
      </c>
      <c r="M546" s="879" t="s">
        <v>1714</v>
      </c>
      <c r="N546" s="879" t="s">
        <v>1714</v>
      </c>
      <c r="O546" s="879" t="s">
        <v>1714</v>
      </c>
      <c r="P546" s="879" t="s">
        <v>1714</v>
      </c>
      <c r="Q546" s="879" t="s">
        <v>1714</v>
      </c>
      <c r="R546" s="879" t="s">
        <v>1714</v>
      </c>
      <c r="S546" s="879" t="s">
        <v>1714</v>
      </c>
      <c r="T546" s="879" t="s">
        <v>1714</v>
      </c>
      <c r="U546" s="879" t="s">
        <v>1714</v>
      </c>
      <c r="V546" s="879" t="s">
        <v>1714</v>
      </c>
      <c r="W546" s="879" t="s">
        <v>1714</v>
      </c>
      <c r="X546" s="879" t="s">
        <v>1714</v>
      </c>
      <c r="Y546" s="879" t="s">
        <v>1714</v>
      </c>
      <c r="Z546" s="879" t="s">
        <v>1714</v>
      </c>
      <c r="AA546" s="879" t="s">
        <v>1714</v>
      </c>
      <c r="AB546" s="879" t="s">
        <v>1714</v>
      </c>
      <c r="AC546" s="879" t="s">
        <v>1714</v>
      </c>
      <c r="AD546" s="879" t="s">
        <v>1714</v>
      </c>
      <c r="AE546" s="879" t="s">
        <v>1714</v>
      </c>
      <c r="AF546" s="879" t="s">
        <v>1714</v>
      </c>
      <c r="AG546" s="879" t="s">
        <v>1714</v>
      </c>
      <c r="AH546" s="879" t="s">
        <v>1714</v>
      </c>
      <c r="AI546" s="879" t="s">
        <v>1714</v>
      </c>
    </row>
    <row r="547" spans="2:35" ht="13" hidden="1" outlineLevel="1" x14ac:dyDescent="0.3">
      <c r="B547" s="845"/>
      <c r="C547" s="845"/>
      <c r="D547" s="849" t="s">
        <v>1202</v>
      </c>
      <c r="E547" s="878" t="s">
        <v>2234</v>
      </c>
      <c r="F547" s="879" t="s">
        <v>1714</v>
      </c>
      <c r="G547" s="879" t="s">
        <v>1714</v>
      </c>
      <c r="H547" s="879" t="s">
        <v>1714</v>
      </c>
      <c r="I547" s="879" t="s">
        <v>1714</v>
      </c>
      <c r="J547" s="879" t="s">
        <v>1714</v>
      </c>
      <c r="K547" s="879" t="s">
        <v>1714</v>
      </c>
      <c r="L547" s="879" t="s">
        <v>1714</v>
      </c>
      <c r="M547" s="879" t="s">
        <v>1714</v>
      </c>
      <c r="N547" s="879" t="s">
        <v>1714</v>
      </c>
      <c r="O547" s="879" t="s">
        <v>1714</v>
      </c>
      <c r="P547" s="879" t="s">
        <v>1714</v>
      </c>
      <c r="Q547" s="879" t="s">
        <v>1714</v>
      </c>
      <c r="R547" s="879" t="s">
        <v>1714</v>
      </c>
      <c r="S547" s="879" t="s">
        <v>1714</v>
      </c>
      <c r="T547" s="879" t="s">
        <v>1714</v>
      </c>
      <c r="U547" s="879" t="s">
        <v>1714</v>
      </c>
      <c r="V547" s="879" t="s">
        <v>1714</v>
      </c>
      <c r="W547" s="879" t="s">
        <v>1714</v>
      </c>
      <c r="X547" s="879" t="s">
        <v>1714</v>
      </c>
      <c r="Y547" s="879" t="s">
        <v>1714</v>
      </c>
      <c r="Z547" s="879" t="s">
        <v>1714</v>
      </c>
      <c r="AA547" s="879" t="s">
        <v>1714</v>
      </c>
      <c r="AB547" s="879" t="s">
        <v>1714</v>
      </c>
      <c r="AC547" s="879" t="s">
        <v>1714</v>
      </c>
      <c r="AD547" s="879" t="s">
        <v>1714</v>
      </c>
      <c r="AE547" s="879" t="s">
        <v>1714</v>
      </c>
      <c r="AF547" s="879" t="s">
        <v>1714</v>
      </c>
      <c r="AG547" s="879" t="s">
        <v>1714</v>
      </c>
      <c r="AH547" s="879" t="s">
        <v>1714</v>
      </c>
      <c r="AI547" s="879" t="s">
        <v>1714</v>
      </c>
    </row>
    <row r="548" spans="2:35" ht="13" hidden="1" outlineLevel="1" x14ac:dyDescent="0.3">
      <c r="B548" s="845"/>
      <c r="C548" s="845"/>
      <c r="D548" s="850" t="s">
        <v>1204</v>
      </c>
      <c r="E548" s="878" t="s">
        <v>2235</v>
      </c>
      <c r="F548" s="879" t="s">
        <v>1714</v>
      </c>
      <c r="G548" s="879" t="s">
        <v>1714</v>
      </c>
      <c r="H548" s="879" t="s">
        <v>1714</v>
      </c>
      <c r="I548" s="879" t="s">
        <v>1714</v>
      </c>
      <c r="J548" s="879" t="s">
        <v>1714</v>
      </c>
      <c r="K548" s="879" t="s">
        <v>1714</v>
      </c>
      <c r="L548" s="879" t="s">
        <v>1714</v>
      </c>
      <c r="M548" s="879" t="s">
        <v>1714</v>
      </c>
      <c r="N548" s="879" t="s">
        <v>1714</v>
      </c>
      <c r="O548" s="879" t="s">
        <v>1714</v>
      </c>
      <c r="P548" s="879" t="s">
        <v>1714</v>
      </c>
      <c r="Q548" s="879" t="s">
        <v>1714</v>
      </c>
      <c r="R548" s="879" t="s">
        <v>1714</v>
      </c>
      <c r="S548" s="879" t="s">
        <v>1714</v>
      </c>
      <c r="T548" s="879" t="s">
        <v>1714</v>
      </c>
      <c r="U548" s="879" t="s">
        <v>1714</v>
      </c>
      <c r="V548" s="879" t="s">
        <v>1714</v>
      </c>
      <c r="W548" s="879" t="s">
        <v>1714</v>
      </c>
      <c r="X548" s="879" t="s">
        <v>1714</v>
      </c>
      <c r="Y548" s="879" t="s">
        <v>1714</v>
      </c>
      <c r="Z548" s="879" t="s">
        <v>1714</v>
      </c>
      <c r="AA548" s="879" t="s">
        <v>1714</v>
      </c>
      <c r="AB548" s="879" t="s">
        <v>1714</v>
      </c>
      <c r="AC548" s="879" t="s">
        <v>1714</v>
      </c>
      <c r="AD548" s="879" t="s">
        <v>1714</v>
      </c>
      <c r="AE548" s="879" t="s">
        <v>1714</v>
      </c>
      <c r="AF548" s="879" t="s">
        <v>1714</v>
      </c>
      <c r="AG548" s="879" t="s">
        <v>1714</v>
      </c>
      <c r="AH548" s="879" t="s">
        <v>1714</v>
      </c>
      <c r="AI548" s="879" t="s">
        <v>1714</v>
      </c>
    </row>
    <row r="549" spans="2:35" ht="13" hidden="1" outlineLevel="1" x14ac:dyDescent="0.3">
      <c r="B549" s="845"/>
      <c r="C549" s="845"/>
      <c r="D549" s="850" t="s">
        <v>1206</v>
      </c>
      <c r="E549" s="878" t="s">
        <v>2236</v>
      </c>
      <c r="F549" s="879" t="s">
        <v>1714</v>
      </c>
      <c r="G549" s="879" t="s">
        <v>1714</v>
      </c>
      <c r="H549" s="879" t="s">
        <v>1714</v>
      </c>
      <c r="I549" s="879" t="s">
        <v>1714</v>
      </c>
      <c r="J549" s="879" t="s">
        <v>1714</v>
      </c>
      <c r="K549" s="879" t="s">
        <v>1714</v>
      </c>
      <c r="L549" s="879" t="s">
        <v>1714</v>
      </c>
      <c r="M549" s="879" t="s">
        <v>1714</v>
      </c>
      <c r="N549" s="879" t="s">
        <v>1714</v>
      </c>
      <c r="O549" s="879" t="s">
        <v>1714</v>
      </c>
      <c r="P549" s="879" t="s">
        <v>1714</v>
      </c>
      <c r="Q549" s="879" t="s">
        <v>1714</v>
      </c>
      <c r="R549" s="879" t="s">
        <v>1714</v>
      </c>
      <c r="S549" s="879" t="s">
        <v>1714</v>
      </c>
      <c r="T549" s="879" t="s">
        <v>1714</v>
      </c>
      <c r="U549" s="879" t="s">
        <v>1714</v>
      </c>
      <c r="V549" s="879" t="s">
        <v>1714</v>
      </c>
      <c r="W549" s="879" t="s">
        <v>1714</v>
      </c>
      <c r="X549" s="879" t="s">
        <v>1714</v>
      </c>
      <c r="Y549" s="879" t="s">
        <v>1714</v>
      </c>
      <c r="Z549" s="879" t="s">
        <v>1714</v>
      </c>
      <c r="AA549" s="879" t="s">
        <v>1714</v>
      </c>
      <c r="AB549" s="879" t="s">
        <v>1714</v>
      </c>
      <c r="AC549" s="879" t="s">
        <v>1714</v>
      </c>
      <c r="AD549" s="879" t="s">
        <v>1714</v>
      </c>
      <c r="AE549" s="879" t="s">
        <v>1714</v>
      </c>
      <c r="AF549" s="879" t="s">
        <v>1714</v>
      </c>
      <c r="AG549" s="879" t="s">
        <v>1714</v>
      </c>
      <c r="AH549" s="879" t="s">
        <v>1714</v>
      </c>
      <c r="AI549" s="879" t="s">
        <v>1714</v>
      </c>
    </row>
    <row r="550" spans="2:35" ht="13" hidden="1" outlineLevel="1" x14ac:dyDescent="0.3">
      <c r="B550" s="845"/>
      <c r="C550" s="845"/>
      <c r="D550" s="850" t="s">
        <v>1208</v>
      </c>
      <c r="E550" s="878" t="s">
        <v>2237</v>
      </c>
      <c r="F550" s="879" t="s">
        <v>1714</v>
      </c>
      <c r="G550" s="879" t="s">
        <v>1714</v>
      </c>
      <c r="H550" s="879" t="s">
        <v>1714</v>
      </c>
      <c r="I550" s="879" t="s">
        <v>1714</v>
      </c>
      <c r="J550" s="879" t="s">
        <v>1714</v>
      </c>
      <c r="K550" s="879" t="s">
        <v>1714</v>
      </c>
      <c r="L550" s="879" t="s">
        <v>1714</v>
      </c>
      <c r="M550" s="879" t="s">
        <v>1714</v>
      </c>
      <c r="N550" s="879" t="s">
        <v>1714</v>
      </c>
      <c r="O550" s="879" t="s">
        <v>1714</v>
      </c>
      <c r="P550" s="879" t="s">
        <v>1714</v>
      </c>
      <c r="Q550" s="879" t="s">
        <v>1714</v>
      </c>
      <c r="R550" s="879" t="s">
        <v>1714</v>
      </c>
      <c r="S550" s="879" t="s">
        <v>1714</v>
      </c>
      <c r="T550" s="879" t="s">
        <v>1714</v>
      </c>
      <c r="U550" s="879" t="s">
        <v>1714</v>
      </c>
      <c r="V550" s="879" t="s">
        <v>1714</v>
      </c>
      <c r="W550" s="879" t="s">
        <v>1714</v>
      </c>
      <c r="X550" s="879" t="s">
        <v>1714</v>
      </c>
      <c r="Y550" s="879" t="s">
        <v>1714</v>
      </c>
      <c r="Z550" s="879" t="s">
        <v>1714</v>
      </c>
      <c r="AA550" s="879" t="s">
        <v>1714</v>
      </c>
      <c r="AB550" s="879" t="s">
        <v>1714</v>
      </c>
      <c r="AC550" s="879" t="s">
        <v>1714</v>
      </c>
      <c r="AD550" s="879" t="s">
        <v>1714</v>
      </c>
      <c r="AE550" s="879" t="s">
        <v>1714</v>
      </c>
      <c r="AF550" s="879" t="s">
        <v>1714</v>
      </c>
      <c r="AG550" s="879" t="s">
        <v>1714</v>
      </c>
      <c r="AH550" s="879" t="s">
        <v>1714</v>
      </c>
      <c r="AI550" s="879" t="s">
        <v>1714</v>
      </c>
    </row>
    <row r="551" spans="2:35" ht="13" hidden="1" outlineLevel="1" x14ac:dyDescent="0.3">
      <c r="B551" s="845"/>
      <c r="C551" s="845"/>
      <c r="D551" s="849" t="s">
        <v>1086</v>
      </c>
      <c r="E551" s="878" t="s">
        <v>2238</v>
      </c>
      <c r="F551" s="879" t="s">
        <v>1714</v>
      </c>
      <c r="G551" s="879" t="s">
        <v>1714</v>
      </c>
      <c r="H551" s="879" t="s">
        <v>1714</v>
      </c>
      <c r="I551" s="879" t="s">
        <v>1714</v>
      </c>
      <c r="J551" s="879" t="s">
        <v>1714</v>
      </c>
      <c r="K551" s="879" t="s">
        <v>1714</v>
      </c>
      <c r="L551" s="879" t="s">
        <v>1714</v>
      </c>
      <c r="M551" s="879" t="s">
        <v>1714</v>
      </c>
      <c r="N551" s="879" t="s">
        <v>1714</v>
      </c>
      <c r="O551" s="879" t="s">
        <v>1714</v>
      </c>
      <c r="P551" s="879" t="s">
        <v>1714</v>
      </c>
      <c r="Q551" s="879" t="s">
        <v>1714</v>
      </c>
      <c r="R551" s="879" t="s">
        <v>1714</v>
      </c>
      <c r="S551" s="879" t="s">
        <v>1714</v>
      </c>
      <c r="T551" s="879" t="s">
        <v>1714</v>
      </c>
      <c r="U551" s="879" t="s">
        <v>1714</v>
      </c>
      <c r="V551" s="879" t="s">
        <v>1714</v>
      </c>
      <c r="W551" s="879" t="s">
        <v>1714</v>
      </c>
      <c r="X551" s="879" t="s">
        <v>1714</v>
      </c>
      <c r="Y551" s="879" t="s">
        <v>1714</v>
      </c>
      <c r="Z551" s="879" t="s">
        <v>1714</v>
      </c>
      <c r="AA551" s="879" t="s">
        <v>1714</v>
      </c>
      <c r="AB551" s="879" t="s">
        <v>1714</v>
      </c>
      <c r="AC551" s="879" t="s">
        <v>1714</v>
      </c>
      <c r="AD551" s="879" t="s">
        <v>1714</v>
      </c>
      <c r="AE551" s="879" t="s">
        <v>1714</v>
      </c>
      <c r="AF551" s="879" t="s">
        <v>1714</v>
      </c>
      <c r="AG551" s="879" t="s">
        <v>1714</v>
      </c>
      <c r="AH551" s="879" t="s">
        <v>1714</v>
      </c>
      <c r="AI551" s="879" t="s">
        <v>1714</v>
      </c>
    </row>
    <row r="552" spans="2:35" ht="13" hidden="1" outlineLevel="1" x14ac:dyDescent="0.3">
      <c r="B552" s="845"/>
      <c r="C552" s="845"/>
      <c r="D552" s="849" t="s">
        <v>1088</v>
      </c>
      <c r="E552" s="878" t="s">
        <v>2239</v>
      </c>
      <c r="F552" s="879" t="s">
        <v>1714</v>
      </c>
      <c r="G552" s="879" t="s">
        <v>1714</v>
      </c>
      <c r="H552" s="879" t="s">
        <v>1714</v>
      </c>
      <c r="I552" s="879" t="s">
        <v>1714</v>
      </c>
      <c r="J552" s="879" t="s">
        <v>1714</v>
      </c>
      <c r="K552" s="879" t="s">
        <v>1714</v>
      </c>
      <c r="L552" s="879" t="s">
        <v>1714</v>
      </c>
      <c r="M552" s="879" t="s">
        <v>1714</v>
      </c>
      <c r="N552" s="879" t="s">
        <v>1714</v>
      </c>
      <c r="O552" s="879" t="s">
        <v>1714</v>
      </c>
      <c r="P552" s="879" t="s">
        <v>1714</v>
      </c>
      <c r="Q552" s="879" t="s">
        <v>1714</v>
      </c>
      <c r="R552" s="879" t="s">
        <v>1714</v>
      </c>
      <c r="S552" s="879" t="s">
        <v>1714</v>
      </c>
      <c r="T552" s="879" t="s">
        <v>1714</v>
      </c>
      <c r="U552" s="879" t="s">
        <v>1714</v>
      </c>
      <c r="V552" s="879" t="s">
        <v>1714</v>
      </c>
      <c r="W552" s="879" t="s">
        <v>1714</v>
      </c>
      <c r="X552" s="879" t="s">
        <v>1714</v>
      </c>
      <c r="Y552" s="879" t="s">
        <v>1714</v>
      </c>
      <c r="Z552" s="879" t="s">
        <v>1714</v>
      </c>
      <c r="AA552" s="879" t="s">
        <v>1714</v>
      </c>
      <c r="AB552" s="879" t="s">
        <v>1714</v>
      </c>
      <c r="AC552" s="879" t="s">
        <v>1714</v>
      </c>
      <c r="AD552" s="879" t="s">
        <v>1714</v>
      </c>
      <c r="AE552" s="879" t="s">
        <v>1714</v>
      </c>
      <c r="AF552" s="879" t="s">
        <v>1714</v>
      </c>
      <c r="AG552" s="879" t="s">
        <v>1714</v>
      </c>
      <c r="AH552" s="879" t="s">
        <v>1714</v>
      </c>
      <c r="AI552" s="879" t="s">
        <v>1714</v>
      </c>
    </row>
    <row r="553" spans="2:35" ht="13" hidden="1" outlineLevel="1" x14ac:dyDescent="0.3">
      <c r="B553" s="845"/>
      <c r="C553" s="845"/>
      <c r="D553" s="849" t="s">
        <v>1090</v>
      </c>
      <c r="E553" s="878" t="s">
        <v>2240</v>
      </c>
      <c r="F553" s="879" t="s">
        <v>1714</v>
      </c>
      <c r="G553" s="879" t="s">
        <v>1714</v>
      </c>
      <c r="H553" s="879" t="s">
        <v>1714</v>
      </c>
      <c r="I553" s="879" t="s">
        <v>1714</v>
      </c>
      <c r="J553" s="879" t="s">
        <v>1714</v>
      </c>
      <c r="K553" s="879" t="s">
        <v>1714</v>
      </c>
      <c r="L553" s="879" t="s">
        <v>1714</v>
      </c>
      <c r="M553" s="879" t="s">
        <v>1714</v>
      </c>
      <c r="N553" s="879" t="s">
        <v>1714</v>
      </c>
      <c r="O553" s="879" t="s">
        <v>1714</v>
      </c>
      <c r="P553" s="879" t="s">
        <v>1714</v>
      </c>
      <c r="Q553" s="879" t="s">
        <v>1714</v>
      </c>
      <c r="R553" s="879" t="s">
        <v>1714</v>
      </c>
      <c r="S553" s="879" t="s">
        <v>1714</v>
      </c>
      <c r="T553" s="879" t="s">
        <v>1714</v>
      </c>
      <c r="U553" s="879" t="s">
        <v>1714</v>
      </c>
      <c r="V553" s="879" t="s">
        <v>1714</v>
      </c>
      <c r="W553" s="879" t="s">
        <v>1714</v>
      </c>
      <c r="X553" s="879" t="s">
        <v>1714</v>
      </c>
      <c r="Y553" s="879" t="s">
        <v>1714</v>
      </c>
      <c r="Z553" s="879" t="s">
        <v>1714</v>
      </c>
      <c r="AA553" s="879" t="s">
        <v>1714</v>
      </c>
      <c r="AB553" s="879" t="s">
        <v>1714</v>
      </c>
      <c r="AC553" s="879" t="s">
        <v>1714</v>
      </c>
      <c r="AD553" s="879" t="s">
        <v>1714</v>
      </c>
      <c r="AE553" s="879" t="s">
        <v>1714</v>
      </c>
      <c r="AF553" s="879" t="s">
        <v>1714</v>
      </c>
      <c r="AG553" s="879" t="s">
        <v>1714</v>
      </c>
      <c r="AH553" s="879" t="s">
        <v>1714</v>
      </c>
      <c r="AI553" s="879" t="s">
        <v>1714</v>
      </c>
    </row>
    <row r="554" spans="2:35" ht="13" hidden="1" outlineLevel="1" x14ac:dyDescent="0.3">
      <c r="B554" s="845"/>
      <c r="C554" s="845"/>
      <c r="D554" s="849" t="s">
        <v>1092</v>
      </c>
      <c r="E554" s="878" t="s">
        <v>2241</v>
      </c>
      <c r="F554" s="879" t="s">
        <v>1714</v>
      </c>
      <c r="G554" s="879" t="s">
        <v>1714</v>
      </c>
      <c r="H554" s="879" t="s">
        <v>1714</v>
      </c>
      <c r="I554" s="879" t="s">
        <v>1714</v>
      </c>
      <c r="J554" s="879" t="s">
        <v>1714</v>
      </c>
      <c r="K554" s="879" t="s">
        <v>1714</v>
      </c>
      <c r="L554" s="879" t="s">
        <v>1714</v>
      </c>
      <c r="M554" s="879" t="s">
        <v>1714</v>
      </c>
      <c r="N554" s="879" t="s">
        <v>1714</v>
      </c>
      <c r="O554" s="879" t="s">
        <v>1714</v>
      </c>
      <c r="P554" s="879" t="s">
        <v>1714</v>
      </c>
      <c r="Q554" s="879" t="s">
        <v>1714</v>
      </c>
      <c r="R554" s="879" t="s">
        <v>1714</v>
      </c>
      <c r="S554" s="879" t="s">
        <v>1714</v>
      </c>
      <c r="T554" s="879" t="s">
        <v>1714</v>
      </c>
      <c r="U554" s="879" t="s">
        <v>1714</v>
      </c>
      <c r="V554" s="879" t="s">
        <v>1714</v>
      </c>
      <c r="W554" s="879" t="s">
        <v>1714</v>
      </c>
      <c r="X554" s="879" t="s">
        <v>1714</v>
      </c>
      <c r="Y554" s="879" t="s">
        <v>1714</v>
      </c>
      <c r="Z554" s="879" t="s">
        <v>1714</v>
      </c>
      <c r="AA554" s="879" t="s">
        <v>1714</v>
      </c>
      <c r="AB554" s="879" t="s">
        <v>1714</v>
      </c>
      <c r="AC554" s="879" t="s">
        <v>1714</v>
      </c>
      <c r="AD554" s="879" t="s">
        <v>1714</v>
      </c>
      <c r="AE554" s="879" t="s">
        <v>1714</v>
      </c>
      <c r="AF554" s="879" t="s">
        <v>1714</v>
      </c>
      <c r="AG554" s="879" t="s">
        <v>1714</v>
      </c>
      <c r="AH554" s="879" t="s">
        <v>1714</v>
      </c>
      <c r="AI554" s="879" t="s">
        <v>1714</v>
      </c>
    </row>
    <row r="555" spans="2:35" ht="13" hidden="1" outlineLevel="1" x14ac:dyDescent="0.3">
      <c r="B555" s="845"/>
      <c r="C555" s="845"/>
      <c r="D555" s="849" t="s">
        <v>1094</v>
      </c>
      <c r="E555" s="878" t="s">
        <v>2242</v>
      </c>
      <c r="F555" s="879" t="s">
        <v>1714</v>
      </c>
      <c r="G555" s="879" t="s">
        <v>1714</v>
      </c>
      <c r="H555" s="879" t="s">
        <v>1714</v>
      </c>
      <c r="I555" s="879" t="s">
        <v>1714</v>
      </c>
      <c r="J555" s="879" t="s">
        <v>1714</v>
      </c>
      <c r="K555" s="879" t="s">
        <v>1714</v>
      </c>
      <c r="L555" s="879" t="s">
        <v>1714</v>
      </c>
      <c r="M555" s="879" t="s">
        <v>1714</v>
      </c>
      <c r="N555" s="879" t="s">
        <v>1714</v>
      </c>
      <c r="O555" s="879" t="s">
        <v>1714</v>
      </c>
      <c r="P555" s="879" t="s">
        <v>1714</v>
      </c>
      <c r="Q555" s="879" t="s">
        <v>1714</v>
      </c>
      <c r="R555" s="879" t="s">
        <v>1714</v>
      </c>
      <c r="S555" s="879" t="s">
        <v>1714</v>
      </c>
      <c r="T555" s="879" t="s">
        <v>1714</v>
      </c>
      <c r="U555" s="879" t="s">
        <v>1714</v>
      </c>
      <c r="V555" s="879" t="s">
        <v>1714</v>
      </c>
      <c r="W555" s="879" t="s">
        <v>1714</v>
      </c>
      <c r="X555" s="879" t="s">
        <v>1714</v>
      </c>
      <c r="Y555" s="879" t="s">
        <v>1714</v>
      </c>
      <c r="Z555" s="879" t="s">
        <v>1714</v>
      </c>
      <c r="AA555" s="879" t="s">
        <v>1714</v>
      </c>
      <c r="AB555" s="879" t="s">
        <v>1714</v>
      </c>
      <c r="AC555" s="879" t="s">
        <v>1714</v>
      </c>
      <c r="AD555" s="879" t="s">
        <v>1714</v>
      </c>
      <c r="AE555" s="879" t="s">
        <v>1714</v>
      </c>
      <c r="AF555" s="879" t="s">
        <v>1714</v>
      </c>
      <c r="AG555" s="879" t="s">
        <v>1714</v>
      </c>
      <c r="AH555" s="879" t="s">
        <v>1714</v>
      </c>
      <c r="AI555" s="879" t="s">
        <v>1714</v>
      </c>
    </row>
    <row r="556" spans="2:35" ht="13" hidden="1" outlineLevel="1" x14ac:dyDescent="0.3">
      <c r="B556" s="845"/>
      <c r="C556" s="845"/>
      <c r="D556" s="848" t="s">
        <v>1210</v>
      </c>
      <c r="E556" s="878" t="s">
        <v>2243</v>
      </c>
      <c r="F556" s="879" t="s">
        <v>1714</v>
      </c>
      <c r="G556" s="879" t="s">
        <v>1714</v>
      </c>
      <c r="H556" s="879" t="s">
        <v>1714</v>
      </c>
      <c r="I556" s="879" t="s">
        <v>1714</v>
      </c>
      <c r="J556" s="879" t="s">
        <v>1714</v>
      </c>
      <c r="K556" s="879" t="s">
        <v>1714</v>
      </c>
      <c r="L556" s="879" t="s">
        <v>1714</v>
      </c>
      <c r="M556" s="879" t="s">
        <v>1714</v>
      </c>
      <c r="N556" s="879" t="s">
        <v>1714</v>
      </c>
      <c r="O556" s="879" t="s">
        <v>1714</v>
      </c>
      <c r="P556" s="879" t="s">
        <v>1714</v>
      </c>
      <c r="Q556" s="879" t="s">
        <v>1714</v>
      </c>
      <c r="R556" s="879" t="s">
        <v>1714</v>
      </c>
      <c r="S556" s="879" t="s">
        <v>1714</v>
      </c>
      <c r="T556" s="879" t="s">
        <v>1714</v>
      </c>
      <c r="U556" s="879" t="s">
        <v>1714</v>
      </c>
      <c r="V556" s="879" t="s">
        <v>1714</v>
      </c>
      <c r="W556" s="879" t="s">
        <v>1714</v>
      </c>
      <c r="X556" s="879" t="s">
        <v>1714</v>
      </c>
      <c r="Y556" s="879" t="s">
        <v>1714</v>
      </c>
      <c r="Z556" s="879" t="s">
        <v>1714</v>
      </c>
      <c r="AA556" s="879" t="s">
        <v>1714</v>
      </c>
      <c r="AB556" s="879" t="s">
        <v>1714</v>
      </c>
      <c r="AC556" s="879" t="s">
        <v>1714</v>
      </c>
      <c r="AD556" s="879" t="s">
        <v>1714</v>
      </c>
      <c r="AE556" s="879" t="s">
        <v>1714</v>
      </c>
      <c r="AF556" s="879" t="s">
        <v>1714</v>
      </c>
      <c r="AG556" s="879" t="s">
        <v>1714</v>
      </c>
      <c r="AH556" s="879" t="s">
        <v>1714</v>
      </c>
      <c r="AI556" s="879" t="s">
        <v>1714</v>
      </c>
    </row>
    <row r="557" spans="2:35" ht="13" hidden="1" outlineLevel="1" x14ac:dyDescent="0.3">
      <c r="B557" s="845"/>
      <c r="C557" s="845"/>
      <c r="D557" s="849" t="s">
        <v>1212</v>
      </c>
      <c r="E557" s="878" t="s">
        <v>2244</v>
      </c>
      <c r="F557" s="879" t="s">
        <v>1714</v>
      </c>
      <c r="G557" s="879" t="s">
        <v>1714</v>
      </c>
      <c r="H557" s="879" t="s">
        <v>1714</v>
      </c>
      <c r="I557" s="879" t="s">
        <v>1714</v>
      </c>
      <c r="J557" s="879" t="s">
        <v>1714</v>
      </c>
      <c r="K557" s="879" t="s">
        <v>1714</v>
      </c>
      <c r="L557" s="879" t="s">
        <v>1714</v>
      </c>
      <c r="M557" s="879" t="s">
        <v>1714</v>
      </c>
      <c r="N557" s="879" t="s">
        <v>1714</v>
      </c>
      <c r="O557" s="879" t="s">
        <v>1714</v>
      </c>
      <c r="P557" s="879" t="s">
        <v>1714</v>
      </c>
      <c r="Q557" s="879" t="s">
        <v>1714</v>
      </c>
      <c r="R557" s="879" t="s">
        <v>1714</v>
      </c>
      <c r="S557" s="879" t="s">
        <v>1714</v>
      </c>
      <c r="T557" s="879" t="s">
        <v>1714</v>
      </c>
      <c r="U557" s="879" t="s">
        <v>1714</v>
      </c>
      <c r="V557" s="879" t="s">
        <v>1714</v>
      </c>
      <c r="W557" s="879" t="s">
        <v>1714</v>
      </c>
      <c r="X557" s="879" t="s">
        <v>1714</v>
      </c>
      <c r="Y557" s="879" t="s">
        <v>1714</v>
      </c>
      <c r="Z557" s="879" t="s">
        <v>1714</v>
      </c>
      <c r="AA557" s="879" t="s">
        <v>1714</v>
      </c>
      <c r="AB557" s="879" t="s">
        <v>1714</v>
      </c>
      <c r="AC557" s="879" t="s">
        <v>1714</v>
      </c>
      <c r="AD557" s="879" t="s">
        <v>1714</v>
      </c>
      <c r="AE557" s="879" t="s">
        <v>1714</v>
      </c>
      <c r="AF557" s="879" t="s">
        <v>1714</v>
      </c>
      <c r="AG557" s="879" t="s">
        <v>1714</v>
      </c>
      <c r="AH557" s="879" t="s">
        <v>1714</v>
      </c>
      <c r="AI557" s="879" t="s">
        <v>1714</v>
      </c>
    </row>
    <row r="558" spans="2:35" ht="13" hidden="1" outlineLevel="1" x14ac:dyDescent="0.3">
      <c r="B558" s="845"/>
      <c r="C558" s="845"/>
      <c r="D558" s="849" t="s">
        <v>1096</v>
      </c>
      <c r="E558" s="878" t="s">
        <v>2245</v>
      </c>
      <c r="F558" s="879" t="s">
        <v>1714</v>
      </c>
      <c r="G558" s="879" t="s">
        <v>1714</v>
      </c>
      <c r="H558" s="879" t="s">
        <v>1714</v>
      </c>
      <c r="I558" s="879" t="s">
        <v>1714</v>
      </c>
      <c r="J558" s="879" t="s">
        <v>1714</v>
      </c>
      <c r="K558" s="879" t="s">
        <v>1714</v>
      </c>
      <c r="L558" s="879" t="s">
        <v>1714</v>
      </c>
      <c r="M558" s="879" t="s">
        <v>1714</v>
      </c>
      <c r="N558" s="879" t="s">
        <v>1714</v>
      </c>
      <c r="O558" s="879" t="s">
        <v>1714</v>
      </c>
      <c r="P558" s="879" t="s">
        <v>1714</v>
      </c>
      <c r="Q558" s="879" t="s">
        <v>1714</v>
      </c>
      <c r="R558" s="879" t="s">
        <v>1714</v>
      </c>
      <c r="S558" s="879" t="s">
        <v>1714</v>
      </c>
      <c r="T558" s="879" t="s">
        <v>1714</v>
      </c>
      <c r="U558" s="879" t="s">
        <v>1714</v>
      </c>
      <c r="V558" s="879" t="s">
        <v>1714</v>
      </c>
      <c r="W558" s="879" t="s">
        <v>1714</v>
      </c>
      <c r="X558" s="879" t="s">
        <v>1714</v>
      </c>
      <c r="Y558" s="879" t="s">
        <v>1714</v>
      </c>
      <c r="Z558" s="879" t="s">
        <v>1714</v>
      </c>
      <c r="AA558" s="879" t="s">
        <v>1714</v>
      </c>
      <c r="AB558" s="879" t="s">
        <v>1714</v>
      </c>
      <c r="AC558" s="879" t="s">
        <v>1714</v>
      </c>
      <c r="AD558" s="879" t="s">
        <v>1714</v>
      </c>
      <c r="AE558" s="879" t="s">
        <v>1714</v>
      </c>
      <c r="AF558" s="879" t="s">
        <v>1714</v>
      </c>
      <c r="AG558" s="879" t="s">
        <v>1714</v>
      </c>
      <c r="AH558" s="879" t="s">
        <v>1714</v>
      </c>
      <c r="AI558" s="879" t="s">
        <v>1714</v>
      </c>
    </row>
    <row r="559" spans="2:35" ht="13" hidden="1" outlineLevel="1" x14ac:dyDescent="0.3">
      <c r="B559" s="845"/>
      <c r="C559" s="845"/>
      <c r="D559" s="847" t="s">
        <v>1098</v>
      </c>
      <c r="E559" s="878" t="s">
        <v>2246</v>
      </c>
      <c r="F559" s="879" t="s">
        <v>1714</v>
      </c>
      <c r="G559" s="879" t="s">
        <v>1714</v>
      </c>
      <c r="H559" s="879" t="s">
        <v>1714</v>
      </c>
      <c r="I559" s="879" t="s">
        <v>1714</v>
      </c>
      <c r="J559" s="879" t="s">
        <v>1714</v>
      </c>
      <c r="K559" s="879" t="s">
        <v>1714</v>
      </c>
      <c r="L559" s="879" t="s">
        <v>1714</v>
      </c>
      <c r="M559" s="879" t="s">
        <v>1714</v>
      </c>
      <c r="N559" s="879" t="s">
        <v>1714</v>
      </c>
      <c r="O559" s="879" t="s">
        <v>1714</v>
      </c>
      <c r="P559" s="879" t="s">
        <v>1714</v>
      </c>
      <c r="Q559" s="879" t="s">
        <v>1714</v>
      </c>
      <c r="R559" s="879" t="s">
        <v>1714</v>
      </c>
      <c r="S559" s="879" t="s">
        <v>1714</v>
      </c>
      <c r="T559" s="879" t="s">
        <v>1714</v>
      </c>
      <c r="U559" s="879" t="s">
        <v>1714</v>
      </c>
      <c r="V559" s="879" t="s">
        <v>1714</v>
      </c>
      <c r="W559" s="879" t="s">
        <v>1714</v>
      </c>
      <c r="X559" s="879" t="s">
        <v>1714</v>
      </c>
      <c r="Y559" s="879" t="s">
        <v>1714</v>
      </c>
      <c r="Z559" s="879" t="s">
        <v>1714</v>
      </c>
      <c r="AA559" s="879" t="s">
        <v>1714</v>
      </c>
      <c r="AB559" s="879" t="s">
        <v>1714</v>
      </c>
      <c r="AC559" s="879" t="s">
        <v>1714</v>
      </c>
      <c r="AD559" s="879" t="s">
        <v>1714</v>
      </c>
      <c r="AE559" s="879" t="s">
        <v>1714</v>
      </c>
      <c r="AF559" s="879" t="s">
        <v>1714</v>
      </c>
      <c r="AG559" s="879" t="s">
        <v>1714</v>
      </c>
      <c r="AH559" s="879" t="s">
        <v>1714</v>
      </c>
      <c r="AI559" s="879" t="s">
        <v>1714</v>
      </c>
    </row>
    <row r="560" spans="2:35" ht="13" hidden="1" outlineLevel="1" x14ac:dyDescent="0.3">
      <c r="B560" s="845"/>
      <c r="C560" s="845"/>
      <c r="D560" s="848" t="s">
        <v>1100</v>
      </c>
      <c r="E560" s="878" t="s">
        <v>2247</v>
      </c>
      <c r="F560" s="879" t="s">
        <v>1714</v>
      </c>
      <c r="G560" s="879" t="s">
        <v>1714</v>
      </c>
      <c r="H560" s="879" t="s">
        <v>1714</v>
      </c>
      <c r="I560" s="879" t="s">
        <v>1714</v>
      </c>
      <c r="J560" s="879" t="s">
        <v>1714</v>
      </c>
      <c r="K560" s="879" t="s">
        <v>1714</v>
      </c>
      <c r="L560" s="879" t="s">
        <v>1714</v>
      </c>
      <c r="M560" s="879" t="s">
        <v>1714</v>
      </c>
      <c r="N560" s="879" t="s">
        <v>1714</v>
      </c>
      <c r="O560" s="879" t="s">
        <v>1714</v>
      </c>
      <c r="P560" s="879" t="s">
        <v>1714</v>
      </c>
      <c r="Q560" s="879" t="s">
        <v>1714</v>
      </c>
      <c r="R560" s="879" t="s">
        <v>1714</v>
      </c>
      <c r="S560" s="879" t="s">
        <v>1714</v>
      </c>
      <c r="T560" s="879" t="s">
        <v>1714</v>
      </c>
      <c r="U560" s="879" t="s">
        <v>1714</v>
      </c>
      <c r="V560" s="879" t="s">
        <v>1714</v>
      </c>
      <c r="W560" s="879" t="s">
        <v>1714</v>
      </c>
      <c r="X560" s="879" t="s">
        <v>1714</v>
      </c>
      <c r="Y560" s="879" t="s">
        <v>1714</v>
      </c>
      <c r="Z560" s="879" t="s">
        <v>1714</v>
      </c>
      <c r="AA560" s="879" t="s">
        <v>1714</v>
      </c>
      <c r="AB560" s="879" t="s">
        <v>1714</v>
      </c>
      <c r="AC560" s="879" t="s">
        <v>1714</v>
      </c>
      <c r="AD560" s="879" t="s">
        <v>1714</v>
      </c>
      <c r="AE560" s="879" t="s">
        <v>1714</v>
      </c>
      <c r="AF560" s="879" t="s">
        <v>1714</v>
      </c>
      <c r="AG560" s="879" t="s">
        <v>1714</v>
      </c>
      <c r="AH560" s="879" t="s">
        <v>1714</v>
      </c>
      <c r="AI560" s="879" t="s">
        <v>1714</v>
      </c>
    </row>
    <row r="561" spans="2:35" ht="13" hidden="1" outlineLevel="1" x14ac:dyDescent="0.3">
      <c r="B561" s="845"/>
      <c r="C561" s="845"/>
      <c r="D561" s="849" t="s">
        <v>1102</v>
      </c>
      <c r="E561" s="878" t="s">
        <v>2248</v>
      </c>
      <c r="F561" s="879" t="s">
        <v>1714</v>
      </c>
      <c r="G561" s="879" t="s">
        <v>1714</v>
      </c>
      <c r="H561" s="879" t="s">
        <v>1714</v>
      </c>
      <c r="I561" s="879" t="s">
        <v>1714</v>
      </c>
      <c r="J561" s="879" t="s">
        <v>1714</v>
      </c>
      <c r="K561" s="879" t="s">
        <v>1714</v>
      </c>
      <c r="L561" s="879" t="s">
        <v>1714</v>
      </c>
      <c r="M561" s="879" t="s">
        <v>1714</v>
      </c>
      <c r="N561" s="879" t="s">
        <v>1714</v>
      </c>
      <c r="O561" s="879" t="s">
        <v>1714</v>
      </c>
      <c r="P561" s="879" t="s">
        <v>1714</v>
      </c>
      <c r="Q561" s="879" t="s">
        <v>1714</v>
      </c>
      <c r="R561" s="879" t="s">
        <v>1714</v>
      </c>
      <c r="S561" s="879" t="s">
        <v>1714</v>
      </c>
      <c r="T561" s="879" t="s">
        <v>1714</v>
      </c>
      <c r="U561" s="879" t="s">
        <v>1714</v>
      </c>
      <c r="V561" s="879" t="s">
        <v>1714</v>
      </c>
      <c r="W561" s="879" t="s">
        <v>1714</v>
      </c>
      <c r="X561" s="879" t="s">
        <v>1714</v>
      </c>
      <c r="Y561" s="879" t="s">
        <v>1714</v>
      </c>
      <c r="Z561" s="879" t="s">
        <v>1714</v>
      </c>
      <c r="AA561" s="879" t="s">
        <v>1714</v>
      </c>
      <c r="AB561" s="879" t="s">
        <v>1714</v>
      </c>
      <c r="AC561" s="879" t="s">
        <v>1714</v>
      </c>
      <c r="AD561" s="879" t="s">
        <v>1714</v>
      </c>
      <c r="AE561" s="879" t="s">
        <v>1714</v>
      </c>
      <c r="AF561" s="879" t="s">
        <v>1714</v>
      </c>
      <c r="AG561" s="879" t="s">
        <v>1714</v>
      </c>
      <c r="AH561" s="879" t="s">
        <v>1714</v>
      </c>
      <c r="AI561" s="879" t="s">
        <v>1714</v>
      </c>
    </row>
    <row r="562" spans="2:35" ht="13" hidden="1" outlineLevel="1" x14ac:dyDescent="0.3">
      <c r="B562" s="845"/>
      <c r="C562" s="845"/>
      <c r="D562" s="849" t="s">
        <v>1104</v>
      </c>
      <c r="E562" s="878" t="s">
        <v>2249</v>
      </c>
      <c r="F562" s="879" t="s">
        <v>1714</v>
      </c>
      <c r="G562" s="879" t="s">
        <v>1714</v>
      </c>
      <c r="H562" s="879" t="s">
        <v>1714</v>
      </c>
      <c r="I562" s="879" t="s">
        <v>1714</v>
      </c>
      <c r="J562" s="879" t="s">
        <v>1714</v>
      </c>
      <c r="K562" s="879" t="s">
        <v>1714</v>
      </c>
      <c r="L562" s="879" t="s">
        <v>1714</v>
      </c>
      <c r="M562" s="879" t="s">
        <v>1714</v>
      </c>
      <c r="N562" s="879" t="s">
        <v>1714</v>
      </c>
      <c r="O562" s="879" t="s">
        <v>1714</v>
      </c>
      <c r="P562" s="879" t="s">
        <v>1714</v>
      </c>
      <c r="Q562" s="879" t="s">
        <v>1714</v>
      </c>
      <c r="R562" s="879" t="s">
        <v>1714</v>
      </c>
      <c r="S562" s="879" t="s">
        <v>1714</v>
      </c>
      <c r="T562" s="879" t="s">
        <v>1714</v>
      </c>
      <c r="U562" s="879" t="s">
        <v>1714</v>
      </c>
      <c r="V562" s="879" t="s">
        <v>1714</v>
      </c>
      <c r="W562" s="879" t="s">
        <v>1714</v>
      </c>
      <c r="X562" s="879" t="s">
        <v>1714</v>
      </c>
      <c r="Y562" s="879" t="s">
        <v>1714</v>
      </c>
      <c r="Z562" s="879" t="s">
        <v>1714</v>
      </c>
      <c r="AA562" s="879" t="s">
        <v>1714</v>
      </c>
      <c r="AB562" s="879" t="s">
        <v>1714</v>
      </c>
      <c r="AC562" s="879" t="s">
        <v>1714</v>
      </c>
      <c r="AD562" s="879" t="s">
        <v>1714</v>
      </c>
      <c r="AE562" s="879" t="s">
        <v>1714</v>
      </c>
      <c r="AF562" s="879" t="s">
        <v>1714</v>
      </c>
      <c r="AG562" s="879" t="s">
        <v>1714</v>
      </c>
      <c r="AH562" s="879" t="s">
        <v>1714</v>
      </c>
      <c r="AI562" s="879" t="s">
        <v>1714</v>
      </c>
    </row>
    <row r="563" spans="2:35" ht="13" hidden="1" outlineLevel="1" x14ac:dyDescent="0.3">
      <c r="B563" s="845"/>
      <c r="C563" s="845"/>
      <c r="D563" s="849" t="s">
        <v>1106</v>
      </c>
      <c r="E563" s="878" t="s">
        <v>2250</v>
      </c>
      <c r="F563" s="879" t="s">
        <v>1714</v>
      </c>
      <c r="G563" s="879" t="s">
        <v>1714</v>
      </c>
      <c r="H563" s="879" t="s">
        <v>1714</v>
      </c>
      <c r="I563" s="879" t="s">
        <v>1714</v>
      </c>
      <c r="J563" s="879" t="s">
        <v>1714</v>
      </c>
      <c r="K563" s="879" t="s">
        <v>1714</v>
      </c>
      <c r="L563" s="879" t="s">
        <v>1714</v>
      </c>
      <c r="M563" s="879" t="s">
        <v>1714</v>
      </c>
      <c r="N563" s="879" t="s">
        <v>1714</v>
      </c>
      <c r="O563" s="879" t="s">
        <v>1714</v>
      </c>
      <c r="P563" s="879" t="s">
        <v>1714</v>
      </c>
      <c r="Q563" s="879" t="s">
        <v>1714</v>
      </c>
      <c r="R563" s="879" t="s">
        <v>1714</v>
      </c>
      <c r="S563" s="879" t="s">
        <v>1714</v>
      </c>
      <c r="T563" s="879" t="s">
        <v>1714</v>
      </c>
      <c r="U563" s="879" t="s">
        <v>1714</v>
      </c>
      <c r="V563" s="879" t="s">
        <v>1714</v>
      </c>
      <c r="W563" s="879" t="s">
        <v>1714</v>
      </c>
      <c r="X563" s="879" t="s">
        <v>1714</v>
      </c>
      <c r="Y563" s="879" t="s">
        <v>1714</v>
      </c>
      <c r="Z563" s="879" t="s">
        <v>1714</v>
      </c>
      <c r="AA563" s="879" t="s">
        <v>1714</v>
      </c>
      <c r="AB563" s="879" t="s">
        <v>1714</v>
      </c>
      <c r="AC563" s="879" t="s">
        <v>1714</v>
      </c>
      <c r="AD563" s="879" t="s">
        <v>1714</v>
      </c>
      <c r="AE563" s="879" t="s">
        <v>1714</v>
      </c>
      <c r="AF563" s="879" t="s">
        <v>1714</v>
      </c>
      <c r="AG563" s="879" t="s">
        <v>1714</v>
      </c>
      <c r="AH563" s="879" t="s">
        <v>1714</v>
      </c>
      <c r="AI563" s="879" t="s">
        <v>1714</v>
      </c>
    </row>
    <row r="564" spans="2:35" ht="13" hidden="1" outlineLevel="1" x14ac:dyDescent="0.3">
      <c r="B564" s="845"/>
      <c r="C564" s="845"/>
      <c r="D564" s="849" t="s">
        <v>1108</v>
      </c>
      <c r="E564" s="878" t="s">
        <v>2251</v>
      </c>
      <c r="F564" s="879" t="s">
        <v>1714</v>
      </c>
      <c r="G564" s="879" t="s">
        <v>1714</v>
      </c>
      <c r="H564" s="879" t="s">
        <v>1714</v>
      </c>
      <c r="I564" s="879" t="s">
        <v>1714</v>
      </c>
      <c r="J564" s="879" t="s">
        <v>1714</v>
      </c>
      <c r="K564" s="879" t="s">
        <v>1714</v>
      </c>
      <c r="L564" s="879" t="s">
        <v>1714</v>
      </c>
      <c r="M564" s="879" t="s">
        <v>1714</v>
      </c>
      <c r="N564" s="879" t="s">
        <v>1714</v>
      </c>
      <c r="O564" s="879" t="s">
        <v>1714</v>
      </c>
      <c r="P564" s="879" t="s">
        <v>1714</v>
      </c>
      <c r="Q564" s="879" t="s">
        <v>1714</v>
      </c>
      <c r="R564" s="879" t="s">
        <v>1714</v>
      </c>
      <c r="S564" s="879" t="s">
        <v>1714</v>
      </c>
      <c r="T564" s="879" t="s">
        <v>1714</v>
      </c>
      <c r="U564" s="879" t="s">
        <v>1714</v>
      </c>
      <c r="V564" s="879" t="s">
        <v>1714</v>
      </c>
      <c r="W564" s="879" t="s">
        <v>1714</v>
      </c>
      <c r="X564" s="879" t="s">
        <v>1714</v>
      </c>
      <c r="Y564" s="879" t="s">
        <v>1714</v>
      </c>
      <c r="Z564" s="879" t="s">
        <v>1714</v>
      </c>
      <c r="AA564" s="879" t="s">
        <v>1714</v>
      </c>
      <c r="AB564" s="879" t="s">
        <v>1714</v>
      </c>
      <c r="AC564" s="879" t="s">
        <v>1714</v>
      </c>
      <c r="AD564" s="879" t="s">
        <v>1714</v>
      </c>
      <c r="AE564" s="879" t="s">
        <v>1714</v>
      </c>
      <c r="AF564" s="879" t="s">
        <v>1714</v>
      </c>
      <c r="AG564" s="879" t="s">
        <v>1714</v>
      </c>
      <c r="AH564" s="879" t="s">
        <v>1714</v>
      </c>
      <c r="AI564" s="879" t="s">
        <v>1714</v>
      </c>
    </row>
    <row r="565" spans="2:35" ht="13" hidden="1" outlineLevel="1" x14ac:dyDescent="0.3">
      <c r="B565" s="845"/>
      <c r="C565" s="845"/>
      <c r="D565" s="848" t="s">
        <v>1110</v>
      </c>
      <c r="E565" s="878" t="s">
        <v>2252</v>
      </c>
      <c r="F565" s="879" t="s">
        <v>1714</v>
      </c>
      <c r="G565" s="879" t="s">
        <v>1714</v>
      </c>
      <c r="H565" s="879" t="s">
        <v>1714</v>
      </c>
      <c r="I565" s="879" t="s">
        <v>1714</v>
      </c>
      <c r="J565" s="879" t="s">
        <v>1714</v>
      </c>
      <c r="K565" s="879" t="s">
        <v>1714</v>
      </c>
      <c r="L565" s="879" t="s">
        <v>1714</v>
      </c>
      <c r="M565" s="879" t="s">
        <v>1714</v>
      </c>
      <c r="N565" s="879" t="s">
        <v>1714</v>
      </c>
      <c r="O565" s="879" t="s">
        <v>1714</v>
      </c>
      <c r="P565" s="879" t="s">
        <v>1714</v>
      </c>
      <c r="Q565" s="879" t="s">
        <v>1714</v>
      </c>
      <c r="R565" s="879" t="s">
        <v>1714</v>
      </c>
      <c r="S565" s="879" t="s">
        <v>1714</v>
      </c>
      <c r="T565" s="879" t="s">
        <v>1714</v>
      </c>
      <c r="U565" s="879" t="s">
        <v>1714</v>
      </c>
      <c r="V565" s="879" t="s">
        <v>1714</v>
      </c>
      <c r="W565" s="879" t="s">
        <v>1714</v>
      </c>
      <c r="X565" s="879" t="s">
        <v>1714</v>
      </c>
      <c r="Y565" s="879" t="s">
        <v>1714</v>
      </c>
      <c r="Z565" s="879" t="s">
        <v>1714</v>
      </c>
      <c r="AA565" s="879" t="s">
        <v>1714</v>
      </c>
      <c r="AB565" s="879" t="s">
        <v>1714</v>
      </c>
      <c r="AC565" s="879" t="s">
        <v>1714</v>
      </c>
      <c r="AD565" s="879" t="s">
        <v>1714</v>
      </c>
      <c r="AE565" s="879" t="s">
        <v>1714</v>
      </c>
      <c r="AF565" s="879" t="s">
        <v>1714</v>
      </c>
      <c r="AG565" s="879" t="s">
        <v>1714</v>
      </c>
      <c r="AH565" s="879" t="s">
        <v>1714</v>
      </c>
      <c r="AI565" s="879" t="s">
        <v>1714</v>
      </c>
    </row>
    <row r="566" spans="2:35" ht="13" hidden="1" outlineLevel="1" x14ac:dyDescent="0.3">
      <c r="B566" s="845"/>
      <c r="C566" s="845"/>
      <c r="D566" s="849" t="s">
        <v>1102</v>
      </c>
      <c r="E566" s="878" t="s">
        <v>2253</v>
      </c>
      <c r="F566" s="879" t="s">
        <v>1714</v>
      </c>
      <c r="G566" s="879" t="s">
        <v>1714</v>
      </c>
      <c r="H566" s="879" t="s">
        <v>1714</v>
      </c>
      <c r="I566" s="879" t="s">
        <v>1714</v>
      </c>
      <c r="J566" s="879" t="s">
        <v>1714</v>
      </c>
      <c r="K566" s="879" t="s">
        <v>1714</v>
      </c>
      <c r="L566" s="879" t="s">
        <v>1714</v>
      </c>
      <c r="M566" s="879" t="s">
        <v>1714</v>
      </c>
      <c r="N566" s="879" t="s">
        <v>1714</v>
      </c>
      <c r="O566" s="879" t="s">
        <v>1714</v>
      </c>
      <c r="P566" s="879" t="s">
        <v>1714</v>
      </c>
      <c r="Q566" s="879" t="s">
        <v>1714</v>
      </c>
      <c r="R566" s="879" t="s">
        <v>1714</v>
      </c>
      <c r="S566" s="879" t="s">
        <v>1714</v>
      </c>
      <c r="T566" s="879" t="s">
        <v>1714</v>
      </c>
      <c r="U566" s="879" t="s">
        <v>1714</v>
      </c>
      <c r="V566" s="879" t="s">
        <v>1714</v>
      </c>
      <c r="W566" s="879" t="s">
        <v>1714</v>
      </c>
      <c r="X566" s="879" t="s">
        <v>1714</v>
      </c>
      <c r="Y566" s="879" t="s">
        <v>1714</v>
      </c>
      <c r="Z566" s="879" t="s">
        <v>1714</v>
      </c>
      <c r="AA566" s="879" t="s">
        <v>1714</v>
      </c>
      <c r="AB566" s="879" t="s">
        <v>1714</v>
      </c>
      <c r="AC566" s="879" t="s">
        <v>1714</v>
      </c>
      <c r="AD566" s="879" t="s">
        <v>1714</v>
      </c>
      <c r="AE566" s="879" t="s">
        <v>1714</v>
      </c>
      <c r="AF566" s="879" t="s">
        <v>1714</v>
      </c>
      <c r="AG566" s="879" t="s">
        <v>1714</v>
      </c>
      <c r="AH566" s="879" t="s">
        <v>1714</v>
      </c>
      <c r="AI566" s="879" t="s">
        <v>1714</v>
      </c>
    </row>
    <row r="567" spans="2:35" ht="13" hidden="1" outlineLevel="1" x14ac:dyDescent="0.3">
      <c r="B567" s="845"/>
      <c r="C567" s="845"/>
      <c r="D567" s="849" t="s">
        <v>1104</v>
      </c>
      <c r="E567" s="878" t="s">
        <v>2254</v>
      </c>
      <c r="F567" s="879" t="s">
        <v>1714</v>
      </c>
      <c r="G567" s="879" t="s">
        <v>1714</v>
      </c>
      <c r="H567" s="879" t="s">
        <v>1714</v>
      </c>
      <c r="I567" s="879" t="s">
        <v>1714</v>
      </c>
      <c r="J567" s="879" t="s">
        <v>1714</v>
      </c>
      <c r="K567" s="879" t="s">
        <v>1714</v>
      </c>
      <c r="L567" s="879" t="s">
        <v>1714</v>
      </c>
      <c r="M567" s="879" t="s">
        <v>1714</v>
      </c>
      <c r="N567" s="879" t="s">
        <v>1714</v>
      </c>
      <c r="O567" s="879" t="s">
        <v>1714</v>
      </c>
      <c r="P567" s="879" t="s">
        <v>1714</v>
      </c>
      <c r="Q567" s="879" t="s">
        <v>1714</v>
      </c>
      <c r="R567" s="879" t="s">
        <v>1714</v>
      </c>
      <c r="S567" s="879" t="s">
        <v>1714</v>
      </c>
      <c r="T567" s="879" t="s">
        <v>1714</v>
      </c>
      <c r="U567" s="879" t="s">
        <v>1714</v>
      </c>
      <c r="V567" s="879" t="s">
        <v>1714</v>
      </c>
      <c r="W567" s="879" t="s">
        <v>1714</v>
      </c>
      <c r="X567" s="879" t="s">
        <v>1714</v>
      </c>
      <c r="Y567" s="879" t="s">
        <v>1714</v>
      </c>
      <c r="Z567" s="879" t="s">
        <v>1714</v>
      </c>
      <c r="AA567" s="879" t="s">
        <v>1714</v>
      </c>
      <c r="AB567" s="879" t="s">
        <v>1714</v>
      </c>
      <c r="AC567" s="879" t="s">
        <v>1714</v>
      </c>
      <c r="AD567" s="879" t="s">
        <v>1714</v>
      </c>
      <c r="AE567" s="879" t="s">
        <v>1714</v>
      </c>
      <c r="AF567" s="879" t="s">
        <v>1714</v>
      </c>
      <c r="AG567" s="879" t="s">
        <v>1714</v>
      </c>
      <c r="AH567" s="879" t="s">
        <v>1714</v>
      </c>
      <c r="AI567" s="879" t="s">
        <v>1714</v>
      </c>
    </row>
    <row r="568" spans="2:35" ht="13" hidden="1" outlineLevel="1" x14ac:dyDescent="0.3">
      <c r="B568" s="845"/>
      <c r="C568" s="845"/>
      <c r="D568" s="849" t="s">
        <v>1114</v>
      </c>
      <c r="E568" s="878" t="s">
        <v>2255</v>
      </c>
      <c r="F568" s="879" t="s">
        <v>1714</v>
      </c>
      <c r="G568" s="879" t="s">
        <v>1714</v>
      </c>
      <c r="H568" s="879" t="s">
        <v>1714</v>
      </c>
      <c r="I568" s="879" t="s">
        <v>1714</v>
      </c>
      <c r="J568" s="879" t="s">
        <v>1714</v>
      </c>
      <c r="K568" s="879" t="s">
        <v>1714</v>
      </c>
      <c r="L568" s="879" t="s">
        <v>1714</v>
      </c>
      <c r="M568" s="879" t="s">
        <v>1714</v>
      </c>
      <c r="N568" s="879" t="s">
        <v>1714</v>
      </c>
      <c r="O568" s="879" t="s">
        <v>1714</v>
      </c>
      <c r="P568" s="879" t="s">
        <v>1714</v>
      </c>
      <c r="Q568" s="879" t="s">
        <v>1714</v>
      </c>
      <c r="R568" s="879" t="s">
        <v>1714</v>
      </c>
      <c r="S568" s="879" t="s">
        <v>1714</v>
      </c>
      <c r="T568" s="879" t="s">
        <v>1714</v>
      </c>
      <c r="U568" s="879" t="s">
        <v>1714</v>
      </c>
      <c r="V568" s="879" t="s">
        <v>1714</v>
      </c>
      <c r="W568" s="879" t="s">
        <v>1714</v>
      </c>
      <c r="X568" s="879" t="s">
        <v>1714</v>
      </c>
      <c r="Y568" s="879" t="s">
        <v>1714</v>
      </c>
      <c r="Z568" s="879" t="s">
        <v>1714</v>
      </c>
      <c r="AA568" s="879" t="s">
        <v>1714</v>
      </c>
      <c r="AB568" s="879" t="s">
        <v>1714</v>
      </c>
      <c r="AC568" s="879" t="s">
        <v>1714</v>
      </c>
      <c r="AD568" s="879" t="s">
        <v>1714</v>
      </c>
      <c r="AE568" s="879" t="s">
        <v>1714</v>
      </c>
      <c r="AF568" s="879" t="s">
        <v>1714</v>
      </c>
      <c r="AG568" s="879" t="s">
        <v>1714</v>
      </c>
      <c r="AH568" s="879" t="s">
        <v>1714</v>
      </c>
      <c r="AI568" s="879" t="s">
        <v>1714</v>
      </c>
    </row>
    <row r="569" spans="2:35" ht="13" hidden="1" outlineLevel="1" x14ac:dyDescent="0.3">
      <c r="B569" s="845"/>
      <c r="C569" s="845"/>
      <c r="D569" s="847" t="s">
        <v>615</v>
      </c>
      <c r="E569" s="878" t="s">
        <v>2256</v>
      </c>
      <c r="F569" s="879" t="s">
        <v>1714</v>
      </c>
      <c r="G569" s="879" t="s">
        <v>1714</v>
      </c>
      <c r="H569" s="879" t="s">
        <v>1714</v>
      </c>
      <c r="I569" s="879" t="s">
        <v>1714</v>
      </c>
      <c r="J569" s="879" t="s">
        <v>1714</v>
      </c>
      <c r="K569" s="879" t="s">
        <v>1714</v>
      </c>
      <c r="L569" s="879" t="s">
        <v>1714</v>
      </c>
      <c r="M569" s="879" t="s">
        <v>1714</v>
      </c>
      <c r="N569" s="879" t="s">
        <v>1714</v>
      </c>
      <c r="O569" s="879" t="s">
        <v>1714</v>
      </c>
      <c r="P569" s="879" t="s">
        <v>1714</v>
      </c>
      <c r="Q569" s="879" t="s">
        <v>1714</v>
      </c>
      <c r="R569" s="879" t="s">
        <v>1714</v>
      </c>
      <c r="S569" s="879" t="s">
        <v>1714</v>
      </c>
      <c r="T569" s="879" t="s">
        <v>1714</v>
      </c>
      <c r="U569" s="879" t="s">
        <v>1714</v>
      </c>
      <c r="V569" s="879" t="s">
        <v>1714</v>
      </c>
      <c r="W569" s="879" t="s">
        <v>1714</v>
      </c>
      <c r="X569" s="879" t="s">
        <v>1714</v>
      </c>
      <c r="Y569" s="879" t="s">
        <v>1714</v>
      </c>
      <c r="Z569" s="879" t="s">
        <v>1714</v>
      </c>
      <c r="AA569" s="879" t="s">
        <v>1714</v>
      </c>
      <c r="AB569" s="879" t="s">
        <v>1714</v>
      </c>
      <c r="AC569" s="879" t="s">
        <v>1714</v>
      </c>
      <c r="AD569" s="879" t="s">
        <v>1714</v>
      </c>
      <c r="AE569" s="879" t="s">
        <v>1714</v>
      </c>
      <c r="AF569" s="879" t="s">
        <v>1714</v>
      </c>
      <c r="AG569" s="879" t="s">
        <v>1714</v>
      </c>
      <c r="AH569" s="879" t="s">
        <v>1714</v>
      </c>
      <c r="AI569" s="879" t="s">
        <v>1714</v>
      </c>
    </row>
    <row r="570" spans="2:35" ht="13" hidden="1" outlineLevel="1" x14ac:dyDescent="0.3">
      <c r="B570" s="845"/>
      <c r="C570" s="845"/>
      <c r="D570" s="848" t="s">
        <v>1215</v>
      </c>
      <c r="E570" s="878" t="s">
        <v>2257</v>
      </c>
      <c r="F570" s="879" t="s">
        <v>1714</v>
      </c>
      <c r="G570" s="879" t="s">
        <v>1714</v>
      </c>
      <c r="H570" s="879" t="s">
        <v>1714</v>
      </c>
      <c r="I570" s="879" t="s">
        <v>1714</v>
      </c>
      <c r="J570" s="879" t="s">
        <v>1714</v>
      </c>
      <c r="K570" s="879" t="s">
        <v>1714</v>
      </c>
      <c r="L570" s="879" t="s">
        <v>1714</v>
      </c>
      <c r="M570" s="879" t="s">
        <v>1714</v>
      </c>
      <c r="N570" s="879" t="s">
        <v>1714</v>
      </c>
      <c r="O570" s="879" t="s">
        <v>1714</v>
      </c>
      <c r="P570" s="879" t="s">
        <v>1714</v>
      </c>
      <c r="Q570" s="879" t="s">
        <v>1714</v>
      </c>
      <c r="R570" s="879" t="s">
        <v>1714</v>
      </c>
      <c r="S570" s="879" t="s">
        <v>1714</v>
      </c>
      <c r="T570" s="879" t="s">
        <v>1714</v>
      </c>
      <c r="U570" s="879" t="s">
        <v>1714</v>
      </c>
      <c r="V570" s="879" t="s">
        <v>1714</v>
      </c>
      <c r="W570" s="879" t="s">
        <v>1714</v>
      </c>
      <c r="X570" s="879" t="s">
        <v>1714</v>
      </c>
      <c r="Y570" s="879" t="s">
        <v>1714</v>
      </c>
      <c r="Z570" s="879" t="s">
        <v>1714</v>
      </c>
      <c r="AA570" s="879" t="s">
        <v>1714</v>
      </c>
      <c r="AB570" s="879" t="s">
        <v>1714</v>
      </c>
      <c r="AC570" s="879" t="s">
        <v>1714</v>
      </c>
      <c r="AD570" s="879" t="s">
        <v>1714</v>
      </c>
      <c r="AE570" s="879" t="s">
        <v>1714</v>
      </c>
      <c r="AF570" s="879" t="s">
        <v>1714</v>
      </c>
      <c r="AG570" s="879" t="s">
        <v>1714</v>
      </c>
      <c r="AH570" s="879" t="s">
        <v>1714</v>
      </c>
      <c r="AI570" s="879" t="s">
        <v>1714</v>
      </c>
    </row>
    <row r="571" spans="2:35" ht="13" hidden="1" outlineLevel="1" x14ac:dyDescent="0.3">
      <c r="B571" s="845"/>
      <c r="C571" s="845"/>
      <c r="D571" s="849" t="s">
        <v>1115</v>
      </c>
      <c r="E571" s="878" t="s">
        <v>2258</v>
      </c>
      <c r="F571" s="879" t="s">
        <v>1714</v>
      </c>
      <c r="G571" s="879" t="s">
        <v>1714</v>
      </c>
      <c r="H571" s="879" t="s">
        <v>1714</v>
      </c>
      <c r="I571" s="879" t="s">
        <v>1714</v>
      </c>
      <c r="J571" s="879" t="s">
        <v>1714</v>
      </c>
      <c r="K571" s="879" t="s">
        <v>1714</v>
      </c>
      <c r="L571" s="879" t="s">
        <v>1714</v>
      </c>
      <c r="M571" s="879" t="s">
        <v>1714</v>
      </c>
      <c r="N571" s="879" t="s">
        <v>1714</v>
      </c>
      <c r="O571" s="879" t="s">
        <v>1714</v>
      </c>
      <c r="P571" s="879" t="s">
        <v>1714</v>
      </c>
      <c r="Q571" s="879" t="s">
        <v>1714</v>
      </c>
      <c r="R571" s="879" t="s">
        <v>1714</v>
      </c>
      <c r="S571" s="879" t="s">
        <v>1714</v>
      </c>
      <c r="T571" s="879" t="s">
        <v>1714</v>
      </c>
      <c r="U571" s="879" t="s">
        <v>1714</v>
      </c>
      <c r="V571" s="879" t="s">
        <v>1714</v>
      </c>
      <c r="W571" s="879" t="s">
        <v>1714</v>
      </c>
      <c r="X571" s="879" t="s">
        <v>1714</v>
      </c>
      <c r="Y571" s="879" t="s">
        <v>1714</v>
      </c>
      <c r="Z571" s="879" t="s">
        <v>1714</v>
      </c>
      <c r="AA571" s="879" t="s">
        <v>1714</v>
      </c>
      <c r="AB571" s="879" t="s">
        <v>1714</v>
      </c>
      <c r="AC571" s="879" t="s">
        <v>1714</v>
      </c>
      <c r="AD571" s="879" t="s">
        <v>1714</v>
      </c>
      <c r="AE571" s="879" t="s">
        <v>1714</v>
      </c>
      <c r="AF571" s="879" t="s">
        <v>1714</v>
      </c>
      <c r="AG571" s="879" t="s">
        <v>1714</v>
      </c>
      <c r="AH571" s="879" t="s">
        <v>1714</v>
      </c>
      <c r="AI571" s="879" t="s">
        <v>1714</v>
      </c>
    </row>
    <row r="572" spans="2:35" ht="13" hidden="1" outlineLevel="1" x14ac:dyDescent="0.3">
      <c r="B572" s="845"/>
      <c r="C572" s="845"/>
      <c r="D572" s="850" t="s">
        <v>1218</v>
      </c>
      <c r="E572" s="878" t="s">
        <v>2259</v>
      </c>
      <c r="F572" s="879" t="s">
        <v>1714</v>
      </c>
      <c r="G572" s="879" t="s">
        <v>1714</v>
      </c>
      <c r="H572" s="879" t="s">
        <v>1714</v>
      </c>
      <c r="I572" s="879" t="s">
        <v>1714</v>
      </c>
      <c r="J572" s="879" t="s">
        <v>1714</v>
      </c>
      <c r="K572" s="879" t="s">
        <v>1714</v>
      </c>
      <c r="L572" s="879" t="s">
        <v>1714</v>
      </c>
      <c r="M572" s="879" t="s">
        <v>1714</v>
      </c>
      <c r="N572" s="879" t="s">
        <v>1714</v>
      </c>
      <c r="O572" s="879" t="s">
        <v>1714</v>
      </c>
      <c r="P572" s="879" t="s">
        <v>1714</v>
      </c>
      <c r="Q572" s="879" t="s">
        <v>1714</v>
      </c>
      <c r="R572" s="879" t="s">
        <v>1714</v>
      </c>
      <c r="S572" s="879" t="s">
        <v>1714</v>
      </c>
      <c r="T572" s="879" t="s">
        <v>1714</v>
      </c>
      <c r="U572" s="879" t="s">
        <v>1714</v>
      </c>
      <c r="V572" s="879" t="s">
        <v>1714</v>
      </c>
      <c r="W572" s="879" t="s">
        <v>1714</v>
      </c>
      <c r="X572" s="879" t="s">
        <v>1714</v>
      </c>
      <c r="Y572" s="879" t="s">
        <v>1714</v>
      </c>
      <c r="Z572" s="879" t="s">
        <v>1714</v>
      </c>
      <c r="AA572" s="879" t="s">
        <v>1714</v>
      </c>
      <c r="AB572" s="879" t="s">
        <v>1714</v>
      </c>
      <c r="AC572" s="879" t="s">
        <v>1714</v>
      </c>
      <c r="AD572" s="879" t="s">
        <v>1714</v>
      </c>
      <c r="AE572" s="879" t="s">
        <v>1714</v>
      </c>
      <c r="AF572" s="879" t="s">
        <v>1714</v>
      </c>
      <c r="AG572" s="879" t="s">
        <v>1714</v>
      </c>
      <c r="AH572" s="879" t="s">
        <v>1714</v>
      </c>
      <c r="AI572" s="879" t="s">
        <v>1714</v>
      </c>
    </row>
    <row r="573" spans="2:35" ht="13" hidden="1" outlineLevel="1" x14ac:dyDescent="0.3">
      <c r="B573" s="845"/>
      <c r="C573" s="845"/>
      <c r="D573" s="850" t="s">
        <v>1220</v>
      </c>
      <c r="E573" s="878" t="s">
        <v>2260</v>
      </c>
      <c r="F573" s="879" t="s">
        <v>1714</v>
      </c>
      <c r="G573" s="879" t="s">
        <v>1714</v>
      </c>
      <c r="H573" s="879" t="s">
        <v>1714</v>
      </c>
      <c r="I573" s="879" t="s">
        <v>1714</v>
      </c>
      <c r="J573" s="879" t="s">
        <v>1714</v>
      </c>
      <c r="K573" s="879" t="s">
        <v>1714</v>
      </c>
      <c r="L573" s="879" t="s">
        <v>1714</v>
      </c>
      <c r="M573" s="879" t="s">
        <v>1714</v>
      </c>
      <c r="N573" s="879" t="s">
        <v>1714</v>
      </c>
      <c r="O573" s="879" t="s">
        <v>1714</v>
      </c>
      <c r="P573" s="879" t="s">
        <v>1714</v>
      </c>
      <c r="Q573" s="879" t="s">
        <v>1714</v>
      </c>
      <c r="R573" s="879" t="s">
        <v>1714</v>
      </c>
      <c r="S573" s="879" t="s">
        <v>1714</v>
      </c>
      <c r="T573" s="879" t="s">
        <v>1714</v>
      </c>
      <c r="U573" s="879" t="s">
        <v>1714</v>
      </c>
      <c r="V573" s="879" t="s">
        <v>1714</v>
      </c>
      <c r="W573" s="879" t="s">
        <v>1714</v>
      </c>
      <c r="X573" s="879" t="s">
        <v>1714</v>
      </c>
      <c r="Y573" s="879" t="s">
        <v>1714</v>
      </c>
      <c r="Z573" s="879" t="s">
        <v>1714</v>
      </c>
      <c r="AA573" s="879" t="s">
        <v>1714</v>
      </c>
      <c r="AB573" s="879" t="s">
        <v>1714</v>
      </c>
      <c r="AC573" s="879" t="s">
        <v>1714</v>
      </c>
      <c r="AD573" s="879" t="s">
        <v>1714</v>
      </c>
      <c r="AE573" s="879" t="s">
        <v>1714</v>
      </c>
      <c r="AF573" s="879" t="s">
        <v>1714</v>
      </c>
      <c r="AG573" s="879" t="s">
        <v>1714</v>
      </c>
      <c r="AH573" s="879" t="s">
        <v>1714</v>
      </c>
      <c r="AI573" s="879" t="s">
        <v>1714</v>
      </c>
    </row>
    <row r="574" spans="2:35" ht="13" hidden="1" outlineLevel="1" x14ac:dyDescent="0.3">
      <c r="B574" s="845"/>
      <c r="C574" s="845"/>
      <c r="D574" s="850" t="s">
        <v>1222</v>
      </c>
      <c r="E574" s="878" t="s">
        <v>2261</v>
      </c>
      <c r="F574" s="879" t="s">
        <v>1714</v>
      </c>
      <c r="G574" s="879" t="s">
        <v>1714</v>
      </c>
      <c r="H574" s="879" t="s">
        <v>1714</v>
      </c>
      <c r="I574" s="879" t="s">
        <v>1714</v>
      </c>
      <c r="J574" s="879" t="s">
        <v>1714</v>
      </c>
      <c r="K574" s="879" t="s">
        <v>1714</v>
      </c>
      <c r="L574" s="879" t="s">
        <v>1714</v>
      </c>
      <c r="M574" s="879" t="s">
        <v>1714</v>
      </c>
      <c r="N574" s="879" t="s">
        <v>1714</v>
      </c>
      <c r="O574" s="879" t="s">
        <v>1714</v>
      </c>
      <c r="P574" s="879" t="s">
        <v>1714</v>
      </c>
      <c r="Q574" s="879" t="s">
        <v>1714</v>
      </c>
      <c r="R574" s="879" t="s">
        <v>1714</v>
      </c>
      <c r="S574" s="879" t="s">
        <v>1714</v>
      </c>
      <c r="T574" s="879" t="s">
        <v>1714</v>
      </c>
      <c r="U574" s="879" t="s">
        <v>1714</v>
      </c>
      <c r="V574" s="879" t="s">
        <v>1714</v>
      </c>
      <c r="W574" s="879" t="s">
        <v>1714</v>
      </c>
      <c r="X574" s="879" t="s">
        <v>1714</v>
      </c>
      <c r="Y574" s="879" t="s">
        <v>1714</v>
      </c>
      <c r="Z574" s="879" t="s">
        <v>1714</v>
      </c>
      <c r="AA574" s="879" t="s">
        <v>1714</v>
      </c>
      <c r="AB574" s="879" t="s">
        <v>1714</v>
      </c>
      <c r="AC574" s="879" t="s">
        <v>1714</v>
      </c>
      <c r="AD574" s="879" t="s">
        <v>1714</v>
      </c>
      <c r="AE574" s="879" t="s">
        <v>1714</v>
      </c>
      <c r="AF574" s="879" t="s">
        <v>1714</v>
      </c>
      <c r="AG574" s="879" t="s">
        <v>1714</v>
      </c>
      <c r="AH574" s="879" t="s">
        <v>1714</v>
      </c>
      <c r="AI574" s="879" t="s">
        <v>1714</v>
      </c>
    </row>
    <row r="575" spans="2:35" ht="13" hidden="1" outlineLevel="1" x14ac:dyDescent="0.3">
      <c r="B575" s="845"/>
      <c r="C575" s="845"/>
      <c r="D575" s="850" t="s">
        <v>1224</v>
      </c>
      <c r="E575" s="878" t="s">
        <v>2262</v>
      </c>
      <c r="F575" s="879" t="s">
        <v>1714</v>
      </c>
      <c r="G575" s="879" t="s">
        <v>1714</v>
      </c>
      <c r="H575" s="879" t="s">
        <v>1714</v>
      </c>
      <c r="I575" s="879" t="s">
        <v>1714</v>
      </c>
      <c r="J575" s="879" t="s">
        <v>1714</v>
      </c>
      <c r="K575" s="879" t="s">
        <v>1714</v>
      </c>
      <c r="L575" s="879" t="s">
        <v>1714</v>
      </c>
      <c r="M575" s="879" t="s">
        <v>1714</v>
      </c>
      <c r="N575" s="879" t="s">
        <v>1714</v>
      </c>
      <c r="O575" s="879" t="s">
        <v>1714</v>
      </c>
      <c r="P575" s="879" t="s">
        <v>1714</v>
      </c>
      <c r="Q575" s="879" t="s">
        <v>1714</v>
      </c>
      <c r="R575" s="879" t="s">
        <v>1714</v>
      </c>
      <c r="S575" s="879" t="s">
        <v>1714</v>
      </c>
      <c r="T575" s="879" t="s">
        <v>1714</v>
      </c>
      <c r="U575" s="879" t="s">
        <v>1714</v>
      </c>
      <c r="V575" s="879" t="s">
        <v>1714</v>
      </c>
      <c r="W575" s="879" t="s">
        <v>1714</v>
      </c>
      <c r="X575" s="879" t="s">
        <v>1714</v>
      </c>
      <c r="Y575" s="879" t="s">
        <v>1714</v>
      </c>
      <c r="Z575" s="879" t="s">
        <v>1714</v>
      </c>
      <c r="AA575" s="879" t="s">
        <v>1714</v>
      </c>
      <c r="AB575" s="879" t="s">
        <v>1714</v>
      </c>
      <c r="AC575" s="879" t="s">
        <v>1714</v>
      </c>
      <c r="AD575" s="879" t="s">
        <v>1714</v>
      </c>
      <c r="AE575" s="879" t="s">
        <v>1714</v>
      </c>
      <c r="AF575" s="879" t="s">
        <v>1714</v>
      </c>
      <c r="AG575" s="879" t="s">
        <v>1714</v>
      </c>
      <c r="AH575" s="879" t="s">
        <v>1714</v>
      </c>
      <c r="AI575" s="879" t="s">
        <v>1714</v>
      </c>
    </row>
    <row r="576" spans="2:35" ht="13" hidden="1" outlineLevel="1" x14ac:dyDescent="0.3">
      <c r="B576" s="845"/>
      <c r="C576" s="845"/>
      <c r="D576" s="850" t="s">
        <v>1117</v>
      </c>
      <c r="E576" s="878" t="s">
        <v>2263</v>
      </c>
      <c r="F576" s="879" t="s">
        <v>1714</v>
      </c>
      <c r="G576" s="879" t="s">
        <v>1714</v>
      </c>
      <c r="H576" s="879" t="s">
        <v>1714</v>
      </c>
      <c r="I576" s="879" t="s">
        <v>1714</v>
      </c>
      <c r="J576" s="879" t="s">
        <v>1714</v>
      </c>
      <c r="K576" s="879" t="s">
        <v>1714</v>
      </c>
      <c r="L576" s="879" t="s">
        <v>1714</v>
      </c>
      <c r="M576" s="879" t="s">
        <v>1714</v>
      </c>
      <c r="N576" s="879" t="s">
        <v>1714</v>
      </c>
      <c r="O576" s="879" t="s">
        <v>1714</v>
      </c>
      <c r="P576" s="879" t="s">
        <v>1714</v>
      </c>
      <c r="Q576" s="879" t="s">
        <v>1714</v>
      </c>
      <c r="R576" s="879" t="s">
        <v>1714</v>
      </c>
      <c r="S576" s="879" t="s">
        <v>1714</v>
      </c>
      <c r="T576" s="879" t="s">
        <v>1714</v>
      </c>
      <c r="U576" s="879" t="s">
        <v>1714</v>
      </c>
      <c r="V576" s="879" t="s">
        <v>1714</v>
      </c>
      <c r="W576" s="879" t="s">
        <v>1714</v>
      </c>
      <c r="X576" s="879" t="s">
        <v>1714</v>
      </c>
      <c r="Y576" s="879" t="s">
        <v>1714</v>
      </c>
      <c r="Z576" s="879" t="s">
        <v>1714</v>
      </c>
      <c r="AA576" s="879" t="s">
        <v>1714</v>
      </c>
      <c r="AB576" s="879" t="s">
        <v>1714</v>
      </c>
      <c r="AC576" s="879" t="s">
        <v>1714</v>
      </c>
      <c r="AD576" s="879" t="s">
        <v>1714</v>
      </c>
      <c r="AE576" s="879" t="s">
        <v>1714</v>
      </c>
      <c r="AF576" s="879" t="s">
        <v>1714</v>
      </c>
      <c r="AG576" s="879" t="s">
        <v>1714</v>
      </c>
      <c r="AH576" s="879" t="s">
        <v>1714</v>
      </c>
      <c r="AI576" s="879" t="s">
        <v>1714</v>
      </c>
    </row>
    <row r="577" spans="2:35" ht="13" hidden="1" outlineLevel="1" x14ac:dyDescent="0.3">
      <c r="B577" s="845"/>
      <c r="C577" s="845"/>
      <c r="D577" s="849" t="s">
        <v>873</v>
      </c>
      <c r="E577" s="878" t="s">
        <v>2264</v>
      </c>
      <c r="F577" s="879" t="s">
        <v>1714</v>
      </c>
      <c r="G577" s="879" t="s">
        <v>1714</v>
      </c>
      <c r="H577" s="879" t="s">
        <v>1714</v>
      </c>
      <c r="I577" s="879" t="s">
        <v>1714</v>
      </c>
      <c r="J577" s="879" t="s">
        <v>1714</v>
      </c>
      <c r="K577" s="879" t="s">
        <v>1714</v>
      </c>
      <c r="L577" s="879" t="s">
        <v>1714</v>
      </c>
      <c r="M577" s="879" t="s">
        <v>1714</v>
      </c>
      <c r="N577" s="879" t="s">
        <v>1714</v>
      </c>
      <c r="O577" s="879" t="s">
        <v>1714</v>
      </c>
      <c r="P577" s="879" t="s">
        <v>1714</v>
      </c>
      <c r="Q577" s="879" t="s">
        <v>1714</v>
      </c>
      <c r="R577" s="879" t="s">
        <v>1714</v>
      </c>
      <c r="S577" s="879" t="s">
        <v>1714</v>
      </c>
      <c r="T577" s="879" t="s">
        <v>1714</v>
      </c>
      <c r="U577" s="879" t="s">
        <v>1714</v>
      </c>
      <c r="V577" s="879" t="s">
        <v>1714</v>
      </c>
      <c r="W577" s="879" t="s">
        <v>1714</v>
      </c>
      <c r="X577" s="879" t="s">
        <v>1714</v>
      </c>
      <c r="Y577" s="879" t="s">
        <v>1714</v>
      </c>
      <c r="Z577" s="879" t="s">
        <v>1714</v>
      </c>
      <c r="AA577" s="879" t="s">
        <v>1714</v>
      </c>
      <c r="AB577" s="879" t="s">
        <v>1714</v>
      </c>
      <c r="AC577" s="879" t="s">
        <v>1714</v>
      </c>
      <c r="AD577" s="879" t="s">
        <v>1714</v>
      </c>
      <c r="AE577" s="879" t="s">
        <v>1714</v>
      </c>
      <c r="AF577" s="879" t="s">
        <v>1714</v>
      </c>
      <c r="AG577" s="879" t="s">
        <v>1714</v>
      </c>
      <c r="AH577" s="879" t="s">
        <v>1714</v>
      </c>
      <c r="AI577" s="879" t="s">
        <v>1714</v>
      </c>
    </row>
    <row r="578" spans="2:35" ht="13" hidden="1" outlineLevel="1" x14ac:dyDescent="0.3">
      <c r="B578" s="845"/>
      <c r="C578" s="845"/>
      <c r="D578" s="850" t="s">
        <v>1227</v>
      </c>
      <c r="E578" s="878" t="s">
        <v>2265</v>
      </c>
      <c r="F578" s="879" t="s">
        <v>1714</v>
      </c>
      <c r="G578" s="879" t="s">
        <v>1714</v>
      </c>
      <c r="H578" s="879" t="s">
        <v>1714</v>
      </c>
      <c r="I578" s="879" t="s">
        <v>1714</v>
      </c>
      <c r="J578" s="879" t="s">
        <v>1714</v>
      </c>
      <c r="K578" s="879" t="s">
        <v>1714</v>
      </c>
      <c r="L578" s="879" t="s">
        <v>1714</v>
      </c>
      <c r="M578" s="879" t="s">
        <v>1714</v>
      </c>
      <c r="N578" s="879" t="s">
        <v>1714</v>
      </c>
      <c r="O578" s="879" t="s">
        <v>1714</v>
      </c>
      <c r="P578" s="879" t="s">
        <v>1714</v>
      </c>
      <c r="Q578" s="879" t="s">
        <v>1714</v>
      </c>
      <c r="R578" s="879" t="s">
        <v>1714</v>
      </c>
      <c r="S578" s="879" t="s">
        <v>1714</v>
      </c>
      <c r="T578" s="879" t="s">
        <v>1714</v>
      </c>
      <c r="U578" s="879" t="s">
        <v>1714</v>
      </c>
      <c r="V578" s="879" t="s">
        <v>1714</v>
      </c>
      <c r="W578" s="879" t="s">
        <v>1714</v>
      </c>
      <c r="X578" s="879" t="s">
        <v>1714</v>
      </c>
      <c r="Y578" s="879" t="s">
        <v>1714</v>
      </c>
      <c r="Z578" s="879" t="s">
        <v>1714</v>
      </c>
      <c r="AA578" s="879" t="s">
        <v>1714</v>
      </c>
      <c r="AB578" s="879" t="s">
        <v>1714</v>
      </c>
      <c r="AC578" s="879" t="s">
        <v>1714</v>
      </c>
      <c r="AD578" s="879" t="s">
        <v>1714</v>
      </c>
      <c r="AE578" s="879" t="s">
        <v>1714</v>
      </c>
      <c r="AF578" s="879" t="s">
        <v>1714</v>
      </c>
      <c r="AG578" s="879" t="s">
        <v>1714</v>
      </c>
      <c r="AH578" s="879" t="s">
        <v>1714</v>
      </c>
      <c r="AI578" s="879" t="s">
        <v>1714</v>
      </c>
    </row>
    <row r="579" spans="2:35" ht="13" hidden="1" outlineLevel="1" x14ac:dyDescent="0.3">
      <c r="B579" s="845"/>
      <c r="C579" s="845"/>
      <c r="D579" s="850" t="s">
        <v>1119</v>
      </c>
      <c r="E579" s="878" t="s">
        <v>2266</v>
      </c>
      <c r="F579" s="879" t="s">
        <v>1714</v>
      </c>
      <c r="G579" s="879" t="s">
        <v>1714</v>
      </c>
      <c r="H579" s="879" t="s">
        <v>1714</v>
      </c>
      <c r="I579" s="879" t="s">
        <v>1714</v>
      </c>
      <c r="J579" s="879" t="s">
        <v>1714</v>
      </c>
      <c r="K579" s="879" t="s">
        <v>1714</v>
      </c>
      <c r="L579" s="879" t="s">
        <v>1714</v>
      </c>
      <c r="M579" s="879" t="s">
        <v>1714</v>
      </c>
      <c r="N579" s="879" t="s">
        <v>1714</v>
      </c>
      <c r="O579" s="879" t="s">
        <v>1714</v>
      </c>
      <c r="P579" s="879" t="s">
        <v>1714</v>
      </c>
      <c r="Q579" s="879" t="s">
        <v>1714</v>
      </c>
      <c r="R579" s="879" t="s">
        <v>1714</v>
      </c>
      <c r="S579" s="879" t="s">
        <v>1714</v>
      </c>
      <c r="T579" s="879" t="s">
        <v>1714</v>
      </c>
      <c r="U579" s="879" t="s">
        <v>1714</v>
      </c>
      <c r="V579" s="879" t="s">
        <v>1714</v>
      </c>
      <c r="W579" s="879" t="s">
        <v>1714</v>
      </c>
      <c r="X579" s="879" t="s">
        <v>1714</v>
      </c>
      <c r="Y579" s="879" t="s">
        <v>1714</v>
      </c>
      <c r="Z579" s="879" t="s">
        <v>1714</v>
      </c>
      <c r="AA579" s="879" t="s">
        <v>1714</v>
      </c>
      <c r="AB579" s="879" t="s">
        <v>1714</v>
      </c>
      <c r="AC579" s="879" t="s">
        <v>1714</v>
      </c>
      <c r="AD579" s="879" t="s">
        <v>1714</v>
      </c>
      <c r="AE579" s="879" t="s">
        <v>1714</v>
      </c>
      <c r="AF579" s="879" t="s">
        <v>1714</v>
      </c>
      <c r="AG579" s="879" t="s">
        <v>1714</v>
      </c>
      <c r="AH579" s="879" t="s">
        <v>1714</v>
      </c>
      <c r="AI579" s="879" t="s">
        <v>1714</v>
      </c>
    </row>
    <row r="580" spans="2:35" ht="13" hidden="1" outlineLevel="1" x14ac:dyDescent="0.3">
      <c r="B580" s="845"/>
      <c r="C580" s="845"/>
      <c r="D580" s="850" t="s">
        <v>1229</v>
      </c>
      <c r="E580" s="878" t="s">
        <v>2267</v>
      </c>
      <c r="F580" s="879" t="s">
        <v>1714</v>
      </c>
      <c r="G580" s="879" t="s">
        <v>1714</v>
      </c>
      <c r="H580" s="879" t="s">
        <v>1714</v>
      </c>
      <c r="I580" s="879" t="s">
        <v>1714</v>
      </c>
      <c r="J580" s="879" t="s">
        <v>1714</v>
      </c>
      <c r="K580" s="879" t="s">
        <v>1714</v>
      </c>
      <c r="L580" s="879" t="s">
        <v>1714</v>
      </c>
      <c r="M580" s="879" t="s">
        <v>1714</v>
      </c>
      <c r="N580" s="879" t="s">
        <v>1714</v>
      </c>
      <c r="O580" s="879" t="s">
        <v>1714</v>
      </c>
      <c r="P580" s="879" t="s">
        <v>1714</v>
      </c>
      <c r="Q580" s="879" t="s">
        <v>1714</v>
      </c>
      <c r="R580" s="879" t="s">
        <v>1714</v>
      </c>
      <c r="S580" s="879" t="s">
        <v>1714</v>
      </c>
      <c r="T580" s="879" t="s">
        <v>1714</v>
      </c>
      <c r="U580" s="879" t="s">
        <v>1714</v>
      </c>
      <c r="V580" s="879" t="s">
        <v>1714</v>
      </c>
      <c r="W580" s="879" t="s">
        <v>1714</v>
      </c>
      <c r="X580" s="879" t="s">
        <v>1714</v>
      </c>
      <c r="Y580" s="879" t="s">
        <v>1714</v>
      </c>
      <c r="Z580" s="879" t="s">
        <v>1714</v>
      </c>
      <c r="AA580" s="879" t="s">
        <v>1714</v>
      </c>
      <c r="AB580" s="879" t="s">
        <v>1714</v>
      </c>
      <c r="AC580" s="879" t="s">
        <v>1714</v>
      </c>
      <c r="AD580" s="879" t="s">
        <v>1714</v>
      </c>
      <c r="AE580" s="879" t="s">
        <v>1714</v>
      </c>
      <c r="AF580" s="879" t="s">
        <v>1714</v>
      </c>
      <c r="AG580" s="879" t="s">
        <v>1714</v>
      </c>
      <c r="AH580" s="879" t="s">
        <v>1714</v>
      </c>
      <c r="AI580" s="879" t="s">
        <v>1714</v>
      </c>
    </row>
    <row r="581" spans="2:35" ht="13" hidden="1" outlineLevel="1" x14ac:dyDescent="0.3">
      <c r="B581" s="845"/>
      <c r="C581" s="845"/>
      <c r="D581" s="850" t="s">
        <v>1121</v>
      </c>
      <c r="E581" s="878" t="s">
        <v>2268</v>
      </c>
      <c r="F581" s="879" t="s">
        <v>1714</v>
      </c>
      <c r="G581" s="879" t="s">
        <v>1714</v>
      </c>
      <c r="H581" s="879" t="s">
        <v>1714</v>
      </c>
      <c r="I581" s="879" t="s">
        <v>1714</v>
      </c>
      <c r="J581" s="879" t="s">
        <v>1714</v>
      </c>
      <c r="K581" s="879" t="s">
        <v>1714</v>
      </c>
      <c r="L581" s="879" t="s">
        <v>1714</v>
      </c>
      <c r="M581" s="879" t="s">
        <v>1714</v>
      </c>
      <c r="N581" s="879" t="s">
        <v>1714</v>
      </c>
      <c r="O581" s="879" t="s">
        <v>1714</v>
      </c>
      <c r="P581" s="879" t="s">
        <v>1714</v>
      </c>
      <c r="Q581" s="879" t="s">
        <v>1714</v>
      </c>
      <c r="R581" s="879" t="s">
        <v>1714</v>
      </c>
      <c r="S581" s="879" t="s">
        <v>1714</v>
      </c>
      <c r="T581" s="879" t="s">
        <v>1714</v>
      </c>
      <c r="U581" s="879" t="s">
        <v>1714</v>
      </c>
      <c r="V581" s="879" t="s">
        <v>1714</v>
      </c>
      <c r="W581" s="879" t="s">
        <v>1714</v>
      </c>
      <c r="X581" s="879" t="s">
        <v>1714</v>
      </c>
      <c r="Y581" s="879" t="s">
        <v>1714</v>
      </c>
      <c r="Z581" s="879" t="s">
        <v>1714</v>
      </c>
      <c r="AA581" s="879" t="s">
        <v>1714</v>
      </c>
      <c r="AB581" s="879" t="s">
        <v>1714</v>
      </c>
      <c r="AC581" s="879" t="s">
        <v>1714</v>
      </c>
      <c r="AD581" s="879" t="s">
        <v>1714</v>
      </c>
      <c r="AE581" s="879" t="s">
        <v>1714</v>
      </c>
      <c r="AF581" s="879" t="s">
        <v>1714</v>
      </c>
      <c r="AG581" s="879" t="s">
        <v>1714</v>
      </c>
      <c r="AH581" s="879" t="s">
        <v>1714</v>
      </c>
      <c r="AI581" s="879" t="s">
        <v>1714</v>
      </c>
    </row>
    <row r="582" spans="2:35" ht="13" hidden="1" outlineLevel="1" x14ac:dyDescent="0.3">
      <c r="B582" s="845"/>
      <c r="C582" s="845"/>
      <c r="D582" s="848" t="s">
        <v>1123</v>
      </c>
      <c r="E582" s="878" t="s">
        <v>2269</v>
      </c>
      <c r="F582" s="879" t="s">
        <v>1714</v>
      </c>
      <c r="G582" s="879" t="s">
        <v>1714</v>
      </c>
      <c r="H582" s="879" t="s">
        <v>1714</v>
      </c>
      <c r="I582" s="879" t="s">
        <v>1714</v>
      </c>
      <c r="J582" s="879" t="s">
        <v>1714</v>
      </c>
      <c r="K582" s="879" t="s">
        <v>1714</v>
      </c>
      <c r="L582" s="879" t="s">
        <v>1714</v>
      </c>
      <c r="M582" s="879" t="s">
        <v>1714</v>
      </c>
      <c r="N582" s="879" t="s">
        <v>1714</v>
      </c>
      <c r="O582" s="879" t="s">
        <v>1714</v>
      </c>
      <c r="P582" s="879" t="s">
        <v>1714</v>
      </c>
      <c r="Q582" s="879" t="s">
        <v>1714</v>
      </c>
      <c r="R582" s="879" t="s">
        <v>1714</v>
      </c>
      <c r="S582" s="879" t="s">
        <v>1714</v>
      </c>
      <c r="T582" s="879" t="s">
        <v>1714</v>
      </c>
      <c r="U582" s="879" t="s">
        <v>1714</v>
      </c>
      <c r="V582" s="879" t="s">
        <v>1714</v>
      </c>
      <c r="W582" s="879" t="s">
        <v>1714</v>
      </c>
      <c r="X582" s="879" t="s">
        <v>1714</v>
      </c>
      <c r="Y582" s="879" t="s">
        <v>1714</v>
      </c>
      <c r="Z582" s="879" t="s">
        <v>1714</v>
      </c>
      <c r="AA582" s="879" t="s">
        <v>1714</v>
      </c>
      <c r="AB582" s="879" t="s">
        <v>1714</v>
      </c>
      <c r="AC582" s="879" t="s">
        <v>1714</v>
      </c>
      <c r="AD582" s="879" t="s">
        <v>1714</v>
      </c>
      <c r="AE582" s="879" t="s">
        <v>1714</v>
      </c>
      <c r="AF582" s="879" t="s">
        <v>1714</v>
      </c>
      <c r="AG582" s="879" t="s">
        <v>1714</v>
      </c>
      <c r="AH582" s="879" t="s">
        <v>1714</v>
      </c>
      <c r="AI582" s="879" t="s">
        <v>1714</v>
      </c>
    </row>
    <row r="583" spans="2:35" ht="13" hidden="1" outlineLevel="1" x14ac:dyDescent="0.3">
      <c r="B583" s="845"/>
      <c r="C583" s="845"/>
      <c r="D583" s="849" t="s">
        <v>1125</v>
      </c>
      <c r="E583" s="878" t="s">
        <v>2270</v>
      </c>
      <c r="F583" s="879" t="s">
        <v>1714</v>
      </c>
      <c r="G583" s="879" t="s">
        <v>1714</v>
      </c>
      <c r="H583" s="879" t="s">
        <v>1714</v>
      </c>
      <c r="I583" s="879" t="s">
        <v>1714</v>
      </c>
      <c r="J583" s="879" t="s">
        <v>1714</v>
      </c>
      <c r="K583" s="879" t="s">
        <v>1714</v>
      </c>
      <c r="L583" s="879" t="s">
        <v>1714</v>
      </c>
      <c r="M583" s="879" t="s">
        <v>1714</v>
      </c>
      <c r="N583" s="879" t="s">
        <v>1714</v>
      </c>
      <c r="O583" s="879" t="s">
        <v>1714</v>
      </c>
      <c r="P583" s="879" t="s">
        <v>1714</v>
      </c>
      <c r="Q583" s="879" t="s">
        <v>1714</v>
      </c>
      <c r="R583" s="879" t="s">
        <v>1714</v>
      </c>
      <c r="S583" s="879" t="s">
        <v>1714</v>
      </c>
      <c r="T583" s="879" t="s">
        <v>1714</v>
      </c>
      <c r="U583" s="879" t="s">
        <v>1714</v>
      </c>
      <c r="V583" s="879" t="s">
        <v>1714</v>
      </c>
      <c r="W583" s="879" t="s">
        <v>1714</v>
      </c>
      <c r="X583" s="879" t="s">
        <v>1714</v>
      </c>
      <c r="Y583" s="879" t="s">
        <v>1714</v>
      </c>
      <c r="Z583" s="879" t="s">
        <v>1714</v>
      </c>
      <c r="AA583" s="879" t="s">
        <v>1714</v>
      </c>
      <c r="AB583" s="879" t="s">
        <v>1714</v>
      </c>
      <c r="AC583" s="879" t="s">
        <v>1714</v>
      </c>
      <c r="AD583" s="879" t="s">
        <v>1714</v>
      </c>
      <c r="AE583" s="879" t="s">
        <v>1714</v>
      </c>
      <c r="AF583" s="879" t="s">
        <v>1714</v>
      </c>
      <c r="AG583" s="879" t="s">
        <v>1714</v>
      </c>
      <c r="AH583" s="879" t="s">
        <v>1714</v>
      </c>
      <c r="AI583" s="879" t="s">
        <v>1714</v>
      </c>
    </row>
    <row r="584" spans="2:35" ht="13" hidden="1" outlineLevel="1" x14ac:dyDescent="0.3">
      <c r="B584" s="845"/>
      <c r="C584" s="845"/>
      <c r="D584" s="850" t="s">
        <v>2959</v>
      </c>
      <c r="E584" s="878" t="s">
        <v>2960</v>
      </c>
      <c r="F584" s="879" t="s">
        <v>1714</v>
      </c>
      <c r="G584" s="879" t="s">
        <v>1714</v>
      </c>
      <c r="H584" s="879" t="s">
        <v>1714</v>
      </c>
      <c r="I584" s="879" t="s">
        <v>1714</v>
      </c>
      <c r="J584" s="879" t="s">
        <v>1714</v>
      </c>
      <c r="K584" s="879" t="s">
        <v>1714</v>
      </c>
      <c r="L584" s="879" t="s">
        <v>1714</v>
      </c>
      <c r="M584" s="879" t="s">
        <v>1714</v>
      </c>
      <c r="N584" s="879" t="s">
        <v>1714</v>
      </c>
      <c r="O584" s="879" t="s">
        <v>1714</v>
      </c>
      <c r="P584" s="879" t="s">
        <v>1714</v>
      </c>
      <c r="Q584" s="879" t="s">
        <v>1714</v>
      </c>
      <c r="R584" s="879" t="s">
        <v>1714</v>
      </c>
      <c r="S584" s="879" t="s">
        <v>1714</v>
      </c>
      <c r="T584" s="879" t="s">
        <v>1714</v>
      </c>
      <c r="U584" s="879" t="s">
        <v>1714</v>
      </c>
      <c r="V584" s="879" t="s">
        <v>1714</v>
      </c>
      <c r="W584" s="879" t="s">
        <v>1714</v>
      </c>
      <c r="X584" s="879" t="s">
        <v>1714</v>
      </c>
      <c r="Y584" s="879" t="s">
        <v>1714</v>
      </c>
      <c r="Z584" s="879" t="s">
        <v>1714</v>
      </c>
      <c r="AA584" s="879" t="s">
        <v>1714</v>
      </c>
      <c r="AB584" s="879" t="s">
        <v>1714</v>
      </c>
      <c r="AC584" s="879" t="s">
        <v>1714</v>
      </c>
      <c r="AD584" s="879" t="s">
        <v>1714</v>
      </c>
      <c r="AE584" s="879" t="s">
        <v>1714</v>
      </c>
      <c r="AF584" s="879" t="s">
        <v>1714</v>
      </c>
      <c r="AG584" s="879" t="s">
        <v>1714</v>
      </c>
      <c r="AH584" s="879" t="s">
        <v>1714</v>
      </c>
      <c r="AI584" s="879" t="s">
        <v>1714</v>
      </c>
    </row>
    <row r="585" spans="2:35" ht="13" hidden="1" outlineLevel="1" x14ac:dyDescent="0.3">
      <c r="B585" s="845"/>
      <c r="C585" s="845"/>
      <c r="D585" s="850" t="s">
        <v>111</v>
      </c>
      <c r="E585" s="878" t="s">
        <v>2961</v>
      </c>
      <c r="F585" s="879" t="s">
        <v>1714</v>
      </c>
      <c r="G585" s="879" t="s">
        <v>1714</v>
      </c>
      <c r="H585" s="879" t="s">
        <v>1714</v>
      </c>
      <c r="I585" s="879" t="s">
        <v>1714</v>
      </c>
      <c r="J585" s="879" t="s">
        <v>1714</v>
      </c>
      <c r="K585" s="879" t="s">
        <v>1714</v>
      </c>
      <c r="L585" s="879" t="s">
        <v>1714</v>
      </c>
      <c r="M585" s="879" t="s">
        <v>1714</v>
      </c>
      <c r="N585" s="879" t="s">
        <v>1714</v>
      </c>
      <c r="O585" s="879" t="s">
        <v>1714</v>
      </c>
      <c r="P585" s="879" t="s">
        <v>1714</v>
      </c>
      <c r="Q585" s="879" t="s">
        <v>1714</v>
      </c>
      <c r="R585" s="879" t="s">
        <v>1714</v>
      </c>
      <c r="S585" s="879" t="s">
        <v>1714</v>
      </c>
      <c r="T585" s="879" t="s">
        <v>1714</v>
      </c>
      <c r="U585" s="879" t="s">
        <v>1714</v>
      </c>
      <c r="V585" s="879" t="s">
        <v>1714</v>
      </c>
      <c r="W585" s="879" t="s">
        <v>1714</v>
      </c>
      <c r="X585" s="879" t="s">
        <v>1714</v>
      </c>
      <c r="Y585" s="879" t="s">
        <v>1714</v>
      </c>
      <c r="Z585" s="879" t="s">
        <v>1714</v>
      </c>
      <c r="AA585" s="879" t="s">
        <v>1714</v>
      </c>
      <c r="AB585" s="879" t="s">
        <v>1714</v>
      </c>
      <c r="AC585" s="879" t="s">
        <v>1714</v>
      </c>
      <c r="AD585" s="879" t="s">
        <v>1714</v>
      </c>
      <c r="AE585" s="879" t="s">
        <v>1714</v>
      </c>
      <c r="AF585" s="879" t="s">
        <v>1714</v>
      </c>
      <c r="AG585" s="879" t="s">
        <v>1714</v>
      </c>
      <c r="AH585" s="879" t="s">
        <v>1714</v>
      </c>
      <c r="AI585" s="879" t="s">
        <v>1714</v>
      </c>
    </row>
    <row r="586" spans="2:35" ht="13" hidden="1" outlineLevel="1" x14ac:dyDescent="0.3">
      <c r="B586" s="845"/>
      <c r="C586" s="845"/>
      <c r="D586" s="849" t="s">
        <v>1127</v>
      </c>
      <c r="E586" s="878" t="s">
        <v>2271</v>
      </c>
      <c r="F586" s="879" t="s">
        <v>1714</v>
      </c>
      <c r="G586" s="879" t="s">
        <v>1714</v>
      </c>
      <c r="H586" s="879" t="s">
        <v>1714</v>
      </c>
      <c r="I586" s="879" t="s">
        <v>1714</v>
      </c>
      <c r="J586" s="879" t="s">
        <v>1714</v>
      </c>
      <c r="K586" s="879" t="s">
        <v>1714</v>
      </c>
      <c r="L586" s="879" t="s">
        <v>1714</v>
      </c>
      <c r="M586" s="879" t="s">
        <v>1714</v>
      </c>
      <c r="N586" s="879" t="s">
        <v>1714</v>
      </c>
      <c r="O586" s="879" t="s">
        <v>1714</v>
      </c>
      <c r="P586" s="879" t="s">
        <v>1714</v>
      </c>
      <c r="Q586" s="879" t="s">
        <v>1714</v>
      </c>
      <c r="R586" s="879" t="s">
        <v>1714</v>
      </c>
      <c r="S586" s="879" t="s">
        <v>1714</v>
      </c>
      <c r="T586" s="879" t="s">
        <v>1714</v>
      </c>
      <c r="U586" s="879" t="s">
        <v>1714</v>
      </c>
      <c r="V586" s="879" t="s">
        <v>1714</v>
      </c>
      <c r="W586" s="879" t="s">
        <v>1714</v>
      </c>
      <c r="X586" s="879" t="s">
        <v>1714</v>
      </c>
      <c r="Y586" s="879" t="s">
        <v>1714</v>
      </c>
      <c r="Z586" s="879" t="s">
        <v>1714</v>
      </c>
      <c r="AA586" s="879" t="s">
        <v>1714</v>
      </c>
      <c r="AB586" s="879" t="s">
        <v>1714</v>
      </c>
      <c r="AC586" s="879" t="s">
        <v>1714</v>
      </c>
      <c r="AD586" s="879" t="s">
        <v>1714</v>
      </c>
      <c r="AE586" s="879" t="s">
        <v>1714</v>
      </c>
      <c r="AF586" s="879" t="s">
        <v>1714</v>
      </c>
      <c r="AG586" s="879" t="s">
        <v>1714</v>
      </c>
      <c r="AH586" s="879" t="s">
        <v>1714</v>
      </c>
      <c r="AI586" s="879" t="s">
        <v>1714</v>
      </c>
    </row>
    <row r="587" spans="2:35" ht="13" hidden="1" outlineLevel="1" x14ac:dyDescent="0.3">
      <c r="B587" s="845"/>
      <c r="C587" s="845"/>
      <c r="D587" s="850" t="s">
        <v>2959</v>
      </c>
      <c r="E587" s="878" t="s">
        <v>2962</v>
      </c>
      <c r="F587" s="879" t="s">
        <v>1714</v>
      </c>
      <c r="G587" s="879" t="s">
        <v>1714</v>
      </c>
      <c r="H587" s="879" t="s">
        <v>1714</v>
      </c>
      <c r="I587" s="879" t="s">
        <v>1714</v>
      </c>
      <c r="J587" s="879" t="s">
        <v>1714</v>
      </c>
      <c r="K587" s="879" t="s">
        <v>1714</v>
      </c>
      <c r="L587" s="879" t="s">
        <v>1714</v>
      </c>
      <c r="M587" s="879" t="s">
        <v>1714</v>
      </c>
      <c r="N587" s="879" t="s">
        <v>1714</v>
      </c>
      <c r="O587" s="879" t="s">
        <v>1714</v>
      </c>
      <c r="P587" s="879" t="s">
        <v>1714</v>
      </c>
      <c r="Q587" s="879" t="s">
        <v>1714</v>
      </c>
      <c r="R587" s="879" t="s">
        <v>1714</v>
      </c>
      <c r="S587" s="879" t="s">
        <v>1714</v>
      </c>
      <c r="T587" s="879" t="s">
        <v>1714</v>
      </c>
      <c r="U587" s="879" t="s">
        <v>1714</v>
      </c>
      <c r="V587" s="879" t="s">
        <v>1714</v>
      </c>
      <c r="W587" s="879" t="s">
        <v>1714</v>
      </c>
      <c r="X587" s="879" t="s">
        <v>1714</v>
      </c>
      <c r="Y587" s="879" t="s">
        <v>1714</v>
      </c>
      <c r="Z587" s="879" t="s">
        <v>1714</v>
      </c>
      <c r="AA587" s="879" t="s">
        <v>1714</v>
      </c>
      <c r="AB587" s="879" t="s">
        <v>1714</v>
      </c>
      <c r="AC587" s="879" t="s">
        <v>1714</v>
      </c>
      <c r="AD587" s="879" t="s">
        <v>1714</v>
      </c>
      <c r="AE587" s="879" t="s">
        <v>1714</v>
      </c>
      <c r="AF587" s="879" t="s">
        <v>1714</v>
      </c>
      <c r="AG587" s="879" t="s">
        <v>1714</v>
      </c>
      <c r="AH587" s="879" t="s">
        <v>1714</v>
      </c>
      <c r="AI587" s="879" t="s">
        <v>1714</v>
      </c>
    </row>
    <row r="588" spans="2:35" ht="13" hidden="1" outlineLevel="1" x14ac:dyDescent="0.3">
      <c r="B588" s="845"/>
      <c r="C588" s="845"/>
      <c r="D588" s="850" t="s">
        <v>111</v>
      </c>
      <c r="E588" s="878" t="s">
        <v>2963</v>
      </c>
      <c r="F588" s="879" t="s">
        <v>1714</v>
      </c>
      <c r="G588" s="879" t="s">
        <v>1714</v>
      </c>
      <c r="H588" s="879" t="s">
        <v>1714</v>
      </c>
      <c r="I588" s="879" t="s">
        <v>1714</v>
      </c>
      <c r="J588" s="879" t="s">
        <v>1714</v>
      </c>
      <c r="K588" s="879" t="s">
        <v>1714</v>
      </c>
      <c r="L588" s="879" t="s">
        <v>1714</v>
      </c>
      <c r="M588" s="879" t="s">
        <v>1714</v>
      </c>
      <c r="N588" s="879" t="s">
        <v>1714</v>
      </c>
      <c r="O588" s="879" t="s">
        <v>1714</v>
      </c>
      <c r="P588" s="879" t="s">
        <v>1714</v>
      </c>
      <c r="Q588" s="879" t="s">
        <v>1714</v>
      </c>
      <c r="R588" s="879" t="s">
        <v>1714</v>
      </c>
      <c r="S588" s="879" t="s">
        <v>1714</v>
      </c>
      <c r="T588" s="879" t="s">
        <v>1714</v>
      </c>
      <c r="U588" s="879" t="s">
        <v>1714</v>
      </c>
      <c r="V588" s="879" t="s">
        <v>1714</v>
      </c>
      <c r="W588" s="879" t="s">
        <v>1714</v>
      </c>
      <c r="X588" s="879" t="s">
        <v>1714</v>
      </c>
      <c r="Y588" s="879" t="s">
        <v>1714</v>
      </c>
      <c r="Z588" s="879" t="s">
        <v>1714</v>
      </c>
      <c r="AA588" s="879" t="s">
        <v>1714</v>
      </c>
      <c r="AB588" s="879" t="s">
        <v>1714</v>
      </c>
      <c r="AC588" s="879" t="s">
        <v>1714</v>
      </c>
      <c r="AD588" s="879" t="s">
        <v>1714</v>
      </c>
      <c r="AE588" s="879" t="s">
        <v>1714</v>
      </c>
      <c r="AF588" s="879" t="s">
        <v>1714</v>
      </c>
      <c r="AG588" s="879" t="s">
        <v>1714</v>
      </c>
      <c r="AH588" s="879" t="s">
        <v>1714</v>
      </c>
      <c r="AI588" s="879" t="s">
        <v>1714</v>
      </c>
    </row>
    <row r="589" spans="2:35" ht="13" hidden="1" outlineLevel="1" x14ac:dyDescent="0.3">
      <c r="B589" s="845"/>
      <c r="C589" s="845"/>
      <c r="D589" s="848" t="s">
        <v>1231</v>
      </c>
      <c r="E589" s="878" t="s">
        <v>2272</v>
      </c>
      <c r="F589" s="879" t="s">
        <v>1714</v>
      </c>
      <c r="G589" s="879" t="s">
        <v>1714</v>
      </c>
      <c r="H589" s="879" t="s">
        <v>1714</v>
      </c>
      <c r="I589" s="879" t="s">
        <v>1714</v>
      </c>
      <c r="J589" s="879" t="s">
        <v>1714</v>
      </c>
      <c r="K589" s="879" t="s">
        <v>1714</v>
      </c>
      <c r="L589" s="879" t="s">
        <v>1714</v>
      </c>
      <c r="M589" s="879" t="s">
        <v>1714</v>
      </c>
      <c r="N589" s="879" t="s">
        <v>1714</v>
      </c>
      <c r="O589" s="879" t="s">
        <v>1714</v>
      </c>
      <c r="P589" s="879" t="s">
        <v>1714</v>
      </c>
      <c r="Q589" s="879" t="s">
        <v>1714</v>
      </c>
      <c r="R589" s="879" t="s">
        <v>1714</v>
      </c>
      <c r="S589" s="879" t="s">
        <v>1714</v>
      </c>
      <c r="T589" s="879" t="s">
        <v>1714</v>
      </c>
      <c r="U589" s="879" t="s">
        <v>1714</v>
      </c>
      <c r="V589" s="879" t="s">
        <v>1714</v>
      </c>
      <c r="W589" s="879" t="s">
        <v>1714</v>
      </c>
      <c r="X589" s="879" t="s">
        <v>1714</v>
      </c>
      <c r="Y589" s="879" t="s">
        <v>1714</v>
      </c>
      <c r="Z589" s="879" t="s">
        <v>1714</v>
      </c>
      <c r="AA589" s="879" t="s">
        <v>1714</v>
      </c>
      <c r="AB589" s="879" t="s">
        <v>1714</v>
      </c>
      <c r="AC589" s="879" t="s">
        <v>1714</v>
      </c>
      <c r="AD589" s="879" t="s">
        <v>1714</v>
      </c>
      <c r="AE589" s="879" t="s">
        <v>1714</v>
      </c>
      <c r="AF589" s="879" t="s">
        <v>1714</v>
      </c>
      <c r="AG589" s="879" t="s">
        <v>1714</v>
      </c>
      <c r="AH589" s="879" t="s">
        <v>1714</v>
      </c>
      <c r="AI589" s="879" t="s">
        <v>1714</v>
      </c>
    </row>
    <row r="590" spans="2:35" ht="13" hidden="1" outlineLevel="1" x14ac:dyDescent="0.3">
      <c r="B590" s="845"/>
      <c r="C590" s="845"/>
      <c r="D590" s="849" t="s">
        <v>1233</v>
      </c>
      <c r="E590" s="878" t="s">
        <v>2273</v>
      </c>
      <c r="F590" s="879" t="s">
        <v>1714</v>
      </c>
      <c r="G590" s="879" t="s">
        <v>1714</v>
      </c>
      <c r="H590" s="879" t="s">
        <v>1714</v>
      </c>
      <c r="I590" s="879" t="s">
        <v>1714</v>
      </c>
      <c r="J590" s="879" t="s">
        <v>1714</v>
      </c>
      <c r="K590" s="879" t="s">
        <v>1714</v>
      </c>
      <c r="L590" s="879" t="s">
        <v>1714</v>
      </c>
      <c r="M590" s="879" t="s">
        <v>1714</v>
      </c>
      <c r="N590" s="879" t="s">
        <v>1714</v>
      </c>
      <c r="O590" s="879" t="s">
        <v>1714</v>
      </c>
      <c r="P590" s="879" t="s">
        <v>1714</v>
      </c>
      <c r="Q590" s="879" t="s">
        <v>1714</v>
      </c>
      <c r="R590" s="879" t="s">
        <v>1714</v>
      </c>
      <c r="S590" s="879" t="s">
        <v>1714</v>
      </c>
      <c r="T590" s="879" t="s">
        <v>1714</v>
      </c>
      <c r="U590" s="879" t="s">
        <v>1714</v>
      </c>
      <c r="V590" s="879" t="s">
        <v>1714</v>
      </c>
      <c r="W590" s="879" t="s">
        <v>1714</v>
      </c>
      <c r="X590" s="879" t="s">
        <v>1714</v>
      </c>
      <c r="Y590" s="879" t="s">
        <v>1714</v>
      </c>
      <c r="Z590" s="879" t="s">
        <v>1714</v>
      </c>
      <c r="AA590" s="879" t="s">
        <v>1714</v>
      </c>
      <c r="AB590" s="879" t="s">
        <v>1714</v>
      </c>
      <c r="AC590" s="879" t="s">
        <v>1714</v>
      </c>
      <c r="AD590" s="879" t="s">
        <v>1714</v>
      </c>
      <c r="AE590" s="879" t="s">
        <v>1714</v>
      </c>
      <c r="AF590" s="879" t="s">
        <v>1714</v>
      </c>
      <c r="AG590" s="879" t="s">
        <v>1714</v>
      </c>
      <c r="AH590" s="879" t="s">
        <v>1714</v>
      </c>
      <c r="AI590" s="879" t="s">
        <v>1714</v>
      </c>
    </row>
    <row r="591" spans="2:35" ht="13" hidden="1" outlineLevel="1" x14ac:dyDescent="0.3">
      <c r="B591" s="845"/>
      <c r="C591" s="845"/>
      <c r="D591" s="850" t="s">
        <v>1235</v>
      </c>
      <c r="E591" s="878" t="s">
        <v>2274</v>
      </c>
      <c r="F591" s="879" t="s">
        <v>1714</v>
      </c>
      <c r="G591" s="879" t="s">
        <v>1714</v>
      </c>
      <c r="H591" s="879" t="s">
        <v>1714</v>
      </c>
      <c r="I591" s="879" t="s">
        <v>1714</v>
      </c>
      <c r="J591" s="879" t="s">
        <v>1714</v>
      </c>
      <c r="K591" s="879" t="s">
        <v>1714</v>
      </c>
      <c r="L591" s="879" t="s">
        <v>1714</v>
      </c>
      <c r="M591" s="879" t="s">
        <v>1714</v>
      </c>
      <c r="N591" s="879" t="s">
        <v>1714</v>
      </c>
      <c r="O591" s="879" t="s">
        <v>1714</v>
      </c>
      <c r="P591" s="879" t="s">
        <v>1714</v>
      </c>
      <c r="Q591" s="879" t="s">
        <v>1714</v>
      </c>
      <c r="R591" s="879" t="s">
        <v>1714</v>
      </c>
      <c r="S591" s="879" t="s">
        <v>1714</v>
      </c>
      <c r="T591" s="879" t="s">
        <v>1714</v>
      </c>
      <c r="U591" s="879" t="s">
        <v>1714</v>
      </c>
      <c r="V591" s="879" t="s">
        <v>1714</v>
      </c>
      <c r="W591" s="879" t="s">
        <v>1714</v>
      </c>
      <c r="X591" s="879" t="s">
        <v>1714</v>
      </c>
      <c r="Y591" s="879" t="s">
        <v>1714</v>
      </c>
      <c r="Z591" s="879" t="s">
        <v>1714</v>
      </c>
      <c r="AA591" s="879" t="s">
        <v>1714</v>
      </c>
      <c r="AB591" s="879" t="s">
        <v>1714</v>
      </c>
      <c r="AC591" s="879" t="s">
        <v>1714</v>
      </c>
      <c r="AD591" s="879" t="s">
        <v>1714</v>
      </c>
      <c r="AE591" s="879" t="s">
        <v>1714</v>
      </c>
      <c r="AF591" s="879" t="s">
        <v>1714</v>
      </c>
      <c r="AG591" s="879" t="s">
        <v>1714</v>
      </c>
      <c r="AH591" s="879" t="s">
        <v>1714</v>
      </c>
      <c r="AI591" s="879" t="s">
        <v>1714</v>
      </c>
    </row>
    <row r="592" spans="2:35" ht="13" hidden="1" outlineLevel="1" x14ac:dyDescent="0.3">
      <c r="B592" s="845"/>
      <c r="C592" s="845"/>
      <c r="D592" s="850" t="s">
        <v>1237</v>
      </c>
      <c r="E592" s="878" t="s">
        <v>2275</v>
      </c>
      <c r="F592" s="879" t="s">
        <v>1714</v>
      </c>
      <c r="G592" s="879" t="s">
        <v>1714</v>
      </c>
      <c r="H592" s="879" t="s">
        <v>1714</v>
      </c>
      <c r="I592" s="879" t="s">
        <v>1714</v>
      </c>
      <c r="J592" s="879" t="s">
        <v>1714</v>
      </c>
      <c r="K592" s="879" t="s">
        <v>1714</v>
      </c>
      <c r="L592" s="879" t="s">
        <v>1714</v>
      </c>
      <c r="M592" s="879" t="s">
        <v>1714</v>
      </c>
      <c r="N592" s="879" t="s">
        <v>1714</v>
      </c>
      <c r="O592" s="879" t="s">
        <v>1714</v>
      </c>
      <c r="P592" s="879" t="s">
        <v>1714</v>
      </c>
      <c r="Q592" s="879" t="s">
        <v>1714</v>
      </c>
      <c r="R592" s="879" t="s">
        <v>1714</v>
      </c>
      <c r="S592" s="879" t="s">
        <v>1714</v>
      </c>
      <c r="T592" s="879" t="s">
        <v>1714</v>
      </c>
      <c r="U592" s="879" t="s">
        <v>1714</v>
      </c>
      <c r="V592" s="879" t="s">
        <v>1714</v>
      </c>
      <c r="W592" s="879" t="s">
        <v>1714</v>
      </c>
      <c r="X592" s="879" t="s">
        <v>1714</v>
      </c>
      <c r="Y592" s="879" t="s">
        <v>1714</v>
      </c>
      <c r="Z592" s="879" t="s">
        <v>1714</v>
      </c>
      <c r="AA592" s="879" t="s">
        <v>1714</v>
      </c>
      <c r="AB592" s="879" t="s">
        <v>1714</v>
      </c>
      <c r="AC592" s="879" t="s">
        <v>1714</v>
      </c>
      <c r="AD592" s="879" t="s">
        <v>1714</v>
      </c>
      <c r="AE592" s="879" t="s">
        <v>1714</v>
      </c>
      <c r="AF592" s="879" t="s">
        <v>1714</v>
      </c>
      <c r="AG592" s="879" t="s">
        <v>1714</v>
      </c>
      <c r="AH592" s="879" t="s">
        <v>1714</v>
      </c>
      <c r="AI592" s="879" t="s">
        <v>1714</v>
      </c>
    </row>
    <row r="593" spans="2:35" ht="13" hidden="1" outlineLevel="1" x14ac:dyDescent="0.3">
      <c r="B593" s="845"/>
      <c r="C593" s="845"/>
      <c r="D593" s="849" t="s">
        <v>1129</v>
      </c>
      <c r="E593" s="878" t="s">
        <v>2276</v>
      </c>
      <c r="F593" s="879" t="s">
        <v>1714</v>
      </c>
      <c r="G593" s="879" t="s">
        <v>1714</v>
      </c>
      <c r="H593" s="879" t="s">
        <v>1714</v>
      </c>
      <c r="I593" s="879" t="s">
        <v>1714</v>
      </c>
      <c r="J593" s="879" t="s">
        <v>1714</v>
      </c>
      <c r="K593" s="879" t="s">
        <v>1714</v>
      </c>
      <c r="L593" s="879" t="s">
        <v>1714</v>
      </c>
      <c r="M593" s="879" t="s">
        <v>1714</v>
      </c>
      <c r="N593" s="879" t="s">
        <v>1714</v>
      </c>
      <c r="O593" s="879" t="s">
        <v>1714</v>
      </c>
      <c r="P593" s="879" t="s">
        <v>1714</v>
      </c>
      <c r="Q593" s="879" t="s">
        <v>1714</v>
      </c>
      <c r="R593" s="879" t="s">
        <v>1714</v>
      </c>
      <c r="S593" s="879" t="s">
        <v>1714</v>
      </c>
      <c r="T593" s="879" t="s">
        <v>1714</v>
      </c>
      <c r="U593" s="879" t="s">
        <v>1714</v>
      </c>
      <c r="V593" s="879" t="s">
        <v>1714</v>
      </c>
      <c r="W593" s="879" t="s">
        <v>1714</v>
      </c>
      <c r="X593" s="879" t="s">
        <v>1714</v>
      </c>
      <c r="Y593" s="879" t="s">
        <v>1714</v>
      </c>
      <c r="Z593" s="879" t="s">
        <v>1714</v>
      </c>
      <c r="AA593" s="879" t="s">
        <v>1714</v>
      </c>
      <c r="AB593" s="879" t="s">
        <v>1714</v>
      </c>
      <c r="AC593" s="879" t="s">
        <v>1714</v>
      </c>
      <c r="AD593" s="879" t="s">
        <v>1714</v>
      </c>
      <c r="AE593" s="879" t="s">
        <v>1714</v>
      </c>
      <c r="AF593" s="879" t="s">
        <v>1714</v>
      </c>
      <c r="AG593" s="879" t="s">
        <v>1714</v>
      </c>
      <c r="AH593" s="879" t="s">
        <v>1714</v>
      </c>
      <c r="AI593" s="879" t="s">
        <v>1714</v>
      </c>
    </row>
    <row r="594" spans="2:35" ht="13" hidden="1" outlineLevel="1" x14ac:dyDescent="0.3">
      <c r="B594" s="845"/>
      <c r="C594" s="845"/>
      <c r="D594" s="847" t="s">
        <v>865</v>
      </c>
      <c r="E594" s="878" t="s">
        <v>2277</v>
      </c>
      <c r="F594" s="879" t="s">
        <v>1714</v>
      </c>
      <c r="G594" s="879" t="s">
        <v>1714</v>
      </c>
      <c r="H594" s="879" t="s">
        <v>1714</v>
      </c>
      <c r="I594" s="879" t="s">
        <v>1714</v>
      </c>
      <c r="J594" s="879" t="s">
        <v>1714</v>
      </c>
      <c r="K594" s="879" t="s">
        <v>1714</v>
      </c>
      <c r="L594" s="879" t="s">
        <v>1714</v>
      </c>
      <c r="M594" s="879" t="s">
        <v>1714</v>
      </c>
      <c r="N594" s="879" t="s">
        <v>1714</v>
      </c>
      <c r="O594" s="879" t="s">
        <v>1714</v>
      </c>
      <c r="P594" s="879" t="s">
        <v>1714</v>
      </c>
      <c r="Q594" s="879" t="s">
        <v>1714</v>
      </c>
      <c r="R594" s="879" t="s">
        <v>1714</v>
      </c>
      <c r="S594" s="879" t="s">
        <v>1714</v>
      </c>
      <c r="T594" s="879" t="s">
        <v>1714</v>
      </c>
      <c r="U594" s="879" t="s">
        <v>1714</v>
      </c>
      <c r="V594" s="879" t="s">
        <v>1714</v>
      </c>
      <c r="W594" s="879" t="s">
        <v>1714</v>
      </c>
      <c r="X594" s="879" t="s">
        <v>1714</v>
      </c>
      <c r="Y594" s="879" t="s">
        <v>1714</v>
      </c>
      <c r="Z594" s="879" t="s">
        <v>1714</v>
      </c>
      <c r="AA594" s="879" t="s">
        <v>1714</v>
      </c>
      <c r="AB594" s="879" t="s">
        <v>1714</v>
      </c>
      <c r="AC594" s="879" t="s">
        <v>1714</v>
      </c>
      <c r="AD594" s="879" t="s">
        <v>1714</v>
      </c>
      <c r="AE594" s="879" t="s">
        <v>1714</v>
      </c>
      <c r="AF594" s="879" t="s">
        <v>1714</v>
      </c>
      <c r="AG594" s="879" t="s">
        <v>1714</v>
      </c>
      <c r="AH594" s="879" t="s">
        <v>1714</v>
      </c>
      <c r="AI594" s="879" t="s">
        <v>1714</v>
      </c>
    </row>
    <row r="595" spans="2:35" ht="13" hidden="1" outlineLevel="1" x14ac:dyDescent="0.3">
      <c r="B595" s="845"/>
      <c r="C595" s="845"/>
      <c r="D595" s="848" t="s">
        <v>1130</v>
      </c>
      <c r="E595" s="878" t="s">
        <v>2278</v>
      </c>
      <c r="F595" s="879" t="s">
        <v>1714</v>
      </c>
      <c r="G595" s="879" t="s">
        <v>1714</v>
      </c>
      <c r="H595" s="879" t="s">
        <v>1714</v>
      </c>
      <c r="I595" s="879" t="s">
        <v>1714</v>
      </c>
      <c r="J595" s="879" t="s">
        <v>1714</v>
      </c>
      <c r="K595" s="879" t="s">
        <v>1714</v>
      </c>
      <c r="L595" s="879" t="s">
        <v>1714</v>
      </c>
      <c r="M595" s="879" t="s">
        <v>1714</v>
      </c>
      <c r="N595" s="879" t="s">
        <v>1714</v>
      </c>
      <c r="O595" s="879" t="s">
        <v>1714</v>
      </c>
      <c r="P595" s="879" t="s">
        <v>1714</v>
      </c>
      <c r="Q595" s="879" t="s">
        <v>1714</v>
      </c>
      <c r="R595" s="879" t="s">
        <v>1714</v>
      </c>
      <c r="S595" s="879" t="s">
        <v>1714</v>
      </c>
      <c r="T595" s="879" t="s">
        <v>1714</v>
      </c>
      <c r="U595" s="879" t="s">
        <v>1714</v>
      </c>
      <c r="V595" s="879" t="s">
        <v>1714</v>
      </c>
      <c r="W595" s="879" t="s">
        <v>1714</v>
      </c>
      <c r="X595" s="879" t="s">
        <v>1714</v>
      </c>
      <c r="Y595" s="879" t="s">
        <v>1714</v>
      </c>
      <c r="Z595" s="879" t="s">
        <v>1714</v>
      </c>
      <c r="AA595" s="879" t="s">
        <v>1714</v>
      </c>
      <c r="AB595" s="879" t="s">
        <v>1714</v>
      </c>
      <c r="AC595" s="879" t="s">
        <v>1714</v>
      </c>
      <c r="AD595" s="879" t="s">
        <v>1714</v>
      </c>
      <c r="AE595" s="879" t="s">
        <v>1714</v>
      </c>
      <c r="AF595" s="879" t="s">
        <v>1714</v>
      </c>
      <c r="AG595" s="879" t="s">
        <v>1714</v>
      </c>
      <c r="AH595" s="879" t="s">
        <v>1714</v>
      </c>
      <c r="AI595" s="879" t="s">
        <v>1714</v>
      </c>
    </row>
    <row r="596" spans="2:35" ht="13" hidden="1" outlineLevel="1" x14ac:dyDescent="0.3">
      <c r="B596" s="845"/>
      <c r="C596" s="845"/>
      <c r="D596" s="849" t="s">
        <v>136</v>
      </c>
      <c r="E596" s="878" t="s">
        <v>2279</v>
      </c>
      <c r="F596" s="879" t="s">
        <v>1714</v>
      </c>
      <c r="G596" s="879" t="s">
        <v>1714</v>
      </c>
      <c r="H596" s="879" t="s">
        <v>1714</v>
      </c>
      <c r="I596" s="879" t="s">
        <v>1714</v>
      </c>
      <c r="J596" s="879" t="s">
        <v>1714</v>
      </c>
      <c r="K596" s="879" t="s">
        <v>1714</v>
      </c>
      <c r="L596" s="879" t="s">
        <v>1714</v>
      </c>
      <c r="M596" s="879" t="s">
        <v>1714</v>
      </c>
      <c r="N596" s="879" t="s">
        <v>1714</v>
      </c>
      <c r="O596" s="879" t="s">
        <v>1714</v>
      </c>
      <c r="P596" s="879" t="s">
        <v>1714</v>
      </c>
      <c r="Q596" s="879" t="s">
        <v>1714</v>
      </c>
      <c r="R596" s="879" t="s">
        <v>1714</v>
      </c>
      <c r="S596" s="879" t="s">
        <v>1714</v>
      </c>
      <c r="T596" s="879" t="s">
        <v>1714</v>
      </c>
      <c r="U596" s="879" t="s">
        <v>1714</v>
      </c>
      <c r="V596" s="879" t="s">
        <v>1714</v>
      </c>
      <c r="W596" s="879" t="s">
        <v>1714</v>
      </c>
      <c r="X596" s="879" t="s">
        <v>1714</v>
      </c>
      <c r="Y596" s="879" t="s">
        <v>1714</v>
      </c>
      <c r="Z596" s="879" t="s">
        <v>1714</v>
      </c>
      <c r="AA596" s="879" t="s">
        <v>1714</v>
      </c>
      <c r="AB596" s="879" t="s">
        <v>1714</v>
      </c>
      <c r="AC596" s="879" t="s">
        <v>1714</v>
      </c>
      <c r="AD596" s="879" t="s">
        <v>1714</v>
      </c>
      <c r="AE596" s="879" t="s">
        <v>1714</v>
      </c>
      <c r="AF596" s="879" t="s">
        <v>1714</v>
      </c>
      <c r="AG596" s="879" t="s">
        <v>1714</v>
      </c>
      <c r="AH596" s="879" t="s">
        <v>1714</v>
      </c>
      <c r="AI596" s="879" t="s">
        <v>1714</v>
      </c>
    </row>
    <row r="597" spans="2:35" ht="13" hidden="1" outlineLevel="1" x14ac:dyDescent="0.3">
      <c r="B597" s="845"/>
      <c r="C597" s="845"/>
      <c r="D597" s="849" t="s">
        <v>1242</v>
      </c>
      <c r="E597" s="878" t="s">
        <v>2280</v>
      </c>
      <c r="F597" s="879" t="s">
        <v>1714</v>
      </c>
      <c r="G597" s="879" t="s">
        <v>1714</v>
      </c>
      <c r="H597" s="879" t="s">
        <v>1714</v>
      </c>
      <c r="I597" s="879" t="s">
        <v>1714</v>
      </c>
      <c r="J597" s="879" t="s">
        <v>1714</v>
      </c>
      <c r="K597" s="879" t="s">
        <v>1714</v>
      </c>
      <c r="L597" s="879" t="s">
        <v>1714</v>
      </c>
      <c r="M597" s="879" t="s">
        <v>1714</v>
      </c>
      <c r="N597" s="879" t="s">
        <v>1714</v>
      </c>
      <c r="O597" s="879" t="s">
        <v>1714</v>
      </c>
      <c r="P597" s="879" t="s">
        <v>1714</v>
      </c>
      <c r="Q597" s="879" t="s">
        <v>1714</v>
      </c>
      <c r="R597" s="879" t="s">
        <v>1714</v>
      </c>
      <c r="S597" s="879" t="s">
        <v>1714</v>
      </c>
      <c r="T597" s="879" t="s">
        <v>1714</v>
      </c>
      <c r="U597" s="879" t="s">
        <v>1714</v>
      </c>
      <c r="V597" s="879" t="s">
        <v>1714</v>
      </c>
      <c r="W597" s="879" t="s">
        <v>1714</v>
      </c>
      <c r="X597" s="879" t="s">
        <v>1714</v>
      </c>
      <c r="Y597" s="879" t="s">
        <v>1714</v>
      </c>
      <c r="Z597" s="879" t="s">
        <v>1714</v>
      </c>
      <c r="AA597" s="879" t="s">
        <v>1714</v>
      </c>
      <c r="AB597" s="879" t="s">
        <v>1714</v>
      </c>
      <c r="AC597" s="879" t="s">
        <v>1714</v>
      </c>
      <c r="AD597" s="879" t="s">
        <v>1714</v>
      </c>
      <c r="AE597" s="879" t="s">
        <v>1714</v>
      </c>
      <c r="AF597" s="879" t="s">
        <v>1714</v>
      </c>
      <c r="AG597" s="879" t="s">
        <v>1714</v>
      </c>
      <c r="AH597" s="879" t="s">
        <v>1714</v>
      </c>
      <c r="AI597" s="879" t="s">
        <v>1714</v>
      </c>
    </row>
    <row r="598" spans="2:35" ht="13" hidden="1" outlineLevel="1" x14ac:dyDescent="0.3">
      <c r="B598" s="845"/>
      <c r="C598" s="845"/>
      <c r="D598" s="849" t="s">
        <v>1132</v>
      </c>
      <c r="E598" s="878" t="s">
        <v>2281</v>
      </c>
      <c r="F598" s="879" t="s">
        <v>1714</v>
      </c>
      <c r="G598" s="879" t="s">
        <v>1714</v>
      </c>
      <c r="H598" s="879" t="s">
        <v>1714</v>
      </c>
      <c r="I598" s="879" t="s">
        <v>1714</v>
      </c>
      <c r="J598" s="879" t="s">
        <v>1714</v>
      </c>
      <c r="K598" s="879" t="s">
        <v>1714</v>
      </c>
      <c r="L598" s="879" t="s">
        <v>1714</v>
      </c>
      <c r="M598" s="879" t="s">
        <v>1714</v>
      </c>
      <c r="N598" s="879" t="s">
        <v>1714</v>
      </c>
      <c r="O598" s="879" t="s">
        <v>1714</v>
      </c>
      <c r="P598" s="879" t="s">
        <v>1714</v>
      </c>
      <c r="Q598" s="879" t="s">
        <v>1714</v>
      </c>
      <c r="R598" s="879" t="s">
        <v>1714</v>
      </c>
      <c r="S598" s="879" t="s">
        <v>1714</v>
      </c>
      <c r="T598" s="879" t="s">
        <v>1714</v>
      </c>
      <c r="U598" s="879" t="s">
        <v>1714</v>
      </c>
      <c r="V598" s="879" t="s">
        <v>1714</v>
      </c>
      <c r="W598" s="879" t="s">
        <v>1714</v>
      </c>
      <c r="X598" s="879" t="s">
        <v>1714</v>
      </c>
      <c r="Y598" s="879" t="s">
        <v>1714</v>
      </c>
      <c r="Z598" s="879" t="s">
        <v>1714</v>
      </c>
      <c r="AA598" s="879" t="s">
        <v>1714</v>
      </c>
      <c r="AB598" s="879" t="s">
        <v>1714</v>
      </c>
      <c r="AC598" s="879" t="s">
        <v>1714</v>
      </c>
      <c r="AD598" s="879" t="s">
        <v>1714</v>
      </c>
      <c r="AE598" s="879" t="s">
        <v>1714</v>
      </c>
      <c r="AF598" s="879" t="s">
        <v>1714</v>
      </c>
      <c r="AG598" s="879" t="s">
        <v>1714</v>
      </c>
      <c r="AH598" s="879" t="s">
        <v>1714</v>
      </c>
      <c r="AI598" s="879" t="s">
        <v>1714</v>
      </c>
    </row>
    <row r="599" spans="2:35" ht="13" hidden="1" outlineLevel="1" x14ac:dyDescent="0.3">
      <c r="B599" s="845"/>
      <c r="C599" s="845"/>
      <c r="D599" s="849" t="s">
        <v>1134</v>
      </c>
      <c r="E599" s="878" t="s">
        <v>2282</v>
      </c>
      <c r="F599" s="879" t="s">
        <v>1714</v>
      </c>
      <c r="G599" s="879" t="s">
        <v>1714</v>
      </c>
      <c r="H599" s="879" t="s">
        <v>1714</v>
      </c>
      <c r="I599" s="879" t="s">
        <v>1714</v>
      </c>
      <c r="J599" s="879" t="s">
        <v>1714</v>
      </c>
      <c r="K599" s="879" t="s">
        <v>1714</v>
      </c>
      <c r="L599" s="879" t="s">
        <v>1714</v>
      </c>
      <c r="M599" s="879" t="s">
        <v>1714</v>
      </c>
      <c r="N599" s="879" t="s">
        <v>1714</v>
      </c>
      <c r="O599" s="879" t="s">
        <v>1714</v>
      </c>
      <c r="P599" s="879" t="s">
        <v>1714</v>
      </c>
      <c r="Q599" s="879" t="s">
        <v>1714</v>
      </c>
      <c r="R599" s="879" t="s">
        <v>1714</v>
      </c>
      <c r="S599" s="879" t="s">
        <v>1714</v>
      </c>
      <c r="T599" s="879" t="s">
        <v>1714</v>
      </c>
      <c r="U599" s="879" t="s">
        <v>1714</v>
      </c>
      <c r="V599" s="879" t="s">
        <v>1714</v>
      </c>
      <c r="W599" s="879" t="s">
        <v>1714</v>
      </c>
      <c r="X599" s="879" t="s">
        <v>1714</v>
      </c>
      <c r="Y599" s="879" t="s">
        <v>1714</v>
      </c>
      <c r="Z599" s="879" t="s">
        <v>1714</v>
      </c>
      <c r="AA599" s="879" t="s">
        <v>1714</v>
      </c>
      <c r="AB599" s="879" t="s">
        <v>1714</v>
      </c>
      <c r="AC599" s="879" t="s">
        <v>1714</v>
      </c>
      <c r="AD599" s="879" t="s">
        <v>1714</v>
      </c>
      <c r="AE599" s="879" t="s">
        <v>1714</v>
      </c>
      <c r="AF599" s="879" t="s">
        <v>1714</v>
      </c>
      <c r="AG599" s="879" t="s">
        <v>1714</v>
      </c>
      <c r="AH599" s="879" t="s">
        <v>1714</v>
      </c>
      <c r="AI599" s="879" t="s">
        <v>1714</v>
      </c>
    </row>
    <row r="600" spans="2:35" ht="13" hidden="1" outlineLevel="1" x14ac:dyDescent="0.3">
      <c r="B600" s="845"/>
      <c r="C600" s="845"/>
      <c r="D600" s="849" t="s">
        <v>1244</v>
      </c>
      <c r="E600" s="878" t="s">
        <v>2283</v>
      </c>
      <c r="F600" s="879" t="s">
        <v>1714</v>
      </c>
      <c r="G600" s="879" t="s">
        <v>1714</v>
      </c>
      <c r="H600" s="879" t="s">
        <v>1714</v>
      </c>
      <c r="I600" s="879" t="s">
        <v>1714</v>
      </c>
      <c r="J600" s="879" t="s">
        <v>1714</v>
      </c>
      <c r="K600" s="879" t="s">
        <v>1714</v>
      </c>
      <c r="L600" s="879" t="s">
        <v>1714</v>
      </c>
      <c r="M600" s="879" t="s">
        <v>1714</v>
      </c>
      <c r="N600" s="879" t="s">
        <v>1714</v>
      </c>
      <c r="O600" s="879" t="s">
        <v>1714</v>
      </c>
      <c r="P600" s="879" t="s">
        <v>1714</v>
      </c>
      <c r="Q600" s="879" t="s">
        <v>1714</v>
      </c>
      <c r="R600" s="879" t="s">
        <v>1714</v>
      </c>
      <c r="S600" s="879" t="s">
        <v>1714</v>
      </c>
      <c r="T600" s="879" t="s">
        <v>1714</v>
      </c>
      <c r="U600" s="879" t="s">
        <v>1714</v>
      </c>
      <c r="V600" s="879" t="s">
        <v>1714</v>
      </c>
      <c r="W600" s="879" t="s">
        <v>1714</v>
      </c>
      <c r="X600" s="879" t="s">
        <v>1714</v>
      </c>
      <c r="Y600" s="879" t="s">
        <v>1714</v>
      </c>
      <c r="Z600" s="879" t="s">
        <v>1714</v>
      </c>
      <c r="AA600" s="879" t="s">
        <v>1714</v>
      </c>
      <c r="AB600" s="879" t="s">
        <v>1714</v>
      </c>
      <c r="AC600" s="879" t="s">
        <v>1714</v>
      </c>
      <c r="AD600" s="879" t="s">
        <v>1714</v>
      </c>
      <c r="AE600" s="879" t="s">
        <v>1714</v>
      </c>
      <c r="AF600" s="879" t="s">
        <v>1714</v>
      </c>
      <c r="AG600" s="879" t="s">
        <v>1714</v>
      </c>
      <c r="AH600" s="879" t="s">
        <v>1714</v>
      </c>
      <c r="AI600" s="879" t="s">
        <v>1714</v>
      </c>
    </row>
    <row r="601" spans="2:35" ht="13" hidden="1" outlineLevel="1" x14ac:dyDescent="0.3">
      <c r="B601" s="845"/>
      <c r="C601" s="845"/>
      <c r="D601" s="850" t="s">
        <v>1136</v>
      </c>
      <c r="E601" s="878" t="s">
        <v>2284</v>
      </c>
      <c r="F601" s="879" t="s">
        <v>1714</v>
      </c>
      <c r="G601" s="879" t="s">
        <v>1714</v>
      </c>
      <c r="H601" s="879" t="s">
        <v>1714</v>
      </c>
      <c r="I601" s="879" t="s">
        <v>1714</v>
      </c>
      <c r="J601" s="879" t="s">
        <v>1714</v>
      </c>
      <c r="K601" s="879" t="s">
        <v>1714</v>
      </c>
      <c r="L601" s="879" t="s">
        <v>1714</v>
      </c>
      <c r="M601" s="879" t="s">
        <v>1714</v>
      </c>
      <c r="N601" s="879" t="s">
        <v>1714</v>
      </c>
      <c r="O601" s="879" t="s">
        <v>1714</v>
      </c>
      <c r="P601" s="879" t="s">
        <v>1714</v>
      </c>
      <c r="Q601" s="879" t="s">
        <v>1714</v>
      </c>
      <c r="R601" s="879" t="s">
        <v>1714</v>
      </c>
      <c r="S601" s="879" t="s">
        <v>1714</v>
      </c>
      <c r="T601" s="879" t="s">
        <v>1714</v>
      </c>
      <c r="U601" s="879" t="s">
        <v>1714</v>
      </c>
      <c r="V601" s="879" t="s">
        <v>1714</v>
      </c>
      <c r="W601" s="879" t="s">
        <v>1714</v>
      </c>
      <c r="X601" s="879" t="s">
        <v>1714</v>
      </c>
      <c r="Y601" s="879" t="s">
        <v>1714</v>
      </c>
      <c r="Z601" s="879" t="s">
        <v>1714</v>
      </c>
      <c r="AA601" s="879" t="s">
        <v>1714</v>
      </c>
      <c r="AB601" s="879" t="s">
        <v>1714</v>
      </c>
      <c r="AC601" s="879" t="s">
        <v>1714</v>
      </c>
      <c r="AD601" s="879" t="s">
        <v>1714</v>
      </c>
      <c r="AE601" s="879" t="s">
        <v>1714</v>
      </c>
      <c r="AF601" s="879" t="s">
        <v>1714</v>
      </c>
      <c r="AG601" s="879" t="s">
        <v>1714</v>
      </c>
      <c r="AH601" s="879" t="s">
        <v>1714</v>
      </c>
      <c r="AI601" s="879" t="s">
        <v>1714</v>
      </c>
    </row>
    <row r="602" spans="2:35" ht="13" hidden="1" outlineLevel="1" x14ac:dyDescent="0.3">
      <c r="B602" s="845"/>
      <c r="C602" s="845"/>
      <c r="D602" s="850" t="s">
        <v>1138</v>
      </c>
      <c r="E602" s="878" t="s">
        <v>2285</v>
      </c>
      <c r="F602" s="879" t="s">
        <v>1714</v>
      </c>
      <c r="G602" s="879" t="s">
        <v>1714</v>
      </c>
      <c r="H602" s="879" t="s">
        <v>1714</v>
      </c>
      <c r="I602" s="879" t="s">
        <v>1714</v>
      </c>
      <c r="J602" s="879" t="s">
        <v>1714</v>
      </c>
      <c r="K602" s="879" t="s">
        <v>1714</v>
      </c>
      <c r="L602" s="879" t="s">
        <v>1714</v>
      </c>
      <c r="M602" s="879" t="s">
        <v>1714</v>
      </c>
      <c r="N602" s="879" t="s">
        <v>1714</v>
      </c>
      <c r="O602" s="879" t="s">
        <v>1714</v>
      </c>
      <c r="P602" s="879" t="s">
        <v>1714</v>
      </c>
      <c r="Q602" s="879" t="s">
        <v>1714</v>
      </c>
      <c r="R602" s="879" t="s">
        <v>1714</v>
      </c>
      <c r="S602" s="879" t="s">
        <v>1714</v>
      </c>
      <c r="T602" s="879" t="s">
        <v>1714</v>
      </c>
      <c r="U602" s="879" t="s">
        <v>1714</v>
      </c>
      <c r="V602" s="879" t="s">
        <v>1714</v>
      </c>
      <c r="W602" s="879" t="s">
        <v>1714</v>
      </c>
      <c r="X602" s="879" t="s">
        <v>1714</v>
      </c>
      <c r="Y602" s="879" t="s">
        <v>1714</v>
      </c>
      <c r="Z602" s="879" t="s">
        <v>1714</v>
      </c>
      <c r="AA602" s="879" t="s">
        <v>1714</v>
      </c>
      <c r="AB602" s="879" t="s">
        <v>1714</v>
      </c>
      <c r="AC602" s="879" t="s">
        <v>1714</v>
      </c>
      <c r="AD602" s="879" t="s">
        <v>1714</v>
      </c>
      <c r="AE602" s="879" t="s">
        <v>1714</v>
      </c>
      <c r="AF602" s="879" t="s">
        <v>1714</v>
      </c>
      <c r="AG602" s="879" t="s">
        <v>1714</v>
      </c>
      <c r="AH602" s="879" t="s">
        <v>1714</v>
      </c>
      <c r="AI602" s="879" t="s">
        <v>1714</v>
      </c>
    </row>
    <row r="603" spans="2:35" ht="13" hidden="1" outlineLevel="1" x14ac:dyDescent="0.3">
      <c r="B603" s="845"/>
      <c r="C603" s="845"/>
      <c r="D603" s="850" t="s">
        <v>1246</v>
      </c>
      <c r="E603" s="878" t="s">
        <v>2286</v>
      </c>
      <c r="F603" s="879" t="s">
        <v>1714</v>
      </c>
      <c r="G603" s="879" t="s">
        <v>1714</v>
      </c>
      <c r="H603" s="879" t="s">
        <v>1714</v>
      </c>
      <c r="I603" s="879" t="s">
        <v>1714</v>
      </c>
      <c r="J603" s="879" t="s">
        <v>1714</v>
      </c>
      <c r="K603" s="879" t="s">
        <v>1714</v>
      </c>
      <c r="L603" s="879" t="s">
        <v>1714</v>
      </c>
      <c r="M603" s="879" t="s">
        <v>1714</v>
      </c>
      <c r="N603" s="879" t="s">
        <v>1714</v>
      </c>
      <c r="O603" s="879" t="s">
        <v>1714</v>
      </c>
      <c r="P603" s="879" t="s">
        <v>1714</v>
      </c>
      <c r="Q603" s="879" t="s">
        <v>1714</v>
      </c>
      <c r="R603" s="879" t="s">
        <v>1714</v>
      </c>
      <c r="S603" s="879" t="s">
        <v>1714</v>
      </c>
      <c r="T603" s="879" t="s">
        <v>1714</v>
      </c>
      <c r="U603" s="879" t="s">
        <v>1714</v>
      </c>
      <c r="V603" s="879" t="s">
        <v>1714</v>
      </c>
      <c r="W603" s="879" t="s">
        <v>1714</v>
      </c>
      <c r="X603" s="879" t="s">
        <v>1714</v>
      </c>
      <c r="Y603" s="879" t="s">
        <v>1714</v>
      </c>
      <c r="Z603" s="879" t="s">
        <v>1714</v>
      </c>
      <c r="AA603" s="879" t="s">
        <v>1714</v>
      </c>
      <c r="AB603" s="879" t="s">
        <v>1714</v>
      </c>
      <c r="AC603" s="879" t="s">
        <v>1714</v>
      </c>
      <c r="AD603" s="879" t="s">
        <v>1714</v>
      </c>
      <c r="AE603" s="879" t="s">
        <v>1714</v>
      </c>
      <c r="AF603" s="879" t="s">
        <v>1714</v>
      </c>
      <c r="AG603" s="879" t="s">
        <v>1714</v>
      </c>
      <c r="AH603" s="879" t="s">
        <v>1714</v>
      </c>
      <c r="AI603" s="879" t="s">
        <v>1714</v>
      </c>
    </row>
    <row r="604" spans="2:35" ht="13" hidden="1" outlineLevel="1" x14ac:dyDescent="0.3">
      <c r="B604" s="845"/>
      <c r="C604" s="845"/>
      <c r="D604" s="850" t="s">
        <v>1248</v>
      </c>
      <c r="E604" s="878" t="s">
        <v>2287</v>
      </c>
      <c r="F604" s="879" t="s">
        <v>1714</v>
      </c>
      <c r="G604" s="879" t="s">
        <v>1714</v>
      </c>
      <c r="H604" s="879" t="s">
        <v>1714</v>
      </c>
      <c r="I604" s="879" t="s">
        <v>1714</v>
      </c>
      <c r="J604" s="879" t="s">
        <v>1714</v>
      </c>
      <c r="K604" s="879" t="s">
        <v>1714</v>
      </c>
      <c r="L604" s="879" t="s">
        <v>1714</v>
      </c>
      <c r="M604" s="879" t="s">
        <v>1714</v>
      </c>
      <c r="N604" s="879" t="s">
        <v>1714</v>
      </c>
      <c r="O604" s="879" t="s">
        <v>1714</v>
      </c>
      <c r="P604" s="879" t="s">
        <v>1714</v>
      </c>
      <c r="Q604" s="879" t="s">
        <v>1714</v>
      </c>
      <c r="R604" s="879" t="s">
        <v>1714</v>
      </c>
      <c r="S604" s="879" t="s">
        <v>1714</v>
      </c>
      <c r="T604" s="879" t="s">
        <v>1714</v>
      </c>
      <c r="U604" s="879" t="s">
        <v>1714</v>
      </c>
      <c r="V604" s="879" t="s">
        <v>1714</v>
      </c>
      <c r="W604" s="879" t="s">
        <v>1714</v>
      </c>
      <c r="X604" s="879" t="s">
        <v>1714</v>
      </c>
      <c r="Y604" s="879" t="s">
        <v>1714</v>
      </c>
      <c r="Z604" s="879" t="s">
        <v>1714</v>
      </c>
      <c r="AA604" s="879" t="s">
        <v>1714</v>
      </c>
      <c r="AB604" s="879" t="s">
        <v>1714</v>
      </c>
      <c r="AC604" s="879" t="s">
        <v>1714</v>
      </c>
      <c r="AD604" s="879" t="s">
        <v>1714</v>
      </c>
      <c r="AE604" s="879" t="s">
        <v>1714</v>
      </c>
      <c r="AF604" s="879" t="s">
        <v>1714</v>
      </c>
      <c r="AG604" s="879" t="s">
        <v>1714</v>
      </c>
      <c r="AH604" s="879" t="s">
        <v>1714</v>
      </c>
      <c r="AI604" s="879" t="s">
        <v>1714</v>
      </c>
    </row>
    <row r="605" spans="2:35" ht="13" hidden="1" outlineLevel="1" x14ac:dyDescent="0.3">
      <c r="B605" s="845"/>
      <c r="C605" s="845"/>
      <c r="D605" s="849" t="s">
        <v>1140</v>
      </c>
      <c r="E605" s="878" t="s">
        <v>2288</v>
      </c>
      <c r="F605" s="879" t="s">
        <v>1714</v>
      </c>
      <c r="G605" s="879" t="s">
        <v>1714</v>
      </c>
      <c r="H605" s="879" t="s">
        <v>1714</v>
      </c>
      <c r="I605" s="879" t="s">
        <v>1714</v>
      </c>
      <c r="J605" s="879" t="s">
        <v>1714</v>
      </c>
      <c r="K605" s="879" t="s">
        <v>1714</v>
      </c>
      <c r="L605" s="879" t="s">
        <v>1714</v>
      </c>
      <c r="M605" s="879" t="s">
        <v>1714</v>
      </c>
      <c r="N605" s="879" t="s">
        <v>1714</v>
      </c>
      <c r="O605" s="879" t="s">
        <v>1714</v>
      </c>
      <c r="P605" s="879" t="s">
        <v>1714</v>
      </c>
      <c r="Q605" s="879" t="s">
        <v>1714</v>
      </c>
      <c r="R605" s="879" t="s">
        <v>1714</v>
      </c>
      <c r="S605" s="879" t="s">
        <v>1714</v>
      </c>
      <c r="T605" s="879" t="s">
        <v>1714</v>
      </c>
      <c r="U605" s="879" t="s">
        <v>1714</v>
      </c>
      <c r="V605" s="879" t="s">
        <v>1714</v>
      </c>
      <c r="W605" s="879" t="s">
        <v>1714</v>
      </c>
      <c r="X605" s="879" t="s">
        <v>1714</v>
      </c>
      <c r="Y605" s="879" t="s">
        <v>1714</v>
      </c>
      <c r="Z605" s="879" t="s">
        <v>1714</v>
      </c>
      <c r="AA605" s="879" t="s">
        <v>1714</v>
      </c>
      <c r="AB605" s="879" t="s">
        <v>1714</v>
      </c>
      <c r="AC605" s="879" t="s">
        <v>1714</v>
      </c>
      <c r="AD605" s="879" t="s">
        <v>1714</v>
      </c>
      <c r="AE605" s="879" t="s">
        <v>1714</v>
      </c>
      <c r="AF605" s="879" t="s">
        <v>1714</v>
      </c>
      <c r="AG605" s="879" t="s">
        <v>1714</v>
      </c>
      <c r="AH605" s="879" t="s">
        <v>1714</v>
      </c>
      <c r="AI605" s="879" t="s">
        <v>1714</v>
      </c>
    </row>
    <row r="606" spans="2:35" ht="13" hidden="1" outlineLevel="1" x14ac:dyDescent="0.3">
      <c r="B606" s="845"/>
      <c r="C606" s="845"/>
      <c r="D606" s="848" t="s">
        <v>1250</v>
      </c>
      <c r="E606" s="878" t="s">
        <v>2289</v>
      </c>
      <c r="F606" s="879" t="s">
        <v>1714</v>
      </c>
      <c r="G606" s="879" t="s">
        <v>1714</v>
      </c>
      <c r="H606" s="879" t="s">
        <v>1714</v>
      </c>
      <c r="I606" s="879" t="s">
        <v>1714</v>
      </c>
      <c r="J606" s="879" t="s">
        <v>1714</v>
      </c>
      <c r="K606" s="879" t="s">
        <v>1714</v>
      </c>
      <c r="L606" s="879" t="s">
        <v>1714</v>
      </c>
      <c r="M606" s="879" t="s">
        <v>1714</v>
      </c>
      <c r="N606" s="879" t="s">
        <v>1714</v>
      </c>
      <c r="O606" s="879" t="s">
        <v>1714</v>
      </c>
      <c r="P606" s="879" t="s">
        <v>1714</v>
      </c>
      <c r="Q606" s="879" t="s">
        <v>1714</v>
      </c>
      <c r="R606" s="879" t="s">
        <v>1714</v>
      </c>
      <c r="S606" s="879" t="s">
        <v>1714</v>
      </c>
      <c r="T606" s="879" t="s">
        <v>1714</v>
      </c>
      <c r="U606" s="879" t="s">
        <v>1714</v>
      </c>
      <c r="V606" s="879" t="s">
        <v>1714</v>
      </c>
      <c r="W606" s="879" t="s">
        <v>1714</v>
      </c>
      <c r="X606" s="879" t="s">
        <v>1714</v>
      </c>
      <c r="Y606" s="879" t="s">
        <v>1714</v>
      </c>
      <c r="Z606" s="879" t="s">
        <v>1714</v>
      </c>
      <c r="AA606" s="879" t="s">
        <v>1714</v>
      </c>
      <c r="AB606" s="879" t="s">
        <v>1714</v>
      </c>
      <c r="AC606" s="879" t="s">
        <v>1714</v>
      </c>
      <c r="AD606" s="879" t="s">
        <v>1714</v>
      </c>
      <c r="AE606" s="879" t="s">
        <v>1714</v>
      </c>
      <c r="AF606" s="879" t="s">
        <v>1714</v>
      </c>
      <c r="AG606" s="879" t="s">
        <v>1714</v>
      </c>
      <c r="AH606" s="879" t="s">
        <v>1714</v>
      </c>
      <c r="AI606" s="879" t="s">
        <v>1714</v>
      </c>
    </row>
    <row r="607" spans="2:35" ht="13" hidden="1" outlineLevel="1" x14ac:dyDescent="0.3">
      <c r="B607" s="845"/>
      <c r="C607" s="845"/>
      <c r="D607" s="849" t="s">
        <v>1142</v>
      </c>
      <c r="E607" s="878" t="s">
        <v>2290</v>
      </c>
      <c r="F607" s="879" t="s">
        <v>1714</v>
      </c>
      <c r="G607" s="879" t="s">
        <v>1714</v>
      </c>
      <c r="H607" s="879" t="s">
        <v>1714</v>
      </c>
      <c r="I607" s="879" t="s">
        <v>1714</v>
      </c>
      <c r="J607" s="879" t="s">
        <v>1714</v>
      </c>
      <c r="K607" s="879" t="s">
        <v>1714</v>
      </c>
      <c r="L607" s="879" t="s">
        <v>1714</v>
      </c>
      <c r="M607" s="879" t="s">
        <v>1714</v>
      </c>
      <c r="N607" s="879" t="s">
        <v>1714</v>
      </c>
      <c r="O607" s="879" t="s">
        <v>1714</v>
      </c>
      <c r="P607" s="879" t="s">
        <v>1714</v>
      </c>
      <c r="Q607" s="879" t="s">
        <v>1714</v>
      </c>
      <c r="R607" s="879" t="s">
        <v>1714</v>
      </c>
      <c r="S607" s="879" t="s">
        <v>1714</v>
      </c>
      <c r="T607" s="879" t="s">
        <v>1714</v>
      </c>
      <c r="U607" s="879" t="s">
        <v>1714</v>
      </c>
      <c r="V607" s="879" t="s">
        <v>1714</v>
      </c>
      <c r="W607" s="879" t="s">
        <v>1714</v>
      </c>
      <c r="X607" s="879" t="s">
        <v>1714</v>
      </c>
      <c r="Y607" s="879" t="s">
        <v>1714</v>
      </c>
      <c r="Z607" s="879" t="s">
        <v>1714</v>
      </c>
      <c r="AA607" s="879" t="s">
        <v>1714</v>
      </c>
      <c r="AB607" s="879" t="s">
        <v>1714</v>
      </c>
      <c r="AC607" s="879" t="s">
        <v>1714</v>
      </c>
      <c r="AD607" s="879" t="s">
        <v>1714</v>
      </c>
      <c r="AE607" s="879" t="s">
        <v>1714</v>
      </c>
      <c r="AF607" s="879" t="s">
        <v>1714</v>
      </c>
      <c r="AG607" s="879" t="s">
        <v>1714</v>
      </c>
      <c r="AH607" s="879" t="s">
        <v>1714</v>
      </c>
      <c r="AI607" s="879" t="s">
        <v>1714</v>
      </c>
    </row>
    <row r="608" spans="2:35" ht="13" hidden="1" outlineLevel="1" x14ac:dyDescent="0.3">
      <c r="B608" s="845"/>
      <c r="C608" s="845"/>
      <c r="D608" s="849" t="s">
        <v>1252</v>
      </c>
      <c r="E608" s="878" t="s">
        <v>2291</v>
      </c>
      <c r="F608" s="879" t="s">
        <v>1714</v>
      </c>
      <c r="G608" s="879" t="s">
        <v>1714</v>
      </c>
      <c r="H608" s="879" t="s">
        <v>1714</v>
      </c>
      <c r="I608" s="879" t="s">
        <v>1714</v>
      </c>
      <c r="J608" s="879" t="s">
        <v>1714</v>
      </c>
      <c r="K608" s="879" t="s">
        <v>1714</v>
      </c>
      <c r="L608" s="879" t="s">
        <v>1714</v>
      </c>
      <c r="M608" s="879" t="s">
        <v>1714</v>
      </c>
      <c r="N608" s="879" t="s">
        <v>1714</v>
      </c>
      <c r="O608" s="879" t="s">
        <v>1714</v>
      </c>
      <c r="P608" s="879" t="s">
        <v>1714</v>
      </c>
      <c r="Q608" s="879" t="s">
        <v>1714</v>
      </c>
      <c r="R608" s="879" t="s">
        <v>1714</v>
      </c>
      <c r="S608" s="879" t="s">
        <v>1714</v>
      </c>
      <c r="T608" s="879" t="s">
        <v>1714</v>
      </c>
      <c r="U608" s="879" t="s">
        <v>1714</v>
      </c>
      <c r="V608" s="879" t="s">
        <v>1714</v>
      </c>
      <c r="W608" s="879" t="s">
        <v>1714</v>
      </c>
      <c r="X608" s="879" t="s">
        <v>1714</v>
      </c>
      <c r="Y608" s="879" t="s">
        <v>1714</v>
      </c>
      <c r="Z608" s="879" t="s">
        <v>1714</v>
      </c>
      <c r="AA608" s="879" t="s">
        <v>1714</v>
      </c>
      <c r="AB608" s="879" t="s">
        <v>1714</v>
      </c>
      <c r="AC608" s="879" t="s">
        <v>1714</v>
      </c>
      <c r="AD608" s="879" t="s">
        <v>1714</v>
      </c>
      <c r="AE608" s="879" t="s">
        <v>1714</v>
      </c>
      <c r="AF608" s="879" t="s">
        <v>1714</v>
      </c>
      <c r="AG608" s="879" t="s">
        <v>1714</v>
      </c>
      <c r="AH608" s="879" t="s">
        <v>1714</v>
      </c>
      <c r="AI608" s="879" t="s">
        <v>1714</v>
      </c>
    </row>
    <row r="609" spans="2:35" ht="13" hidden="1" outlineLevel="1" x14ac:dyDescent="0.3">
      <c r="B609" s="845"/>
      <c r="C609" s="845"/>
      <c r="D609" s="849" t="s">
        <v>1254</v>
      </c>
      <c r="E609" s="878" t="s">
        <v>2292</v>
      </c>
      <c r="F609" s="879" t="s">
        <v>1714</v>
      </c>
      <c r="G609" s="879" t="s">
        <v>1714</v>
      </c>
      <c r="H609" s="879" t="s">
        <v>1714</v>
      </c>
      <c r="I609" s="879" t="s">
        <v>1714</v>
      </c>
      <c r="J609" s="879" t="s">
        <v>1714</v>
      </c>
      <c r="K609" s="879" t="s">
        <v>1714</v>
      </c>
      <c r="L609" s="879" t="s">
        <v>1714</v>
      </c>
      <c r="M609" s="879" t="s">
        <v>1714</v>
      </c>
      <c r="N609" s="879" t="s">
        <v>1714</v>
      </c>
      <c r="O609" s="879" t="s">
        <v>1714</v>
      </c>
      <c r="P609" s="879" t="s">
        <v>1714</v>
      </c>
      <c r="Q609" s="879" t="s">
        <v>1714</v>
      </c>
      <c r="R609" s="879" t="s">
        <v>1714</v>
      </c>
      <c r="S609" s="879" t="s">
        <v>1714</v>
      </c>
      <c r="T609" s="879" t="s">
        <v>1714</v>
      </c>
      <c r="U609" s="879" t="s">
        <v>1714</v>
      </c>
      <c r="V609" s="879" t="s">
        <v>1714</v>
      </c>
      <c r="W609" s="879" t="s">
        <v>1714</v>
      </c>
      <c r="X609" s="879" t="s">
        <v>1714</v>
      </c>
      <c r="Y609" s="879" t="s">
        <v>1714</v>
      </c>
      <c r="Z609" s="879" t="s">
        <v>1714</v>
      </c>
      <c r="AA609" s="879" t="s">
        <v>1714</v>
      </c>
      <c r="AB609" s="879" t="s">
        <v>1714</v>
      </c>
      <c r="AC609" s="879" t="s">
        <v>1714</v>
      </c>
      <c r="AD609" s="879" t="s">
        <v>1714</v>
      </c>
      <c r="AE609" s="879" t="s">
        <v>1714</v>
      </c>
      <c r="AF609" s="879" t="s">
        <v>1714</v>
      </c>
      <c r="AG609" s="879" t="s">
        <v>1714</v>
      </c>
      <c r="AH609" s="879" t="s">
        <v>1714</v>
      </c>
      <c r="AI609" s="879" t="s">
        <v>1714</v>
      </c>
    </row>
    <row r="610" spans="2:35" ht="13" hidden="1" outlineLevel="1" x14ac:dyDescent="0.3">
      <c r="B610" s="845"/>
      <c r="C610" s="845"/>
      <c r="D610" s="849" t="s">
        <v>1144</v>
      </c>
      <c r="E610" s="878" t="s">
        <v>2293</v>
      </c>
      <c r="F610" s="879" t="s">
        <v>1714</v>
      </c>
      <c r="G610" s="879" t="s">
        <v>1714</v>
      </c>
      <c r="H610" s="879" t="s">
        <v>1714</v>
      </c>
      <c r="I610" s="879" t="s">
        <v>1714</v>
      </c>
      <c r="J610" s="879" t="s">
        <v>1714</v>
      </c>
      <c r="K610" s="879" t="s">
        <v>1714</v>
      </c>
      <c r="L610" s="879" t="s">
        <v>1714</v>
      </c>
      <c r="M610" s="879" t="s">
        <v>1714</v>
      </c>
      <c r="N610" s="879" t="s">
        <v>1714</v>
      </c>
      <c r="O610" s="879" t="s">
        <v>1714</v>
      </c>
      <c r="P610" s="879" t="s">
        <v>1714</v>
      </c>
      <c r="Q610" s="879" t="s">
        <v>1714</v>
      </c>
      <c r="R610" s="879" t="s">
        <v>1714</v>
      </c>
      <c r="S610" s="879" t="s">
        <v>1714</v>
      </c>
      <c r="T610" s="879" t="s">
        <v>1714</v>
      </c>
      <c r="U610" s="879" t="s">
        <v>1714</v>
      </c>
      <c r="V610" s="879" t="s">
        <v>1714</v>
      </c>
      <c r="W610" s="879" t="s">
        <v>1714</v>
      </c>
      <c r="X610" s="879" t="s">
        <v>1714</v>
      </c>
      <c r="Y610" s="879" t="s">
        <v>1714</v>
      </c>
      <c r="Z610" s="879" t="s">
        <v>1714</v>
      </c>
      <c r="AA610" s="879" t="s">
        <v>1714</v>
      </c>
      <c r="AB610" s="879" t="s">
        <v>1714</v>
      </c>
      <c r="AC610" s="879" t="s">
        <v>1714</v>
      </c>
      <c r="AD610" s="879" t="s">
        <v>1714</v>
      </c>
      <c r="AE610" s="879" t="s">
        <v>1714</v>
      </c>
      <c r="AF610" s="879" t="s">
        <v>1714</v>
      </c>
      <c r="AG610" s="879" t="s">
        <v>1714</v>
      </c>
      <c r="AH610" s="879" t="s">
        <v>1714</v>
      </c>
      <c r="AI610" s="879" t="s">
        <v>1714</v>
      </c>
    </row>
    <row r="611" spans="2:35" ht="13" hidden="1" outlineLevel="1" x14ac:dyDescent="0.3">
      <c r="B611" s="845"/>
      <c r="C611" s="845"/>
      <c r="D611" s="848" t="s">
        <v>1256</v>
      </c>
      <c r="E611" s="878" t="s">
        <v>2294</v>
      </c>
      <c r="F611" s="879" t="s">
        <v>1714</v>
      </c>
      <c r="G611" s="879" t="s">
        <v>1714</v>
      </c>
      <c r="H611" s="879" t="s">
        <v>1714</v>
      </c>
      <c r="I611" s="879" t="s">
        <v>1714</v>
      </c>
      <c r="J611" s="879" t="s">
        <v>1714</v>
      </c>
      <c r="K611" s="879" t="s">
        <v>1714</v>
      </c>
      <c r="L611" s="879" t="s">
        <v>1714</v>
      </c>
      <c r="M611" s="879" t="s">
        <v>1714</v>
      </c>
      <c r="N611" s="879" t="s">
        <v>1714</v>
      </c>
      <c r="O611" s="879" t="s">
        <v>1714</v>
      </c>
      <c r="P611" s="879" t="s">
        <v>1714</v>
      </c>
      <c r="Q611" s="879" t="s">
        <v>1714</v>
      </c>
      <c r="R611" s="879" t="s">
        <v>1714</v>
      </c>
      <c r="S611" s="879" t="s">
        <v>1714</v>
      </c>
      <c r="T611" s="879" t="s">
        <v>1714</v>
      </c>
      <c r="U611" s="879" t="s">
        <v>1714</v>
      </c>
      <c r="V611" s="879" t="s">
        <v>1714</v>
      </c>
      <c r="W611" s="879" t="s">
        <v>1714</v>
      </c>
      <c r="X611" s="879" t="s">
        <v>1714</v>
      </c>
      <c r="Y611" s="879" t="s">
        <v>1714</v>
      </c>
      <c r="Z611" s="879" t="s">
        <v>1714</v>
      </c>
      <c r="AA611" s="879" t="s">
        <v>1714</v>
      </c>
      <c r="AB611" s="879" t="s">
        <v>1714</v>
      </c>
      <c r="AC611" s="879" t="s">
        <v>1714</v>
      </c>
      <c r="AD611" s="879" t="s">
        <v>1714</v>
      </c>
      <c r="AE611" s="879" t="s">
        <v>1714</v>
      </c>
      <c r="AF611" s="879" t="s">
        <v>1714</v>
      </c>
      <c r="AG611" s="879" t="s">
        <v>1714</v>
      </c>
      <c r="AH611" s="879" t="s">
        <v>1714</v>
      </c>
      <c r="AI611" s="879" t="s">
        <v>1714</v>
      </c>
    </row>
    <row r="612" spans="2:35" ht="13" hidden="1" outlineLevel="1" x14ac:dyDescent="0.3">
      <c r="B612" s="845"/>
      <c r="C612" s="845"/>
      <c r="D612" s="849" t="s">
        <v>1146</v>
      </c>
      <c r="E612" s="878" t="s">
        <v>2295</v>
      </c>
      <c r="F612" s="879" t="s">
        <v>1714</v>
      </c>
      <c r="G612" s="879" t="s">
        <v>1714</v>
      </c>
      <c r="H612" s="879" t="s">
        <v>1714</v>
      </c>
      <c r="I612" s="879" t="s">
        <v>1714</v>
      </c>
      <c r="J612" s="879" t="s">
        <v>1714</v>
      </c>
      <c r="K612" s="879" t="s">
        <v>1714</v>
      </c>
      <c r="L612" s="879" t="s">
        <v>1714</v>
      </c>
      <c r="M612" s="879" t="s">
        <v>1714</v>
      </c>
      <c r="N612" s="879" t="s">
        <v>1714</v>
      </c>
      <c r="O612" s="879" t="s">
        <v>1714</v>
      </c>
      <c r="P612" s="879" t="s">
        <v>1714</v>
      </c>
      <c r="Q612" s="879" t="s">
        <v>1714</v>
      </c>
      <c r="R612" s="879" t="s">
        <v>1714</v>
      </c>
      <c r="S612" s="879" t="s">
        <v>1714</v>
      </c>
      <c r="T612" s="879" t="s">
        <v>1714</v>
      </c>
      <c r="U612" s="879" t="s">
        <v>1714</v>
      </c>
      <c r="V612" s="879" t="s">
        <v>1714</v>
      </c>
      <c r="W612" s="879" t="s">
        <v>1714</v>
      </c>
      <c r="X612" s="879" t="s">
        <v>1714</v>
      </c>
      <c r="Y612" s="879" t="s">
        <v>1714</v>
      </c>
      <c r="Z612" s="879" t="s">
        <v>1714</v>
      </c>
      <c r="AA612" s="879" t="s">
        <v>1714</v>
      </c>
      <c r="AB612" s="879" t="s">
        <v>1714</v>
      </c>
      <c r="AC612" s="879" t="s">
        <v>1714</v>
      </c>
      <c r="AD612" s="879" t="s">
        <v>1714</v>
      </c>
      <c r="AE612" s="879" t="s">
        <v>1714</v>
      </c>
      <c r="AF612" s="879" t="s">
        <v>1714</v>
      </c>
      <c r="AG612" s="879" t="s">
        <v>1714</v>
      </c>
      <c r="AH612" s="879" t="s">
        <v>1714</v>
      </c>
      <c r="AI612" s="879" t="s">
        <v>1714</v>
      </c>
    </row>
    <row r="613" spans="2:35" ht="13" hidden="1" outlineLevel="1" x14ac:dyDescent="0.3">
      <c r="B613" s="845"/>
      <c r="C613" s="845"/>
      <c r="D613" s="849" t="s">
        <v>4</v>
      </c>
      <c r="E613" s="878" t="s">
        <v>2296</v>
      </c>
      <c r="F613" s="879" t="s">
        <v>1714</v>
      </c>
      <c r="G613" s="879" t="s">
        <v>1714</v>
      </c>
      <c r="H613" s="879" t="s">
        <v>1714</v>
      </c>
      <c r="I613" s="879" t="s">
        <v>1714</v>
      </c>
      <c r="J613" s="879" t="s">
        <v>1714</v>
      </c>
      <c r="K613" s="879" t="s">
        <v>1714</v>
      </c>
      <c r="L613" s="879" t="s">
        <v>1714</v>
      </c>
      <c r="M613" s="879" t="s">
        <v>1714</v>
      </c>
      <c r="N613" s="879" t="s">
        <v>1714</v>
      </c>
      <c r="O613" s="879" t="s">
        <v>1714</v>
      </c>
      <c r="P613" s="879" t="s">
        <v>1714</v>
      </c>
      <c r="Q613" s="879" t="s">
        <v>1714</v>
      </c>
      <c r="R613" s="879" t="s">
        <v>1714</v>
      </c>
      <c r="S613" s="879" t="s">
        <v>1714</v>
      </c>
      <c r="T613" s="879" t="s">
        <v>1714</v>
      </c>
      <c r="U613" s="879" t="s">
        <v>1714</v>
      </c>
      <c r="V613" s="879" t="s">
        <v>1714</v>
      </c>
      <c r="W613" s="879" t="s">
        <v>1714</v>
      </c>
      <c r="X613" s="879" t="s">
        <v>1714</v>
      </c>
      <c r="Y613" s="879" t="s">
        <v>1714</v>
      </c>
      <c r="Z613" s="879" t="s">
        <v>1714</v>
      </c>
      <c r="AA613" s="879" t="s">
        <v>1714</v>
      </c>
      <c r="AB613" s="879" t="s">
        <v>1714</v>
      </c>
      <c r="AC613" s="879" t="s">
        <v>1714</v>
      </c>
      <c r="AD613" s="879" t="s">
        <v>1714</v>
      </c>
      <c r="AE613" s="879" t="s">
        <v>1714</v>
      </c>
      <c r="AF613" s="879" t="s">
        <v>1714</v>
      </c>
      <c r="AG613" s="879" t="s">
        <v>1714</v>
      </c>
      <c r="AH613" s="879" t="s">
        <v>1714</v>
      </c>
      <c r="AI613" s="879" t="s">
        <v>1714</v>
      </c>
    </row>
    <row r="614" spans="2:35" ht="13" hidden="1" outlineLevel="1" x14ac:dyDescent="0.3">
      <c r="B614" s="845"/>
      <c r="C614" s="845"/>
      <c r="D614" s="848" t="s">
        <v>1148</v>
      </c>
      <c r="E614" s="878" t="s">
        <v>2297</v>
      </c>
      <c r="F614" s="879" t="s">
        <v>1714</v>
      </c>
      <c r="G614" s="879" t="s">
        <v>1714</v>
      </c>
      <c r="H614" s="879" t="s">
        <v>1714</v>
      </c>
      <c r="I614" s="879" t="s">
        <v>1714</v>
      </c>
      <c r="J614" s="879" t="s">
        <v>1714</v>
      </c>
      <c r="K614" s="879" t="s">
        <v>1714</v>
      </c>
      <c r="L614" s="879" t="s">
        <v>1714</v>
      </c>
      <c r="M614" s="879" t="s">
        <v>1714</v>
      </c>
      <c r="N614" s="879" t="s">
        <v>1714</v>
      </c>
      <c r="O614" s="879" t="s">
        <v>1714</v>
      </c>
      <c r="P614" s="879" t="s">
        <v>1714</v>
      </c>
      <c r="Q614" s="879" t="s">
        <v>1714</v>
      </c>
      <c r="R614" s="879" t="s">
        <v>1714</v>
      </c>
      <c r="S614" s="879" t="s">
        <v>1714</v>
      </c>
      <c r="T614" s="879" t="s">
        <v>1714</v>
      </c>
      <c r="U614" s="879" t="s">
        <v>1714</v>
      </c>
      <c r="V614" s="879" t="s">
        <v>1714</v>
      </c>
      <c r="W614" s="879" t="s">
        <v>1714</v>
      </c>
      <c r="X614" s="879" t="s">
        <v>1714</v>
      </c>
      <c r="Y614" s="879" t="s">
        <v>1714</v>
      </c>
      <c r="Z614" s="879" t="s">
        <v>1714</v>
      </c>
      <c r="AA614" s="879" t="s">
        <v>1714</v>
      </c>
      <c r="AB614" s="879" t="s">
        <v>1714</v>
      </c>
      <c r="AC614" s="879" t="s">
        <v>1714</v>
      </c>
      <c r="AD614" s="879" t="s">
        <v>1714</v>
      </c>
      <c r="AE614" s="879" t="s">
        <v>1714</v>
      </c>
      <c r="AF614" s="879" t="s">
        <v>1714</v>
      </c>
      <c r="AG614" s="879" t="s">
        <v>1714</v>
      </c>
      <c r="AH614" s="879" t="s">
        <v>1714</v>
      </c>
      <c r="AI614" s="879" t="s">
        <v>1714</v>
      </c>
    </row>
    <row r="615" spans="2:35" ht="13" hidden="1" outlineLevel="1" x14ac:dyDescent="0.3">
      <c r="B615" s="845"/>
      <c r="C615" s="845"/>
      <c r="D615" s="849" t="s">
        <v>1150</v>
      </c>
      <c r="E615" s="878" t="s">
        <v>2298</v>
      </c>
      <c r="F615" s="879" t="s">
        <v>1714</v>
      </c>
      <c r="G615" s="879" t="s">
        <v>1714</v>
      </c>
      <c r="H615" s="879" t="s">
        <v>1714</v>
      </c>
      <c r="I615" s="879" t="s">
        <v>1714</v>
      </c>
      <c r="J615" s="879" t="s">
        <v>1714</v>
      </c>
      <c r="K615" s="879" t="s">
        <v>1714</v>
      </c>
      <c r="L615" s="879" t="s">
        <v>1714</v>
      </c>
      <c r="M615" s="879" t="s">
        <v>1714</v>
      </c>
      <c r="N615" s="879" t="s">
        <v>1714</v>
      </c>
      <c r="O615" s="879" t="s">
        <v>1714</v>
      </c>
      <c r="P615" s="879" t="s">
        <v>1714</v>
      </c>
      <c r="Q615" s="879" t="s">
        <v>1714</v>
      </c>
      <c r="R615" s="879" t="s">
        <v>1714</v>
      </c>
      <c r="S615" s="879" t="s">
        <v>1714</v>
      </c>
      <c r="T615" s="879" t="s">
        <v>1714</v>
      </c>
      <c r="U615" s="879" t="s">
        <v>1714</v>
      </c>
      <c r="V615" s="879" t="s">
        <v>1714</v>
      </c>
      <c r="W615" s="879" t="s">
        <v>1714</v>
      </c>
      <c r="X615" s="879" t="s">
        <v>1714</v>
      </c>
      <c r="Y615" s="879" t="s">
        <v>1714</v>
      </c>
      <c r="Z615" s="879" t="s">
        <v>1714</v>
      </c>
      <c r="AA615" s="879" t="s">
        <v>1714</v>
      </c>
      <c r="AB615" s="879" t="s">
        <v>1714</v>
      </c>
      <c r="AC615" s="879" t="s">
        <v>1714</v>
      </c>
      <c r="AD615" s="879" t="s">
        <v>1714</v>
      </c>
      <c r="AE615" s="879" t="s">
        <v>1714</v>
      </c>
      <c r="AF615" s="879" t="s">
        <v>1714</v>
      </c>
      <c r="AG615" s="879" t="s">
        <v>1714</v>
      </c>
      <c r="AH615" s="879" t="s">
        <v>1714</v>
      </c>
      <c r="AI615" s="879" t="s">
        <v>1714</v>
      </c>
    </row>
    <row r="616" spans="2:35" ht="13" hidden="1" outlineLevel="1" x14ac:dyDescent="0.3">
      <c r="B616" s="845"/>
      <c r="C616" s="845"/>
      <c r="D616" s="849" t="s">
        <v>1152</v>
      </c>
      <c r="E616" s="878" t="s">
        <v>2299</v>
      </c>
      <c r="F616" s="879" t="s">
        <v>1714</v>
      </c>
      <c r="G616" s="879" t="s">
        <v>1714</v>
      </c>
      <c r="H616" s="879" t="s">
        <v>1714</v>
      </c>
      <c r="I616" s="879" t="s">
        <v>1714</v>
      </c>
      <c r="J616" s="879" t="s">
        <v>1714</v>
      </c>
      <c r="K616" s="879" t="s">
        <v>1714</v>
      </c>
      <c r="L616" s="879" t="s">
        <v>1714</v>
      </c>
      <c r="M616" s="879" t="s">
        <v>1714</v>
      </c>
      <c r="N616" s="879" t="s">
        <v>1714</v>
      </c>
      <c r="O616" s="879" t="s">
        <v>1714</v>
      </c>
      <c r="P616" s="879" t="s">
        <v>1714</v>
      </c>
      <c r="Q616" s="879" t="s">
        <v>1714</v>
      </c>
      <c r="R616" s="879" t="s">
        <v>1714</v>
      </c>
      <c r="S616" s="879" t="s">
        <v>1714</v>
      </c>
      <c r="T616" s="879" t="s">
        <v>1714</v>
      </c>
      <c r="U616" s="879" t="s">
        <v>1714</v>
      </c>
      <c r="V616" s="879" t="s">
        <v>1714</v>
      </c>
      <c r="W616" s="879" t="s">
        <v>1714</v>
      </c>
      <c r="X616" s="879" t="s">
        <v>1714</v>
      </c>
      <c r="Y616" s="879" t="s">
        <v>1714</v>
      </c>
      <c r="Z616" s="879" t="s">
        <v>1714</v>
      </c>
      <c r="AA616" s="879" t="s">
        <v>1714</v>
      </c>
      <c r="AB616" s="879" t="s">
        <v>1714</v>
      </c>
      <c r="AC616" s="879" t="s">
        <v>1714</v>
      </c>
      <c r="AD616" s="879" t="s">
        <v>1714</v>
      </c>
      <c r="AE616" s="879" t="s">
        <v>1714</v>
      </c>
      <c r="AF616" s="879" t="s">
        <v>1714</v>
      </c>
      <c r="AG616" s="879" t="s">
        <v>1714</v>
      </c>
      <c r="AH616" s="879" t="s">
        <v>1714</v>
      </c>
      <c r="AI616" s="879" t="s">
        <v>1714</v>
      </c>
    </row>
    <row r="617" spans="2:35" ht="13" hidden="1" outlineLevel="1" x14ac:dyDescent="0.3">
      <c r="B617" s="845"/>
      <c r="C617" s="845"/>
      <c r="D617" s="848" t="s">
        <v>1154</v>
      </c>
      <c r="E617" s="878" t="s">
        <v>2300</v>
      </c>
      <c r="F617" s="879" t="s">
        <v>1714</v>
      </c>
      <c r="G617" s="879" t="s">
        <v>1714</v>
      </c>
      <c r="H617" s="879" t="s">
        <v>1714</v>
      </c>
      <c r="I617" s="879" t="s">
        <v>1714</v>
      </c>
      <c r="J617" s="879" t="s">
        <v>1714</v>
      </c>
      <c r="K617" s="879" t="s">
        <v>1714</v>
      </c>
      <c r="L617" s="879" t="s">
        <v>1714</v>
      </c>
      <c r="M617" s="879" t="s">
        <v>1714</v>
      </c>
      <c r="N617" s="879" t="s">
        <v>1714</v>
      </c>
      <c r="O617" s="879" t="s">
        <v>1714</v>
      </c>
      <c r="P617" s="879" t="s">
        <v>1714</v>
      </c>
      <c r="Q617" s="879" t="s">
        <v>1714</v>
      </c>
      <c r="R617" s="879" t="s">
        <v>1714</v>
      </c>
      <c r="S617" s="879" t="s">
        <v>1714</v>
      </c>
      <c r="T617" s="879" t="s">
        <v>1714</v>
      </c>
      <c r="U617" s="879" t="s">
        <v>1714</v>
      </c>
      <c r="V617" s="879" t="s">
        <v>1714</v>
      </c>
      <c r="W617" s="879" t="s">
        <v>1714</v>
      </c>
      <c r="X617" s="879" t="s">
        <v>1714</v>
      </c>
      <c r="Y617" s="879" t="s">
        <v>1714</v>
      </c>
      <c r="Z617" s="879" t="s">
        <v>1714</v>
      </c>
      <c r="AA617" s="879" t="s">
        <v>1714</v>
      </c>
      <c r="AB617" s="879" t="s">
        <v>1714</v>
      </c>
      <c r="AC617" s="879" t="s">
        <v>1714</v>
      </c>
      <c r="AD617" s="879" t="s">
        <v>1714</v>
      </c>
      <c r="AE617" s="879" t="s">
        <v>1714</v>
      </c>
      <c r="AF617" s="879" t="s">
        <v>1714</v>
      </c>
      <c r="AG617" s="879" t="s">
        <v>1714</v>
      </c>
      <c r="AH617" s="879" t="s">
        <v>1714</v>
      </c>
      <c r="AI617" s="879" t="s">
        <v>1714</v>
      </c>
    </row>
    <row r="618" spans="2:35" ht="13" hidden="1" outlineLevel="1" x14ac:dyDescent="0.3">
      <c r="B618" s="845"/>
      <c r="C618" s="845"/>
      <c r="D618" s="849" t="s">
        <v>1156</v>
      </c>
      <c r="E618" s="878" t="s">
        <v>2301</v>
      </c>
      <c r="F618" s="879" t="s">
        <v>1714</v>
      </c>
      <c r="G618" s="879" t="s">
        <v>1714</v>
      </c>
      <c r="H618" s="879" t="s">
        <v>1714</v>
      </c>
      <c r="I618" s="879" t="s">
        <v>1714</v>
      </c>
      <c r="J618" s="879" t="s">
        <v>1714</v>
      </c>
      <c r="K618" s="879" t="s">
        <v>1714</v>
      </c>
      <c r="L618" s="879" t="s">
        <v>1714</v>
      </c>
      <c r="M618" s="879" t="s">
        <v>1714</v>
      </c>
      <c r="N618" s="879" t="s">
        <v>1714</v>
      </c>
      <c r="O618" s="879" t="s">
        <v>1714</v>
      </c>
      <c r="P618" s="879" t="s">
        <v>1714</v>
      </c>
      <c r="Q618" s="879" t="s">
        <v>1714</v>
      </c>
      <c r="R618" s="879" t="s">
        <v>1714</v>
      </c>
      <c r="S618" s="879" t="s">
        <v>1714</v>
      </c>
      <c r="T618" s="879" t="s">
        <v>1714</v>
      </c>
      <c r="U618" s="879" t="s">
        <v>1714</v>
      </c>
      <c r="V618" s="879" t="s">
        <v>1714</v>
      </c>
      <c r="W618" s="879" t="s">
        <v>1714</v>
      </c>
      <c r="X618" s="879" t="s">
        <v>1714</v>
      </c>
      <c r="Y618" s="879" t="s">
        <v>1714</v>
      </c>
      <c r="Z618" s="879" t="s">
        <v>1714</v>
      </c>
      <c r="AA618" s="879" t="s">
        <v>1714</v>
      </c>
      <c r="AB618" s="879" t="s">
        <v>1714</v>
      </c>
      <c r="AC618" s="879" t="s">
        <v>1714</v>
      </c>
      <c r="AD618" s="879" t="s">
        <v>1714</v>
      </c>
      <c r="AE618" s="879" t="s">
        <v>1714</v>
      </c>
      <c r="AF618" s="879" t="s">
        <v>1714</v>
      </c>
      <c r="AG618" s="879" t="s">
        <v>1714</v>
      </c>
      <c r="AH618" s="879" t="s">
        <v>1714</v>
      </c>
      <c r="AI618" s="879" t="s">
        <v>1714</v>
      </c>
    </row>
    <row r="619" spans="2:35" ht="13" hidden="1" outlineLevel="1" x14ac:dyDescent="0.3">
      <c r="B619" s="845"/>
      <c r="C619" s="845"/>
      <c r="D619" s="849" t="s">
        <v>1158</v>
      </c>
      <c r="E619" s="878" t="s">
        <v>2302</v>
      </c>
      <c r="F619" s="879" t="s">
        <v>1714</v>
      </c>
      <c r="G619" s="879" t="s">
        <v>1714</v>
      </c>
      <c r="H619" s="879" t="s">
        <v>1714</v>
      </c>
      <c r="I619" s="879" t="s">
        <v>1714</v>
      </c>
      <c r="J619" s="879" t="s">
        <v>1714</v>
      </c>
      <c r="K619" s="879" t="s">
        <v>1714</v>
      </c>
      <c r="L619" s="879" t="s">
        <v>1714</v>
      </c>
      <c r="M619" s="879" t="s">
        <v>1714</v>
      </c>
      <c r="N619" s="879" t="s">
        <v>1714</v>
      </c>
      <c r="O619" s="879" t="s">
        <v>1714</v>
      </c>
      <c r="P619" s="879" t="s">
        <v>1714</v>
      </c>
      <c r="Q619" s="879" t="s">
        <v>1714</v>
      </c>
      <c r="R619" s="879" t="s">
        <v>1714</v>
      </c>
      <c r="S619" s="879" t="s">
        <v>1714</v>
      </c>
      <c r="T619" s="879" t="s">
        <v>1714</v>
      </c>
      <c r="U619" s="879" t="s">
        <v>1714</v>
      </c>
      <c r="V619" s="879" t="s">
        <v>1714</v>
      </c>
      <c r="W619" s="879" t="s">
        <v>1714</v>
      </c>
      <c r="X619" s="879" t="s">
        <v>1714</v>
      </c>
      <c r="Y619" s="879" t="s">
        <v>1714</v>
      </c>
      <c r="Z619" s="879" t="s">
        <v>1714</v>
      </c>
      <c r="AA619" s="879" t="s">
        <v>1714</v>
      </c>
      <c r="AB619" s="879" t="s">
        <v>1714</v>
      </c>
      <c r="AC619" s="879" t="s">
        <v>1714</v>
      </c>
      <c r="AD619" s="879" t="s">
        <v>1714</v>
      </c>
      <c r="AE619" s="879" t="s">
        <v>1714</v>
      </c>
      <c r="AF619" s="879" t="s">
        <v>1714</v>
      </c>
      <c r="AG619" s="879" t="s">
        <v>1714</v>
      </c>
      <c r="AH619" s="879" t="s">
        <v>1714</v>
      </c>
      <c r="AI619" s="879" t="s">
        <v>1714</v>
      </c>
    </row>
    <row r="620" spans="2:35" ht="13" hidden="1" outlineLevel="1" x14ac:dyDescent="0.3">
      <c r="B620" s="845"/>
      <c r="C620" s="845"/>
      <c r="D620" s="852" t="s">
        <v>1259</v>
      </c>
      <c r="E620" s="878" t="s">
        <v>2303</v>
      </c>
      <c r="F620" s="879" t="s">
        <v>1714</v>
      </c>
      <c r="G620" s="879" t="s">
        <v>1714</v>
      </c>
      <c r="H620" s="879" t="s">
        <v>1714</v>
      </c>
      <c r="I620" s="879" t="s">
        <v>1714</v>
      </c>
      <c r="J620" s="879" t="s">
        <v>1714</v>
      </c>
      <c r="K620" s="879" t="s">
        <v>1714</v>
      </c>
      <c r="L620" s="879" t="s">
        <v>1714</v>
      </c>
      <c r="M620" s="879" t="s">
        <v>1714</v>
      </c>
      <c r="N620" s="879" t="s">
        <v>1714</v>
      </c>
      <c r="O620" s="879" t="s">
        <v>1714</v>
      </c>
      <c r="P620" s="879" t="s">
        <v>1714</v>
      </c>
      <c r="Q620" s="879" t="s">
        <v>1714</v>
      </c>
      <c r="R620" s="879" t="s">
        <v>1714</v>
      </c>
      <c r="S620" s="879" t="s">
        <v>1714</v>
      </c>
      <c r="T620" s="879" t="s">
        <v>1714</v>
      </c>
      <c r="U620" s="879" t="s">
        <v>1714</v>
      </c>
      <c r="V620" s="879" t="s">
        <v>1714</v>
      </c>
      <c r="W620" s="879" t="s">
        <v>1714</v>
      </c>
      <c r="X620" s="879" t="s">
        <v>1714</v>
      </c>
      <c r="Y620" s="879" t="s">
        <v>1714</v>
      </c>
      <c r="Z620" s="879" t="s">
        <v>1714</v>
      </c>
      <c r="AA620" s="879" t="s">
        <v>1714</v>
      </c>
      <c r="AB620" s="879" t="s">
        <v>1714</v>
      </c>
      <c r="AC620" s="879" t="s">
        <v>1714</v>
      </c>
      <c r="AD620" s="879" t="s">
        <v>1714</v>
      </c>
      <c r="AE620" s="879" t="s">
        <v>1714</v>
      </c>
      <c r="AF620" s="879" t="s">
        <v>1714</v>
      </c>
      <c r="AG620" s="879" t="s">
        <v>1714</v>
      </c>
      <c r="AH620" s="879" t="s">
        <v>1714</v>
      </c>
      <c r="AI620" s="879" t="s">
        <v>1714</v>
      </c>
    </row>
    <row r="621" spans="2:35" ht="13" hidden="1" outlineLevel="1" x14ac:dyDescent="0.3">
      <c r="B621" s="845"/>
      <c r="C621" s="845"/>
      <c r="D621" s="833"/>
      <c r="E621" s="878"/>
      <c r="F621" s="879"/>
      <c r="G621" s="879"/>
      <c r="H621" s="879"/>
      <c r="I621" s="879"/>
      <c r="J621" s="879"/>
      <c r="K621" s="879"/>
      <c r="L621" s="879"/>
      <c r="M621" s="879"/>
      <c r="N621" s="879"/>
      <c r="O621" s="879"/>
      <c r="P621" s="879"/>
      <c r="Q621" s="879"/>
      <c r="R621" s="879"/>
      <c r="S621" s="879"/>
      <c r="T621" s="879"/>
      <c r="U621" s="879"/>
      <c r="V621" s="879"/>
      <c r="W621" s="879"/>
      <c r="X621" s="879"/>
      <c r="Y621" s="879"/>
      <c r="Z621" s="879"/>
      <c r="AA621" s="879"/>
      <c r="AB621" s="879"/>
      <c r="AC621" s="879"/>
      <c r="AD621" s="879"/>
      <c r="AE621" s="879"/>
      <c r="AF621" s="879"/>
      <c r="AG621" s="879"/>
      <c r="AH621" s="879"/>
      <c r="AI621" s="879"/>
    </row>
    <row r="622" spans="2:35" ht="16.5" hidden="1" outlineLevel="1" x14ac:dyDescent="0.35">
      <c r="B622" s="845"/>
      <c r="C622" s="845"/>
      <c r="D622" s="853"/>
      <c r="E622" s="878"/>
      <c r="F622" s="879"/>
      <c r="G622" s="879"/>
      <c r="H622" s="879"/>
      <c r="I622" s="879"/>
      <c r="J622" s="879"/>
      <c r="K622" s="879"/>
      <c r="L622" s="879"/>
      <c r="M622" s="879"/>
      <c r="N622" s="879"/>
      <c r="O622" s="879"/>
      <c r="P622" s="879"/>
      <c r="Q622" s="879"/>
      <c r="R622" s="879"/>
      <c r="S622" s="879"/>
      <c r="T622" s="879"/>
      <c r="U622" s="879"/>
      <c r="V622" s="879"/>
      <c r="W622" s="879"/>
      <c r="X622" s="879"/>
      <c r="Y622" s="879"/>
      <c r="Z622" s="879"/>
      <c r="AA622" s="879"/>
      <c r="AB622" s="879"/>
      <c r="AC622" s="879"/>
      <c r="AD622" s="879"/>
      <c r="AE622" s="879"/>
      <c r="AF622" s="879"/>
      <c r="AG622" s="879"/>
      <c r="AH622" s="879"/>
      <c r="AI622" s="879"/>
    </row>
    <row r="623" spans="2:35" ht="13" hidden="1" outlineLevel="1" x14ac:dyDescent="0.3">
      <c r="B623" s="845"/>
      <c r="C623" s="845"/>
      <c r="D623" s="854"/>
      <c r="E623" s="878"/>
      <c r="F623" s="879"/>
      <c r="G623" s="879"/>
      <c r="H623" s="879"/>
      <c r="I623" s="879"/>
      <c r="J623" s="879"/>
      <c r="K623" s="879"/>
      <c r="L623" s="879"/>
      <c r="M623" s="879"/>
      <c r="N623" s="879"/>
      <c r="O623" s="879"/>
      <c r="P623" s="879"/>
      <c r="Q623" s="879"/>
      <c r="R623" s="879"/>
      <c r="S623" s="879"/>
      <c r="T623" s="879"/>
      <c r="U623" s="879"/>
      <c r="V623" s="879"/>
      <c r="W623" s="879"/>
      <c r="X623" s="879"/>
      <c r="Y623" s="879"/>
      <c r="Z623" s="879"/>
      <c r="AA623" s="879"/>
      <c r="AB623" s="879"/>
      <c r="AC623" s="879"/>
      <c r="AD623" s="879"/>
      <c r="AE623" s="879"/>
      <c r="AF623" s="879"/>
      <c r="AG623" s="879"/>
      <c r="AH623" s="879"/>
      <c r="AI623" s="879"/>
    </row>
    <row r="624" spans="2:35" ht="13" hidden="1" outlineLevel="1" x14ac:dyDescent="0.3">
      <c r="B624" s="845"/>
      <c r="C624" s="845"/>
      <c r="D624" s="846" t="s">
        <v>593</v>
      </c>
      <c r="E624" s="878" t="s">
        <v>2304</v>
      </c>
      <c r="F624" s="879" t="s">
        <v>1714</v>
      </c>
      <c r="G624" s="879" t="s">
        <v>1714</v>
      </c>
      <c r="H624" s="879" t="s">
        <v>1714</v>
      </c>
      <c r="I624" s="879" t="s">
        <v>1714</v>
      </c>
      <c r="J624" s="879" t="s">
        <v>1714</v>
      </c>
      <c r="K624" s="879" t="s">
        <v>1714</v>
      </c>
      <c r="L624" s="879" t="s">
        <v>1714</v>
      </c>
      <c r="M624" s="879" t="s">
        <v>1714</v>
      </c>
      <c r="N624" s="879" t="s">
        <v>1714</v>
      </c>
      <c r="O624" s="879" t="s">
        <v>1714</v>
      </c>
      <c r="P624" s="879" t="s">
        <v>1714</v>
      </c>
      <c r="Q624" s="879" t="s">
        <v>1714</v>
      </c>
      <c r="R624" s="879" t="s">
        <v>1714</v>
      </c>
      <c r="S624" s="879" t="s">
        <v>1714</v>
      </c>
      <c r="T624" s="879" t="s">
        <v>1714</v>
      </c>
      <c r="U624" s="879" t="s">
        <v>1714</v>
      </c>
      <c r="V624" s="879" t="s">
        <v>1714</v>
      </c>
      <c r="W624" s="879" t="s">
        <v>1714</v>
      </c>
      <c r="X624" s="879" t="s">
        <v>1714</v>
      </c>
      <c r="Y624" s="879" t="s">
        <v>1714</v>
      </c>
      <c r="Z624" s="879" t="s">
        <v>1714</v>
      </c>
      <c r="AA624" s="879" t="s">
        <v>1714</v>
      </c>
      <c r="AB624" s="879" t="s">
        <v>1714</v>
      </c>
      <c r="AC624" s="879" t="s">
        <v>1714</v>
      </c>
      <c r="AD624" s="879" t="s">
        <v>1714</v>
      </c>
      <c r="AE624" s="879" t="s">
        <v>1714</v>
      </c>
      <c r="AF624" s="879" t="s">
        <v>1714</v>
      </c>
      <c r="AG624" s="879" t="s">
        <v>1714</v>
      </c>
      <c r="AH624" s="879" t="s">
        <v>1714</v>
      </c>
      <c r="AI624" s="879" t="s">
        <v>1714</v>
      </c>
    </row>
    <row r="625" spans="2:35" ht="13" hidden="1" outlineLevel="1" x14ac:dyDescent="0.3">
      <c r="B625" s="845"/>
      <c r="C625" s="845"/>
      <c r="D625" s="847" t="s">
        <v>616</v>
      </c>
      <c r="E625" s="878" t="s">
        <v>2305</v>
      </c>
      <c r="F625" s="879" t="s">
        <v>1714</v>
      </c>
      <c r="G625" s="879" t="s">
        <v>1714</v>
      </c>
      <c r="H625" s="879" t="s">
        <v>1714</v>
      </c>
      <c r="I625" s="879" t="s">
        <v>1714</v>
      </c>
      <c r="J625" s="879" t="s">
        <v>1714</v>
      </c>
      <c r="K625" s="879" t="s">
        <v>1714</v>
      </c>
      <c r="L625" s="879" t="s">
        <v>1714</v>
      </c>
      <c r="M625" s="879" t="s">
        <v>1714</v>
      </c>
      <c r="N625" s="879" t="s">
        <v>1714</v>
      </c>
      <c r="O625" s="879" t="s">
        <v>1714</v>
      </c>
      <c r="P625" s="879" t="s">
        <v>1714</v>
      </c>
      <c r="Q625" s="879" t="s">
        <v>1714</v>
      </c>
      <c r="R625" s="879" t="s">
        <v>1714</v>
      </c>
      <c r="S625" s="879" t="s">
        <v>1714</v>
      </c>
      <c r="T625" s="879" t="s">
        <v>1714</v>
      </c>
      <c r="U625" s="879" t="s">
        <v>1714</v>
      </c>
      <c r="V625" s="879" t="s">
        <v>1714</v>
      </c>
      <c r="W625" s="879" t="s">
        <v>1714</v>
      </c>
      <c r="X625" s="879" t="s">
        <v>1714</v>
      </c>
      <c r="Y625" s="879" t="s">
        <v>1714</v>
      </c>
      <c r="Z625" s="879" t="s">
        <v>1714</v>
      </c>
      <c r="AA625" s="879" t="s">
        <v>1714</v>
      </c>
      <c r="AB625" s="879" t="s">
        <v>1714</v>
      </c>
      <c r="AC625" s="879" t="s">
        <v>1714</v>
      </c>
      <c r="AD625" s="879" t="s">
        <v>1714</v>
      </c>
      <c r="AE625" s="879" t="s">
        <v>1714</v>
      </c>
      <c r="AF625" s="879" t="s">
        <v>1714</v>
      </c>
      <c r="AG625" s="879" t="s">
        <v>1714</v>
      </c>
      <c r="AH625" s="879" t="s">
        <v>1714</v>
      </c>
      <c r="AI625" s="879" t="s">
        <v>1714</v>
      </c>
    </row>
    <row r="626" spans="2:35" ht="13" hidden="1" outlineLevel="1" x14ac:dyDescent="0.3">
      <c r="B626" s="845"/>
      <c r="C626" s="845"/>
      <c r="D626" s="855" t="s">
        <v>1500</v>
      </c>
      <c r="E626" s="878" t="s">
        <v>2306</v>
      </c>
      <c r="F626" s="879" t="s">
        <v>1714</v>
      </c>
      <c r="G626" s="879" t="s">
        <v>1714</v>
      </c>
      <c r="H626" s="879" t="s">
        <v>1714</v>
      </c>
      <c r="I626" s="879" t="s">
        <v>1714</v>
      </c>
      <c r="J626" s="879" t="s">
        <v>1714</v>
      </c>
      <c r="K626" s="879" t="s">
        <v>1714</v>
      </c>
      <c r="L626" s="879" t="s">
        <v>1714</v>
      </c>
      <c r="M626" s="879" t="s">
        <v>1714</v>
      </c>
      <c r="N626" s="879" t="s">
        <v>1714</v>
      </c>
      <c r="O626" s="879" t="s">
        <v>1714</v>
      </c>
      <c r="P626" s="879" t="s">
        <v>1714</v>
      </c>
      <c r="Q626" s="879" t="s">
        <v>1714</v>
      </c>
      <c r="R626" s="879" t="s">
        <v>1714</v>
      </c>
      <c r="S626" s="879" t="s">
        <v>1714</v>
      </c>
      <c r="T626" s="879" t="s">
        <v>1714</v>
      </c>
      <c r="U626" s="879" t="s">
        <v>1714</v>
      </c>
      <c r="V626" s="879" t="s">
        <v>1714</v>
      </c>
      <c r="W626" s="879" t="s">
        <v>1714</v>
      </c>
      <c r="X626" s="879" t="s">
        <v>1714</v>
      </c>
      <c r="Y626" s="879" t="s">
        <v>1714</v>
      </c>
      <c r="Z626" s="879" t="s">
        <v>1714</v>
      </c>
      <c r="AA626" s="879" t="s">
        <v>1714</v>
      </c>
      <c r="AB626" s="879" t="s">
        <v>1714</v>
      </c>
      <c r="AC626" s="879" t="s">
        <v>1714</v>
      </c>
      <c r="AD626" s="879" t="s">
        <v>1714</v>
      </c>
      <c r="AE626" s="879" t="s">
        <v>1714</v>
      </c>
      <c r="AF626" s="879" t="s">
        <v>1714</v>
      </c>
      <c r="AG626" s="879" t="s">
        <v>1714</v>
      </c>
      <c r="AH626" s="879" t="s">
        <v>1714</v>
      </c>
      <c r="AI626" s="879" t="s">
        <v>1714</v>
      </c>
    </row>
    <row r="627" spans="2:35" ht="13" hidden="1" outlineLevel="1" x14ac:dyDescent="0.3">
      <c r="B627" s="845"/>
      <c r="C627" s="845"/>
      <c r="D627" s="849" t="s">
        <v>1501</v>
      </c>
      <c r="E627" s="878" t="s">
        <v>2307</v>
      </c>
      <c r="F627" s="879" t="s">
        <v>1714</v>
      </c>
      <c r="G627" s="879" t="s">
        <v>1714</v>
      </c>
      <c r="H627" s="879" t="s">
        <v>1714</v>
      </c>
      <c r="I627" s="879" t="s">
        <v>1714</v>
      </c>
      <c r="J627" s="879" t="s">
        <v>1714</v>
      </c>
      <c r="K627" s="879" t="s">
        <v>1714</v>
      </c>
      <c r="L627" s="879" t="s">
        <v>1714</v>
      </c>
      <c r="M627" s="879" t="s">
        <v>1714</v>
      </c>
      <c r="N627" s="879" t="s">
        <v>1714</v>
      </c>
      <c r="O627" s="879" t="s">
        <v>1714</v>
      </c>
      <c r="P627" s="879" t="s">
        <v>1714</v>
      </c>
      <c r="Q627" s="879" t="s">
        <v>1714</v>
      </c>
      <c r="R627" s="879" t="s">
        <v>1714</v>
      </c>
      <c r="S627" s="879" t="s">
        <v>1714</v>
      </c>
      <c r="T627" s="879" t="s">
        <v>1714</v>
      </c>
      <c r="U627" s="879" t="s">
        <v>1714</v>
      </c>
      <c r="V627" s="879" t="s">
        <v>1714</v>
      </c>
      <c r="W627" s="879" t="s">
        <v>1714</v>
      </c>
      <c r="X627" s="879" t="s">
        <v>1714</v>
      </c>
      <c r="Y627" s="879" t="s">
        <v>1714</v>
      </c>
      <c r="Z627" s="879" t="s">
        <v>1714</v>
      </c>
      <c r="AA627" s="879" t="s">
        <v>1714</v>
      </c>
      <c r="AB627" s="879" t="s">
        <v>1714</v>
      </c>
      <c r="AC627" s="879" t="s">
        <v>1714</v>
      </c>
      <c r="AD627" s="879" t="s">
        <v>1714</v>
      </c>
      <c r="AE627" s="879" t="s">
        <v>1714</v>
      </c>
      <c r="AF627" s="879" t="s">
        <v>1714</v>
      </c>
      <c r="AG627" s="879" t="s">
        <v>1714</v>
      </c>
      <c r="AH627" s="879" t="s">
        <v>1714</v>
      </c>
      <c r="AI627" s="879" t="s">
        <v>1714</v>
      </c>
    </row>
    <row r="628" spans="2:35" ht="13" hidden="1" outlineLevel="1" x14ac:dyDescent="0.3">
      <c r="B628" s="845"/>
      <c r="C628" s="845"/>
      <c r="D628" s="850" t="s">
        <v>1502</v>
      </c>
      <c r="E628" s="878" t="s">
        <v>2308</v>
      </c>
      <c r="F628" s="879" t="s">
        <v>1714</v>
      </c>
      <c r="G628" s="879" t="s">
        <v>1714</v>
      </c>
      <c r="H628" s="879" t="s">
        <v>1714</v>
      </c>
      <c r="I628" s="879" t="s">
        <v>1714</v>
      </c>
      <c r="J628" s="879" t="s">
        <v>1714</v>
      </c>
      <c r="K628" s="879" t="s">
        <v>1714</v>
      </c>
      <c r="L628" s="879" t="s">
        <v>1714</v>
      </c>
      <c r="M628" s="879" t="s">
        <v>1714</v>
      </c>
      <c r="N628" s="879" t="s">
        <v>1714</v>
      </c>
      <c r="O628" s="879" t="s">
        <v>1714</v>
      </c>
      <c r="P628" s="879" t="s">
        <v>1714</v>
      </c>
      <c r="Q628" s="879" t="s">
        <v>1714</v>
      </c>
      <c r="R628" s="879" t="s">
        <v>1714</v>
      </c>
      <c r="S628" s="879" t="s">
        <v>1714</v>
      </c>
      <c r="T628" s="879" t="s">
        <v>1714</v>
      </c>
      <c r="U628" s="879" t="s">
        <v>1714</v>
      </c>
      <c r="V628" s="879" t="s">
        <v>1714</v>
      </c>
      <c r="W628" s="879" t="s">
        <v>1714</v>
      </c>
      <c r="X628" s="879" t="s">
        <v>1714</v>
      </c>
      <c r="Y628" s="879" t="s">
        <v>1714</v>
      </c>
      <c r="Z628" s="879" t="s">
        <v>1714</v>
      </c>
      <c r="AA628" s="879" t="s">
        <v>1714</v>
      </c>
      <c r="AB628" s="879" t="s">
        <v>1714</v>
      </c>
      <c r="AC628" s="879" t="s">
        <v>1714</v>
      </c>
      <c r="AD628" s="879" t="s">
        <v>1714</v>
      </c>
      <c r="AE628" s="879" t="s">
        <v>1714</v>
      </c>
      <c r="AF628" s="879" t="s">
        <v>1714</v>
      </c>
      <c r="AG628" s="879" t="s">
        <v>1714</v>
      </c>
      <c r="AH628" s="879" t="s">
        <v>1714</v>
      </c>
      <c r="AI628" s="879" t="s">
        <v>1714</v>
      </c>
    </row>
    <row r="629" spans="2:35" ht="13" hidden="1" outlineLevel="1" x14ac:dyDescent="0.3">
      <c r="B629" s="845"/>
      <c r="C629" s="845"/>
      <c r="D629" s="850" t="s">
        <v>1169</v>
      </c>
      <c r="E629" s="878" t="s">
        <v>2309</v>
      </c>
      <c r="F629" s="879" t="s">
        <v>1714</v>
      </c>
      <c r="G629" s="879" t="s">
        <v>1714</v>
      </c>
      <c r="H629" s="879" t="s">
        <v>1714</v>
      </c>
      <c r="I629" s="879" t="s">
        <v>1714</v>
      </c>
      <c r="J629" s="879" t="s">
        <v>1714</v>
      </c>
      <c r="K629" s="879" t="s">
        <v>1714</v>
      </c>
      <c r="L629" s="879" t="s">
        <v>1714</v>
      </c>
      <c r="M629" s="879" t="s">
        <v>1714</v>
      </c>
      <c r="N629" s="879" t="s">
        <v>1714</v>
      </c>
      <c r="O629" s="879" t="s">
        <v>1714</v>
      </c>
      <c r="P629" s="879" t="s">
        <v>1714</v>
      </c>
      <c r="Q629" s="879" t="s">
        <v>1714</v>
      </c>
      <c r="R629" s="879" t="s">
        <v>1714</v>
      </c>
      <c r="S629" s="879" t="s">
        <v>1714</v>
      </c>
      <c r="T629" s="879" t="s">
        <v>1714</v>
      </c>
      <c r="U629" s="879" t="s">
        <v>1714</v>
      </c>
      <c r="V629" s="879" t="s">
        <v>1714</v>
      </c>
      <c r="W629" s="879" t="s">
        <v>1714</v>
      </c>
      <c r="X629" s="879" t="s">
        <v>1714</v>
      </c>
      <c r="Y629" s="879" t="s">
        <v>1714</v>
      </c>
      <c r="Z629" s="879" t="s">
        <v>1714</v>
      </c>
      <c r="AA629" s="879" t="s">
        <v>1714</v>
      </c>
      <c r="AB629" s="879" t="s">
        <v>1714</v>
      </c>
      <c r="AC629" s="879" t="s">
        <v>1714</v>
      </c>
      <c r="AD629" s="879" t="s">
        <v>1714</v>
      </c>
      <c r="AE629" s="879" t="s">
        <v>1714</v>
      </c>
      <c r="AF629" s="879" t="s">
        <v>1714</v>
      </c>
      <c r="AG629" s="879" t="s">
        <v>1714</v>
      </c>
      <c r="AH629" s="879" t="s">
        <v>1714</v>
      </c>
      <c r="AI629" s="879" t="s">
        <v>1714</v>
      </c>
    </row>
    <row r="630" spans="2:35" ht="13" hidden="1" outlineLevel="1" x14ac:dyDescent="0.3">
      <c r="B630" s="845"/>
      <c r="C630" s="845"/>
      <c r="D630" s="850" t="s">
        <v>1503</v>
      </c>
      <c r="E630" s="878" t="s">
        <v>2310</v>
      </c>
      <c r="F630" s="879" t="s">
        <v>1714</v>
      </c>
      <c r="G630" s="879" t="s">
        <v>1714</v>
      </c>
      <c r="H630" s="879" t="s">
        <v>1714</v>
      </c>
      <c r="I630" s="879" t="s">
        <v>1714</v>
      </c>
      <c r="J630" s="879" t="s">
        <v>1714</v>
      </c>
      <c r="K630" s="879" t="s">
        <v>1714</v>
      </c>
      <c r="L630" s="879" t="s">
        <v>1714</v>
      </c>
      <c r="M630" s="879" t="s">
        <v>1714</v>
      </c>
      <c r="N630" s="879" t="s">
        <v>1714</v>
      </c>
      <c r="O630" s="879" t="s">
        <v>1714</v>
      </c>
      <c r="P630" s="879" t="s">
        <v>1714</v>
      </c>
      <c r="Q630" s="879" t="s">
        <v>1714</v>
      </c>
      <c r="R630" s="879" t="s">
        <v>1714</v>
      </c>
      <c r="S630" s="879" t="s">
        <v>1714</v>
      </c>
      <c r="T630" s="879" t="s">
        <v>1714</v>
      </c>
      <c r="U630" s="879" t="s">
        <v>1714</v>
      </c>
      <c r="V630" s="879" t="s">
        <v>1714</v>
      </c>
      <c r="W630" s="879" t="s">
        <v>1714</v>
      </c>
      <c r="X630" s="879" t="s">
        <v>1714</v>
      </c>
      <c r="Y630" s="879" t="s">
        <v>1714</v>
      </c>
      <c r="Z630" s="879" t="s">
        <v>1714</v>
      </c>
      <c r="AA630" s="879" t="s">
        <v>1714</v>
      </c>
      <c r="AB630" s="879" t="s">
        <v>1714</v>
      </c>
      <c r="AC630" s="879" t="s">
        <v>1714</v>
      </c>
      <c r="AD630" s="879" t="s">
        <v>1714</v>
      </c>
      <c r="AE630" s="879" t="s">
        <v>1714</v>
      </c>
      <c r="AF630" s="879" t="s">
        <v>1714</v>
      </c>
      <c r="AG630" s="879" t="s">
        <v>1714</v>
      </c>
      <c r="AH630" s="879" t="s">
        <v>1714</v>
      </c>
      <c r="AI630" s="879" t="s">
        <v>1714</v>
      </c>
    </row>
    <row r="631" spans="2:35" ht="13" hidden="1" outlineLevel="1" x14ac:dyDescent="0.3">
      <c r="B631" s="845"/>
      <c r="C631" s="845"/>
      <c r="D631" s="849" t="s">
        <v>1504</v>
      </c>
      <c r="E631" s="878" t="s">
        <v>2311</v>
      </c>
      <c r="F631" s="879" t="s">
        <v>1714</v>
      </c>
      <c r="G631" s="879" t="s">
        <v>1714</v>
      </c>
      <c r="H631" s="879" t="s">
        <v>1714</v>
      </c>
      <c r="I631" s="879" t="s">
        <v>1714</v>
      </c>
      <c r="J631" s="879" t="s">
        <v>1714</v>
      </c>
      <c r="K631" s="879" t="s">
        <v>1714</v>
      </c>
      <c r="L631" s="879" t="s">
        <v>1714</v>
      </c>
      <c r="M631" s="879" t="s">
        <v>1714</v>
      </c>
      <c r="N631" s="879" t="s">
        <v>1714</v>
      </c>
      <c r="O631" s="879" t="s">
        <v>1714</v>
      </c>
      <c r="P631" s="879" t="s">
        <v>1714</v>
      </c>
      <c r="Q631" s="879" t="s">
        <v>1714</v>
      </c>
      <c r="R631" s="879" t="s">
        <v>1714</v>
      </c>
      <c r="S631" s="879" t="s">
        <v>1714</v>
      </c>
      <c r="T631" s="879" t="s">
        <v>1714</v>
      </c>
      <c r="U631" s="879" t="s">
        <v>1714</v>
      </c>
      <c r="V631" s="879" t="s">
        <v>1714</v>
      </c>
      <c r="W631" s="879" t="s">
        <v>1714</v>
      </c>
      <c r="X631" s="879" t="s">
        <v>1714</v>
      </c>
      <c r="Y631" s="879" t="s">
        <v>1714</v>
      </c>
      <c r="Z631" s="879" t="s">
        <v>1714</v>
      </c>
      <c r="AA631" s="879" t="s">
        <v>1714</v>
      </c>
      <c r="AB631" s="879" t="s">
        <v>1714</v>
      </c>
      <c r="AC631" s="879" t="s">
        <v>1714</v>
      </c>
      <c r="AD631" s="879" t="s">
        <v>1714</v>
      </c>
      <c r="AE631" s="879" t="s">
        <v>1714</v>
      </c>
      <c r="AF631" s="879" t="s">
        <v>1714</v>
      </c>
      <c r="AG631" s="879" t="s">
        <v>1714</v>
      </c>
      <c r="AH631" s="879" t="s">
        <v>1714</v>
      </c>
      <c r="AI631" s="879" t="s">
        <v>1714</v>
      </c>
    </row>
    <row r="632" spans="2:35" ht="13" hidden="1" outlineLevel="1" x14ac:dyDescent="0.3">
      <c r="B632" s="845"/>
      <c r="C632" s="845"/>
      <c r="D632" s="855" t="s">
        <v>1505</v>
      </c>
      <c r="E632" s="878" t="s">
        <v>2312</v>
      </c>
      <c r="F632" s="879" t="s">
        <v>1714</v>
      </c>
      <c r="G632" s="879" t="s">
        <v>1714</v>
      </c>
      <c r="H632" s="879" t="s">
        <v>1714</v>
      </c>
      <c r="I632" s="879" t="s">
        <v>1714</v>
      </c>
      <c r="J632" s="879" t="s">
        <v>1714</v>
      </c>
      <c r="K632" s="879" t="s">
        <v>1714</v>
      </c>
      <c r="L632" s="879" t="s">
        <v>1714</v>
      </c>
      <c r="M632" s="879" t="s">
        <v>1714</v>
      </c>
      <c r="N632" s="879" t="s">
        <v>1714</v>
      </c>
      <c r="O632" s="879" t="s">
        <v>1714</v>
      </c>
      <c r="P632" s="879" t="s">
        <v>1714</v>
      </c>
      <c r="Q632" s="879" t="s">
        <v>1714</v>
      </c>
      <c r="R632" s="879" t="s">
        <v>1714</v>
      </c>
      <c r="S632" s="879" t="s">
        <v>1714</v>
      </c>
      <c r="T632" s="879" t="s">
        <v>1714</v>
      </c>
      <c r="U632" s="879" t="s">
        <v>1714</v>
      </c>
      <c r="V632" s="879" t="s">
        <v>1714</v>
      </c>
      <c r="W632" s="879" t="s">
        <v>1714</v>
      </c>
      <c r="X632" s="879" t="s">
        <v>1714</v>
      </c>
      <c r="Y632" s="879" t="s">
        <v>1714</v>
      </c>
      <c r="Z632" s="879" t="s">
        <v>1714</v>
      </c>
      <c r="AA632" s="879" t="s">
        <v>1714</v>
      </c>
      <c r="AB632" s="879" t="s">
        <v>1714</v>
      </c>
      <c r="AC632" s="879" t="s">
        <v>1714</v>
      </c>
      <c r="AD632" s="879" t="s">
        <v>1714</v>
      </c>
      <c r="AE632" s="879" t="s">
        <v>1714</v>
      </c>
      <c r="AF632" s="879" t="s">
        <v>1714</v>
      </c>
      <c r="AG632" s="879" t="s">
        <v>1714</v>
      </c>
      <c r="AH632" s="879" t="s">
        <v>1714</v>
      </c>
      <c r="AI632" s="879" t="s">
        <v>1714</v>
      </c>
    </row>
    <row r="633" spans="2:35" ht="13" hidden="1" outlineLevel="1" x14ac:dyDescent="0.3">
      <c r="B633" s="845"/>
      <c r="C633" s="845"/>
      <c r="D633" s="849" t="s">
        <v>1506</v>
      </c>
      <c r="E633" s="878" t="s">
        <v>2313</v>
      </c>
      <c r="F633" s="879" t="s">
        <v>1714</v>
      </c>
      <c r="G633" s="879" t="s">
        <v>1714</v>
      </c>
      <c r="H633" s="879" t="s">
        <v>1714</v>
      </c>
      <c r="I633" s="879" t="s">
        <v>1714</v>
      </c>
      <c r="J633" s="879" t="s">
        <v>1714</v>
      </c>
      <c r="K633" s="879" t="s">
        <v>1714</v>
      </c>
      <c r="L633" s="879" t="s">
        <v>1714</v>
      </c>
      <c r="M633" s="879" t="s">
        <v>1714</v>
      </c>
      <c r="N633" s="879" t="s">
        <v>1714</v>
      </c>
      <c r="O633" s="879" t="s">
        <v>1714</v>
      </c>
      <c r="P633" s="879" t="s">
        <v>1714</v>
      </c>
      <c r="Q633" s="879" t="s">
        <v>1714</v>
      </c>
      <c r="R633" s="879" t="s">
        <v>1714</v>
      </c>
      <c r="S633" s="879" t="s">
        <v>1714</v>
      </c>
      <c r="T633" s="879" t="s">
        <v>1714</v>
      </c>
      <c r="U633" s="879" t="s">
        <v>1714</v>
      </c>
      <c r="V633" s="879" t="s">
        <v>1714</v>
      </c>
      <c r="W633" s="879" t="s">
        <v>1714</v>
      </c>
      <c r="X633" s="879" t="s">
        <v>1714</v>
      </c>
      <c r="Y633" s="879" t="s">
        <v>1714</v>
      </c>
      <c r="Z633" s="879" t="s">
        <v>1714</v>
      </c>
      <c r="AA633" s="879" t="s">
        <v>1714</v>
      </c>
      <c r="AB633" s="879" t="s">
        <v>1714</v>
      </c>
      <c r="AC633" s="879" t="s">
        <v>1714</v>
      </c>
      <c r="AD633" s="879" t="s">
        <v>1714</v>
      </c>
      <c r="AE633" s="879" t="s">
        <v>1714</v>
      </c>
      <c r="AF633" s="879" t="s">
        <v>1714</v>
      </c>
      <c r="AG633" s="879" t="s">
        <v>1714</v>
      </c>
      <c r="AH633" s="879" t="s">
        <v>1714</v>
      </c>
      <c r="AI633" s="879" t="s">
        <v>1714</v>
      </c>
    </row>
    <row r="634" spans="2:35" ht="13" hidden="1" outlineLevel="1" x14ac:dyDescent="0.3">
      <c r="B634" s="845"/>
      <c r="C634" s="845"/>
      <c r="D634" s="849" t="s">
        <v>1507</v>
      </c>
      <c r="E634" s="878" t="s">
        <v>2314</v>
      </c>
      <c r="F634" s="879" t="s">
        <v>1714</v>
      </c>
      <c r="G634" s="879" t="s">
        <v>1714</v>
      </c>
      <c r="H634" s="879" t="s">
        <v>1714</v>
      </c>
      <c r="I634" s="879" t="s">
        <v>1714</v>
      </c>
      <c r="J634" s="879" t="s">
        <v>1714</v>
      </c>
      <c r="K634" s="879" t="s">
        <v>1714</v>
      </c>
      <c r="L634" s="879" t="s">
        <v>1714</v>
      </c>
      <c r="M634" s="879" t="s">
        <v>1714</v>
      </c>
      <c r="N634" s="879" t="s">
        <v>1714</v>
      </c>
      <c r="O634" s="879" t="s">
        <v>1714</v>
      </c>
      <c r="P634" s="879" t="s">
        <v>1714</v>
      </c>
      <c r="Q634" s="879" t="s">
        <v>1714</v>
      </c>
      <c r="R634" s="879" t="s">
        <v>1714</v>
      </c>
      <c r="S634" s="879" t="s">
        <v>1714</v>
      </c>
      <c r="T634" s="879" t="s">
        <v>1714</v>
      </c>
      <c r="U634" s="879" t="s">
        <v>1714</v>
      </c>
      <c r="V634" s="879" t="s">
        <v>1714</v>
      </c>
      <c r="W634" s="879" t="s">
        <v>1714</v>
      </c>
      <c r="X634" s="879" t="s">
        <v>1714</v>
      </c>
      <c r="Y634" s="879" t="s">
        <v>1714</v>
      </c>
      <c r="Z634" s="879" t="s">
        <v>1714</v>
      </c>
      <c r="AA634" s="879" t="s">
        <v>1714</v>
      </c>
      <c r="AB634" s="879" t="s">
        <v>1714</v>
      </c>
      <c r="AC634" s="879" t="s">
        <v>1714</v>
      </c>
      <c r="AD634" s="879" t="s">
        <v>1714</v>
      </c>
      <c r="AE634" s="879" t="s">
        <v>1714</v>
      </c>
      <c r="AF634" s="879" t="s">
        <v>1714</v>
      </c>
      <c r="AG634" s="879" t="s">
        <v>1714</v>
      </c>
      <c r="AH634" s="879" t="s">
        <v>1714</v>
      </c>
      <c r="AI634" s="879" t="s">
        <v>1714</v>
      </c>
    </row>
    <row r="635" spans="2:35" ht="13" hidden="1" outlineLevel="1" x14ac:dyDescent="0.3">
      <c r="B635" s="845"/>
      <c r="C635" s="845"/>
      <c r="D635" s="847" t="s">
        <v>1508</v>
      </c>
      <c r="E635" s="878" t="s">
        <v>2315</v>
      </c>
      <c r="F635" s="879" t="s">
        <v>1714</v>
      </c>
      <c r="G635" s="879" t="s">
        <v>1714</v>
      </c>
      <c r="H635" s="879" t="s">
        <v>1714</v>
      </c>
      <c r="I635" s="879" t="s">
        <v>1714</v>
      </c>
      <c r="J635" s="879" t="s">
        <v>1714</v>
      </c>
      <c r="K635" s="879" t="s">
        <v>1714</v>
      </c>
      <c r="L635" s="879" t="s">
        <v>1714</v>
      </c>
      <c r="M635" s="879" t="s">
        <v>1714</v>
      </c>
      <c r="N635" s="879" t="s">
        <v>1714</v>
      </c>
      <c r="O635" s="879" t="s">
        <v>1714</v>
      </c>
      <c r="P635" s="879" t="s">
        <v>1714</v>
      </c>
      <c r="Q635" s="879" t="s">
        <v>1714</v>
      </c>
      <c r="R635" s="879" t="s">
        <v>1714</v>
      </c>
      <c r="S635" s="879" t="s">
        <v>1714</v>
      </c>
      <c r="T635" s="879" t="s">
        <v>1714</v>
      </c>
      <c r="U635" s="879" t="s">
        <v>1714</v>
      </c>
      <c r="V635" s="879" t="s">
        <v>1714</v>
      </c>
      <c r="W635" s="879" t="s">
        <v>1714</v>
      </c>
      <c r="X635" s="879" t="s">
        <v>1714</v>
      </c>
      <c r="Y635" s="879" t="s">
        <v>1714</v>
      </c>
      <c r="Z635" s="879" t="s">
        <v>1714</v>
      </c>
      <c r="AA635" s="879" t="s">
        <v>1714</v>
      </c>
      <c r="AB635" s="879" t="s">
        <v>1714</v>
      </c>
      <c r="AC635" s="879" t="s">
        <v>1714</v>
      </c>
      <c r="AD635" s="879" t="s">
        <v>1714</v>
      </c>
      <c r="AE635" s="879" t="s">
        <v>1714</v>
      </c>
      <c r="AF635" s="879" t="s">
        <v>1714</v>
      </c>
      <c r="AG635" s="879" t="s">
        <v>1714</v>
      </c>
      <c r="AH635" s="879" t="s">
        <v>1714</v>
      </c>
      <c r="AI635" s="879" t="s">
        <v>1714</v>
      </c>
    </row>
    <row r="636" spans="2:35" ht="13" hidden="1" outlineLevel="1" x14ac:dyDescent="0.3">
      <c r="B636" s="845"/>
      <c r="C636" s="845"/>
      <c r="D636" s="848" t="s">
        <v>1509</v>
      </c>
      <c r="E636" s="878" t="s">
        <v>2316</v>
      </c>
      <c r="F636" s="879" t="s">
        <v>1714</v>
      </c>
      <c r="G636" s="879" t="s">
        <v>1714</v>
      </c>
      <c r="H636" s="879" t="s">
        <v>1714</v>
      </c>
      <c r="I636" s="879" t="s">
        <v>1714</v>
      </c>
      <c r="J636" s="879" t="s">
        <v>1714</v>
      </c>
      <c r="K636" s="879" t="s">
        <v>1714</v>
      </c>
      <c r="L636" s="879" t="s">
        <v>1714</v>
      </c>
      <c r="M636" s="879" t="s">
        <v>1714</v>
      </c>
      <c r="N636" s="879" t="s">
        <v>1714</v>
      </c>
      <c r="O636" s="879" t="s">
        <v>1714</v>
      </c>
      <c r="P636" s="879" t="s">
        <v>1714</v>
      </c>
      <c r="Q636" s="879" t="s">
        <v>1714</v>
      </c>
      <c r="R636" s="879" t="s">
        <v>1714</v>
      </c>
      <c r="S636" s="879" t="s">
        <v>1714</v>
      </c>
      <c r="T636" s="879" t="s">
        <v>1714</v>
      </c>
      <c r="U636" s="879" t="s">
        <v>1714</v>
      </c>
      <c r="V636" s="879" t="s">
        <v>1714</v>
      </c>
      <c r="W636" s="879" t="s">
        <v>1714</v>
      </c>
      <c r="X636" s="879" t="s">
        <v>1714</v>
      </c>
      <c r="Y636" s="879" t="s">
        <v>1714</v>
      </c>
      <c r="Z636" s="879" t="s">
        <v>1714</v>
      </c>
      <c r="AA636" s="879" t="s">
        <v>1714</v>
      </c>
      <c r="AB636" s="879" t="s">
        <v>1714</v>
      </c>
      <c r="AC636" s="879" t="s">
        <v>1714</v>
      </c>
      <c r="AD636" s="879" t="s">
        <v>1714</v>
      </c>
      <c r="AE636" s="879" t="s">
        <v>1714</v>
      </c>
      <c r="AF636" s="879" t="s">
        <v>1714</v>
      </c>
      <c r="AG636" s="879" t="s">
        <v>1714</v>
      </c>
      <c r="AH636" s="879" t="s">
        <v>1714</v>
      </c>
      <c r="AI636" s="879" t="s">
        <v>1714</v>
      </c>
    </row>
    <row r="637" spans="2:35" ht="13" hidden="1" outlineLevel="1" x14ac:dyDescent="0.3">
      <c r="B637" s="845"/>
      <c r="C637" s="845"/>
      <c r="D637" s="848" t="s">
        <v>1510</v>
      </c>
      <c r="E637" s="878" t="s">
        <v>2317</v>
      </c>
      <c r="F637" s="879" t="s">
        <v>1714</v>
      </c>
      <c r="G637" s="879" t="s">
        <v>1714</v>
      </c>
      <c r="H637" s="879" t="s">
        <v>1714</v>
      </c>
      <c r="I637" s="879" t="s">
        <v>1714</v>
      </c>
      <c r="J637" s="879" t="s">
        <v>1714</v>
      </c>
      <c r="K637" s="879" t="s">
        <v>1714</v>
      </c>
      <c r="L637" s="879" t="s">
        <v>1714</v>
      </c>
      <c r="M637" s="879" t="s">
        <v>1714</v>
      </c>
      <c r="N637" s="879" t="s">
        <v>1714</v>
      </c>
      <c r="O637" s="879" t="s">
        <v>1714</v>
      </c>
      <c r="P637" s="879" t="s">
        <v>1714</v>
      </c>
      <c r="Q637" s="879" t="s">
        <v>1714</v>
      </c>
      <c r="R637" s="879" t="s">
        <v>1714</v>
      </c>
      <c r="S637" s="879" t="s">
        <v>1714</v>
      </c>
      <c r="T637" s="879" t="s">
        <v>1714</v>
      </c>
      <c r="U637" s="879" t="s">
        <v>1714</v>
      </c>
      <c r="V637" s="879" t="s">
        <v>1714</v>
      </c>
      <c r="W637" s="879" t="s">
        <v>1714</v>
      </c>
      <c r="X637" s="879" t="s">
        <v>1714</v>
      </c>
      <c r="Y637" s="879" t="s">
        <v>1714</v>
      </c>
      <c r="Z637" s="879" t="s">
        <v>1714</v>
      </c>
      <c r="AA637" s="879" t="s">
        <v>1714</v>
      </c>
      <c r="AB637" s="879" t="s">
        <v>1714</v>
      </c>
      <c r="AC637" s="879" t="s">
        <v>1714</v>
      </c>
      <c r="AD637" s="879" t="s">
        <v>1714</v>
      </c>
      <c r="AE637" s="879" t="s">
        <v>1714</v>
      </c>
      <c r="AF637" s="879" t="s">
        <v>1714</v>
      </c>
      <c r="AG637" s="879" t="s">
        <v>1714</v>
      </c>
      <c r="AH637" s="879" t="s">
        <v>1714</v>
      </c>
      <c r="AI637" s="879" t="s">
        <v>1714</v>
      </c>
    </row>
    <row r="638" spans="2:35" ht="13" hidden="1" outlineLevel="1" x14ac:dyDescent="0.3">
      <c r="B638" s="845"/>
      <c r="C638" s="845"/>
      <c r="D638" s="848" t="s">
        <v>1511</v>
      </c>
      <c r="E638" s="878" t="s">
        <v>2318</v>
      </c>
      <c r="F638" s="879" t="s">
        <v>1714</v>
      </c>
      <c r="G638" s="879" t="s">
        <v>1714</v>
      </c>
      <c r="H638" s="879" t="s">
        <v>1714</v>
      </c>
      <c r="I638" s="879" t="s">
        <v>1714</v>
      </c>
      <c r="J638" s="879" t="s">
        <v>1714</v>
      </c>
      <c r="K638" s="879" t="s">
        <v>1714</v>
      </c>
      <c r="L638" s="879" t="s">
        <v>1714</v>
      </c>
      <c r="M638" s="879" t="s">
        <v>1714</v>
      </c>
      <c r="N638" s="879" t="s">
        <v>1714</v>
      </c>
      <c r="O638" s="879" t="s">
        <v>1714</v>
      </c>
      <c r="P638" s="879" t="s">
        <v>1714</v>
      </c>
      <c r="Q638" s="879" t="s">
        <v>1714</v>
      </c>
      <c r="R638" s="879" t="s">
        <v>1714</v>
      </c>
      <c r="S638" s="879" t="s">
        <v>1714</v>
      </c>
      <c r="T638" s="879" t="s">
        <v>1714</v>
      </c>
      <c r="U638" s="879" t="s">
        <v>1714</v>
      </c>
      <c r="V638" s="879" t="s">
        <v>1714</v>
      </c>
      <c r="W638" s="879" t="s">
        <v>1714</v>
      </c>
      <c r="X638" s="879" t="s">
        <v>1714</v>
      </c>
      <c r="Y638" s="879" t="s">
        <v>1714</v>
      </c>
      <c r="Z638" s="879" t="s">
        <v>1714</v>
      </c>
      <c r="AA638" s="879" t="s">
        <v>1714</v>
      </c>
      <c r="AB638" s="879" t="s">
        <v>1714</v>
      </c>
      <c r="AC638" s="879" t="s">
        <v>1714</v>
      </c>
      <c r="AD638" s="879" t="s">
        <v>1714</v>
      </c>
      <c r="AE638" s="879" t="s">
        <v>1714</v>
      </c>
      <c r="AF638" s="879" t="s">
        <v>1714</v>
      </c>
      <c r="AG638" s="879" t="s">
        <v>1714</v>
      </c>
      <c r="AH638" s="879" t="s">
        <v>1714</v>
      </c>
      <c r="AI638" s="879" t="s">
        <v>1714</v>
      </c>
    </row>
    <row r="639" spans="2:35" ht="13" hidden="1" outlineLevel="1" x14ac:dyDescent="0.3">
      <c r="B639" s="845"/>
      <c r="C639" s="845"/>
      <c r="D639" s="856" t="s">
        <v>1512</v>
      </c>
      <c r="E639" s="878" t="s">
        <v>2319</v>
      </c>
      <c r="F639" s="879" t="s">
        <v>1714</v>
      </c>
      <c r="G639" s="879" t="s">
        <v>1714</v>
      </c>
      <c r="H639" s="879" t="s">
        <v>1714</v>
      </c>
      <c r="I639" s="879" t="s">
        <v>1714</v>
      </c>
      <c r="J639" s="879" t="s">
        <v>1714</v>
      </c>
      <c r="K639" s="879" t="s">
        <v>1714</v>
      </c>
      <c r="L639" s="879" t="s">
        <v>1714</v>
      </c>
      <c r="M639" s="879" t="s">
        <v>1714</v>
      </c>
      <c r="N639" s="879" t="s">
        <v>1714</v>
      </c>
      <c r="O639" s="879" t="s">
        <v>1714</v>
      </c>
      <c r="P639" s="879" t="s">
        <v>1714</v>
      </c>
      <c r="Q639" s="879" t="s">
        <v>1714</v>
      </c>
      <c r="R639" s="879" t="s">
        <v>1714</v>
      </c>
      <c r="S639" s="879" t="s">
        <v>1714</v>
      </c>
      <c r="T639" s="879" t="s">
        <v>1714</v>
      </c>
      <c r="U639" s="879" t="s">
        <v>1714</v>
      </c>
      <c r="V639" s="879" t="s">
        <v>1714</v>
      </c>
      <c r="W639" s="879" t="s">
        <v>1714</v>
      </c>
      <c r="X639" s="879" t="s">
        <v>1714</v>
      </c>
      <c r="Y639" s="879" t="s">
        <v>1714</v>
      </c>
      <c r="Z639" s="879" t="s">
        <v>1714</v>
      </c>
      <c r="AA639" s="879" t="s">
        <v>1714</v>
      </c>
      <c r="AB639" s="879" t="s">
        <v>1714</v>
      </c>
      <c r="AC639" s="879" t="s">
        <v>1714</v>
      </c>
      <c r="AD639" s="879" t="s">
        <v>1714</v>
      </c>
      <c r="AE639" s="879" t="s">
        <v>1714</v>
      </c>
      <c r="AF639" s="879" t="s">
        <v>1714</v>
      </c>
      <c r="AG639" s="879" t="s">
        <v>1714</v>
      </c>
      <c r="AH639" s="879" t="s">
        <v>1714</v>
      </c>
      <c r="AI639" s="879" t="s">
        <v>1714</v>
      </c>
    </row>
    <row r="640" spans="2:35" ht="13" hidden="1" outlineLevel="1" x14ac:dyDescent="0.3">
      <c r="B640" s="845"/>
      <c r="C640" s="845"/>
      <c r="D640" s="848" t="s">
        <v>1513</v>
      </c>
      <c r="E640" s="878" t="s">
        <v>2320</v>
      </c>
      <c r="F640" s="879" t="s">
        <v>1714</v>
      </c>
      <c r="G640" s="879" t="s">
        <v>1714</v>
      </c>
      <c r="H640" s="879" t="s">
        <v>1714</v>
      </c>
      <c r="I640" s="879" t="s">
        <v>1714</v>
      </c>
      <c r="J640" s="879" t="s">
        <v>1714</v>
      </c>
      <c r="K640" s="879" t="s">
        <v>1714</v>
      </c>
      <c r="L640" s="879" t="s">
        <v>1714</v>
      </c>
      <c r="M640" s="879" t="s">
        <v>1714</v>
      </c>
      <c r="N640" s="879" t="s">
        <v>1714</v>
      </c>
      <c r="O640" s="879" t="s">
        <v>1714</v>
      </c>
      <c r="P640" s="879" t="s">
        <v>1714</v>
      </c>
      <c r="Q640" s="879" t="s">
        <v>1714</v>
      </c>
      <c r="R640" s="879" t="s">
        <v>1714</v>
      </c>
      <c r="S640" s="879" t="s">
        <v>1714</v>
      </c>
      <c r="T640" s="879" t="s">
        <v>1714</v>
      </c>
      <c r="U640" s="879" t="s">
        <v>1714</v>
      </c>
      <c r="V640" s="879" t="s">
        <v>1714</v>
      </c>
      <c r="W640" s="879" t="s">
        <v>1714</v>
      </c>
      <c r="X640" s="879" t="s">
        <v>1714</v>
      </c>
      <c r="Y640" s="879" t="s">
        <v>1714</v>
      </c>
      <c r="Z640" s="879" t="s">
        <v>1714</v>
      </c>
      <c r="AA640" s="879" t="s">
        <v>1714</v>
      </c>
      <c r="AB640" s="879" t="s">
        <v>1714</v>
      </c>
      <c r="AC640" s="879" t="s">
        <v>1714</v>
      </c>
      <c r="AD640" s="879" t="s">
        <v>1714</v>
      </c>
      <c r="AE640" s="879" t="s">
        <v>1714</v>
      </c>
      <c r="AF640" s="879" t="s">
        <v>1714</v>
      </c>
      <c r="AG640" s="879" t="s">
        <v>1714</v>
      </c>
      <c r="AH640" s="879" t="s">
        <v>1714</v>
      </c>
      <c r="AI640" s="879" t="s">
        <v>1714</v>
      </c>
    </row>
    <row r="641" spans="2:35" ht="13" hidden="1" outlineLevel="1" x14ac:dyDescent="0.3">
      <c r="B641" s="845"/>
      <c r="C641" s="845"/>
      <c r="D641" s="848" t="s">
        <v>1514</v>
      </c>
      <c r="E641" s="878" t="s">
        <v>2321</v>
      </c>
      <c r="F641" s="879" t="s">
        <v>1714</v>
      </c>
      <c r="G641" s="879" t="s">
        <v>1714</v>
      </c>
      <c r="H641" s="879" t="s">
        <v>1714</v>
      </c>
      <c r="I641" s="879" t="s">
        <v>1714</v>
      </c>
      <c r="J641" s="879" t="s">
        <v>1714</v>
      </c>
      <c r="K641" s="879" t="s">
        <v>1714</v>
      </c>
      <c r="L641" s="879" t="s">
        <v>1714</v>
      </c>
      <c r="M641" s="879" t="s">
        <v>1714</v>
      </c>
      <c r="N641" s="879" t="s">
        <v>1714</v>
      </c>
      <c r="O641" s="879" t="s">
        <v>1714</v>
      </c>
      <c r="P641" s="879" t="s">
        <v>1714</v>
      </c>
      <c r="Q641" s="879" t="s">
        <v>1714</v>
      </c>
      <c r="R641" s="879" t="s">
        <v>1714</v>
      </c>
      <c r="S641" s="879" t="s">
        <v>1714</v>
      </c>
      <c r="T641" s="879" t="s">
        <v>1714</v>
      </c>
      <c r="U641" s="879" t="s">
        <v>1714</v>
      </c>
      <c r="V641" s="879" t="s">
        <v>1714</v>
      </c>
      <c r="W641" s="879" t="s">
        <v>1714</v>
      </c>
      <c r="X641" s="879" t="s">
        <v>1714</v>
      </c>
      <c r="Y641" s="879" t="s">
        <v>1714</v>
      </c>
      <c r="Z641" s="879" t="s">
        <v>1714</v>
      </c>
      <c r="AA641" s="879" t="s">
        <v>1714</v>
      </c>
      <c r="AB641" s="879" t="s">
        <v>1714</v>
      </c>
      <c r="AC641" s="879" t="s">
        <v>1714</v>
      </c>
      <c r="AD641" s="879" t="s">
        <v>1714</v>
      </c>
      <c r="AE641" s="879" t="s">
        <v>1714</v>
      </c>
      <c r="AF641" s="879" t="s">
        <v>1714</v>
      </c>
      <c r="AG641" s="879" t="s">
        <v>1714</v>
      </c>
      <c r="AH641" s="879" t="s">
        <v>1714</v>
      </c>
      <c r="AI641" s="879" t="s">
        <v>1714</v>
      </c>
    </row>
    <row r="642" spans="2:35" ht="13" hidden="1" outlineLevel="1" x14ac:dyDescent="0.3">
      <c r="B642" s="845"/>
      <c r="C642" s="845"/>
      <c r="D642" s="848" t="s">
        <v>1515</v>
      </c>
      <c r="E642" s="878" t="s">
        <v>2322</v>
      </c>
      <c r="F642" s="879" t="s">
        <v>1714</v>
      </c>
      <c r="G642" s="879" t="s">
        <v>1714</v>
      </c>
      <c r="H642" s="879" t="s">
        <v>1714</v>
      </c>
      <c r="I642" s="879" t="s">
        <v>1714</v>
      </c>
      <c r="J642" s="879" t="s">
        <v>1714</v>
      </c>
      <c r="K642" s="879" t="s">
        <v>1714</v>
      </c>
      <c r="L642" s="879" t="s">
        <v>1714</v>
      </c>
      <c r="M642" s="879" t="s">
        <v>1714</v>
      </c>
      <c r="N642" s="879" t="s">
        <v>1714</v>
      </c>
      <c r="O642" s="879" t="s">
        <v>1714</v>
      </c>
      <c r="P642" s="879" t="s">
        <v>1714</v>
      </c>
      <c r="Q642" s="879" t="s">
        <v>1714</v>
      </c>
      <c r="R642" s="879" t="s">
        <v>1714</v>
      </c>
      <c r="S642" s="879" t="s">
        <v>1714</v>
      </c>
      <c r="T642" s="879" t="s">
        <v>1714</v>
      </c>
      <c r="U642" s="879" t="s">
        <v>1714</v>
      </c>
      <c r="V642" s="879" t="s">
        <v>1714</v>
      </c>
      <c r="W642" s="879" t="s">
        <v>1714</v>
      </c>
      <c r="X642" s="879" t="s">
        <v>1714</v>
      </c>
      <c r="Y642" s="879" t="s">
        <v>1714</v>
      </c>
      <c r="Z642" s="879" t="s">
        <v>1714</v>
      </c>
      <c r="AA642" s="879" t="s">
        <v>1714</v>
      </c>
      <c r="AB642" s="879" t="s">
        <v>1714</v>
      </c>
      <c r="AC642" s="879" t="s">
        <v>1714</v>
      </c>
      <c r="AD642" s="879" t="s">
        <v>1714</v>
      </c>
      <c r="AE642" s="879" t="s">
        <v>1714</v>
      </c>
      <c r="AF642" s="879" t="s">
        <v>1714</v>
      </c>
      <c r="AG642" s="879" t="s">
        <v>1714</v>
      </c>
      <c r="AH642" s="879" t="s">
        <v>1714</v>
      </c>
      <c r="AI642" s="879" t="s">
        <v>1714</v>
      </c>
    </row>
    <row r="643" spans="2:35" ht="13" hidden="1" outlineLevel="1" x14ac:dyDescent="0.3">
      <c r="B643" s="845"/>
      <c r="C643" s="845"/>
      <c r="D643" s="848" t="s">
        <v>1516</v>
      </c>
      <c r="E643" s="878" t="s">
        <v>2323</v>
      </c>
      <c r="F643" s="879" t="s">
        <v>1714</v>
      </c>
      <c r="G643" s="879" t="s">
        <v>1714</v>
      </c>
      <c r="H643" s="879" t="s">
        <v>1714</v>
      </c>
      <c r="I643" s="879" t="s">
        <v>1714</v>
      </c>
      <c r="J643" s="879" t="s">
        <v>1714</v>
      </c>
      <c r="K643" s="879" t="s">
        <v>1714</v>
      </c>
      <c r="L643" s="879" t="s">
        <v>1714</v>
      </c>
      <c r="M643" s="879" t="s">
        <v>1714</v>
      </c>
      <c r="N643" s="879" t="s">
        <v>1714</v>
      </c>
      <c r="O643" s="879" t="s">
        <v>1714</v>
      </c>
      <c r="P643" s="879" t="s">
        <v>1714</v>
      </c>
      <c r="Q643" s="879" t="s">
        <v>1714</v>
      </c>
      <c r="R643" s="879" t="s">
        <v>1714</v>
      </c>
      <c r="S643" s="879" t="s">
        <v>1714</v>
      </c>
      <c r="T643" s="879" t="s">
        <v>1714</v>
      </c>
      <c r="U643" s="879" t="s">
        <v>1714</v>
      </c>
      <c r="V643" s="879" t="s">
        <v>1714</v>
      </c>
      <c r="W643" s="879" t="s">
        <v>1714</v>
      </c>
      <c r="X643" s="879" t="s">
        <v>1714</v>
      </c>
      <c r="Y643" s="879" t="s">
        <v>1714</v>
      </c>
      <c r="Z643" s="879" t="s">
        <v>1714</v>
      </c>
      <c r="AA643" s="879" t="s">
        <v>1714</v>
      </c>
      <c r="AB643" s="879" t="s">
        <v>1714</v>
      </c>
      <c r="AC643" s="879" t="s">
        <v>1714</v>
      </c>
      <c r="AD643" s="879" t="s">
        <v>1714</v>
      </c>
      <c r="AE643" s="879" t="s">
        <v>1714</v>
      </c>
      <c r="AF643" s="879" t="s">
        <v>1714</v>
      </c>
      <c r="AG643" s="879" t="s">
        <v>1714</v>
      </c>
      <c r="AH643" s="879" t="s">
        <v>1714</v>
      </c>
      <c r="AI643" s="879" t="s">
        <v>1714</v>
      </c>
    </row>
    <row r="644" spans="2:35" ht="13" hidden="1" outlineLevel="1" x14ac:dyDescent="0.3">
      <c r="B644" s="845"/>
      <c r="C644" s="845"/>
      <c r="D644" s="848" t="s">
        <v>1517</v>
      </c>
      <c r="E644" s="878" t="s">
        <v>2324</v>
      </c>
      <c r="F644" s="879" t="s">
        <v>1714</v>
      </c>
      <c r="G644" s="879" t="s">
        <v>1714</v>
      </c>
      <c r="H644" s="879" t="s">
        <v>1714</v>
      </c>
      <c r="I644" s="879" t="s">
        <v>1714</v>
      </c>
      <c r="J644" s="879" t="s">
        <v>1714</v>
      </c>
      <c r="K644" s="879" t="s">
        <v>1714</v>
      </c>
      <c r="L644" s="879" t="s">
        <v>1714</v>
      </c>
      <c r="M644" s="879" t="s">
        <v>1714</v>
      </c>
      <c r="N644" s="879" t="s">
        <v>1714</v>
      </c>
      <c r="O644" s="879" t="s">
        <v>1714</v>
      </c>
      <c r="P644" s="879" t="s">
        <v>1714</v>
      </c>
      <c r="Q644" s="879" t="s">
        <v>1714</v>
      </c>
      <c r="R644" s="879" t="s">
        <v>1714</v>
      </c>
      <c r="S644" s="879" t="s">
        <v>1714</v>
      </c>
      <c r="T644" s="879" t="s">
        <v>1714</v>
      </c>
      <c r="U644" s="879" t="s">
        <v>1714</v>
      </c>
      <c r="V644" s="879" t="s">
        <v>1714</v>
      </c>
      <c r="W644" s="879" t="s">
        <v>1714</v>
      </c>
      <c r="X644" s="879" t="s">
        <v>1714</v>
      </c>
      <c r="Y644" s="879" t="s">
        <v>1714</v>
      </c>
      <c r="Z644" s="879" t="s">
        <v>1714</v>
      </c>
      <c r="AA644" s="879" t="s">
        <v>1714</v>
      </c>
      <c r="AB644" s="879" t="s">
        <v>1714</v>
      </c>
      <c r="AC644" s="879" t="s">
        <v>1714</v>
      </c>
      <c r="AD644" s="879" t="s">
        <v>1714</v>
      </c>
      <c r="AE644" s="879" t="s">
        <v>1714</v>
      </c>
      <c r="AF644" s="879" t="s">
        <v>1714</v>
      </c>
      <c r="AG644" s="879" t="s">
        <v>1714</v>
      </c>
      <c r="AH644" s="879" t="s">
        <v>1714</v>
      </c>
      <c r="AI644" s="879" t="s">
        <v>1714</v>
      </c>
    </row>
    <row r="645" spans="2:35" ht="13" hidden="1" outlineLevel="1" x14ac:dyDescent="0.3">
      <c r="B645" s="845"/>
      <c r="C645" s="845"/>
      <c r="D645" s="848" t="s">
        <v>1518</v>
      </c>
      <c r="E645" s="878" t="s">
        <v>2325</v>
      </c>
      <c r="F645" s="879" t="s">
        <v>1714</v>
      </c>
      <c r="G645" s="879" t="s">
        <v>1714</v>
      </c>
      <c r="H645" s="879" t="s">
        <v>1714</v>
      </c>
      <c r="I645" s="879" t="s">
        <v>1714</v>
      </c>
      <c r="J645" s="879" t="s">
        <v>1714</v>
      </c>
      <c r="K645" s="879" t="s">
        <v>1714</v>
      </c>
      <c r="L645" s="879" t="s">
        <v>1714</v>
      </c>
      <c r="M645" s="879" t="s">
        <v>1714</v>
      </c>
      <c r="N645" s="879" t="s">
        <v>1714</v>
      </c>
      <c r="O645" s="879" t="s">
        <v>1714</v>
      </c>
      <c r="P645" s="879" t="s">
        <v>1714</v>
      </c>
      <c r="Q645" s="879" t="s">
        <v>1714</v>
      </c>
      <c r="R645" s="879" t="s">
        <v>1714</v>
      </c>
      <c r="S645" s="879" t="s">
        <v>1714</v>
      </c>
      <c r="T645" s="879" t="s">
        <v>1714</v>
      </c>
      <c r="U645" s="879" t="s">
        <v>1714</v>
      </c>
      <c r="V645" s="879" t="s">
        <v>1714</v>
      </c>
      <c r="W645" s="879" t="s">
        <v>1714</v>
      </c>
      <c r="X645" s="879" t="s">
        <v>1714</v>
      </c>
      <c r="Y645" s="879" t="s">
        <v>1714</v>
      </c>
      <c r="Z645" s="879" t="s">
        <v>1714</v>
      </c>
      <c r="AA645" s="879" t="s">
        <v>1714</v>
      </c>
      <c r="AB645" s="879" t="s">
        <v>1714</v>
      </c>
      <c r="AC645" s="879" t="s">
        <v>1714</v>
      </c>
      <c r="AD645" s="879" t="s">
        <v>1714</v>
      </c>
      <c r="AE645" s="879" t="s">
        <v>1714</v>
      </c>
      <c r="AF645" s="879" t="s">
        <v>1714</v>
      </c>
      <c r="AG645" s="879" t="s">
        <v>1714</v>
      </c>
      <c r="AH645" s="879" t="s">
        <v>1714</v>
      </c>
      <c r="AI645" s="879" t="s">
        <v>1714</v>
      </c>
    </row>
    <row r="646" spans="2:35" ht="13" hidden="1" outlineLevel="1" x14ac:dyDescent="0.3">
      <c r="B646" s="845"/>
      <c r="C646" s="845"/>
      <c r="D646" s="848" t="s">
        <v>1519</v>
      </c>
      <c r="E646" s="878" t="s">
        <v>2326</v>
      </c>
      <c r="F646" s="879" t="s">
        <v>1714</v>
      </c>
      <c r="G646" s="879" t="s">
        <v>1714</v>
      </c>
      <c r="H646" s="879" t="s">
        <v>1714</v>
      </c>
      <c r="I646" s="879" t="s">
        <v>1714</v>
      </c>
      <c r="J646" s="879" t="s">
        <v>1714</v>
      </c>
      <c r="K646" s="879" t="s">
        <v>1714</v>
      </c>
      <c r="L646" s="879" t="s">
        <v>1714</v>
      </c>
      <c r="M646" s="879" t="s">
        <v>1714</v>
      </c>
      <c r="N646" s="879" t="s">
        <v>1714</v>
      </c>
      <c r="O646" s="879" t="s">
        <v>1714</v>
      </c>
      <c r="P646" s="879" t="s">
        <v>1714</v>
      </c>
      <c r="Q646" s="879" t="s">
        <v>1714</v>
      </c>
      <c r="R646" s="879" t="s">
        <v>1714</v>
      </c>
      <c r="S646" s="879" t="s">
        <v>1714</v>
      </c>
      <c r="T646" s="879" t="s">
        <v>1714</v>
      </c>
      <c r="U646" s="879" t="s">
        <v>1714</v>
      </c>
      <c r="V646" s="879" t="s">
        <v>1714</v>
      </c>
      <c r="W646" s="879" t="s">
        <v>1714</v>
      </c>
      <c r="X646" s="879" t="s">
        <v>1714</v>
      </c>
      <c r="Y646" s="879" t="s">
        <v>1714</v>
      </c>
      <c r="Z646" s="879" t="s">
        <v>1714</v>
      </c>
      <c r="AA646" s="879" t="s">
        <v>1714</v>
      </c>
      <c r="AB646" s="879" t="s">
        <v>1714</v>
      </c>
      <c r="AC646" s="879" t="s">
        <v>1714</v>
      </c>
      <c r="AD646" s="879" t="s">
        <v>1714</v>
      </c>
      <c r="AE646" s="879" t="s">
        <v>1714</v>
      </c>
      <c r="AF646" s="879" t="s">
        <v>1714</v>
      </c>
      <c r="AG646" s="879" t="s">
        <v>1714</v>
      </c>
      <c r="AH646" s="879" t="s">
        <v>1714</v>
      </c>
      <c r="AI646" s="879" t="s">
        <v>1714</v>
      </c>
    </row>
    <row r="647" spans="2:35" ht="13" hidden="1" outlineLevel="1" x14ac:dyDescent="0.3">
      <c r="B647" s="845"/>
      <c r="C647" s="845"/>
      <c r="D647" s="848" t="s">
        <v>301</v>
      </c>
      <c r="E647" s="878" t="s">
        <v>2327</v>
      </c>
      <c r="F647" s="879" t="s">
        <v>1714</v>
      </c>
      <c r="G647" s="879" t="s">
        <v>1714</v>
      </c>
      <c r="H647" s="879" t="s">
        <v>1714</v>
      </c>
      <c r="I647" s="879" t="s">
        <v>1714</v>
      </c>
      <c r="J647" s="879" t="s">
        <v>1714</v>
      </c>
      <c r="K647" s="879" t="s">
        <v>1714</v>
      </c>
      <c r="L647" s="879" t="s">
        <v>1714</v>
      </c>
      <c r="M647" s="879" t="s">
        <v>1714</v>
      </c>
      <c r="N647" s="879" t="s">
        <v>1714</v>
      </c>
      <c r="O647" s="879" t="s">
        <v>1714</v>
      </c>
      <c r="P647" s="879" t="s">
        <v>1714</v>
      </c>
      <c r="Q647" s="879" t="s">
        <v>1714</v>
      </c>
      <c r="R647" s="879" t="s">
        <v>1714</v>
      </c>
      <c r="S647" s="879" t="s">
        <v>1714</v>
      </c>
      <c r="T647" s="879" t="s">
        <v>1714</v>
      </c>
      <c r="U647" s="879" t="s">
        <v>1714</v>
      </c>
      <c r="V647" s="879" t="s">
        <v>1714</v>
      </c>
      <c r="W647" s="879" t="s">
        <v>1714</v>
      </c>
      <c r="X647" s="879" t="s">
        <v>1714</v>
      </c>
      <c r="Y647" s="879" t="s">
        <v>1714</v>
      </c>
      <c r="Z647" s="879" t="s">
        <v>1714</v>
      </c>
      <c r="AA647" s="879" t="s">
        <v>1714</v>
      </c>
      <c r="AB647" s="879" t="s">
        <v>1714</v>
      </c>
      <c r="AC647" s="879" t="s">
        <v>1714</v>
      </c>
      <c r="AD647" s="879" t="s">
        <v>1714</v>
      </c>
      <c r="AE647" s="879" t="s">
        <v>1714</v>
      </c>
      <c r="AF647" s="879" t="s">
        <v>1714</v>
      </c>
      <c r="AG647" s="879" t="s">
        <v>1714</v>
      </c>
      <c r="AH647" s="879" t="s">
        <v>1714</v>
      </c>
      <c r="AI647" s="879" t="s">
        <v>1714</v>
      </c>
    </row>
    <row r="648" spans="2:35" ht="13" hidden="1" outlineLevel="1" x14ac:dyDescent="0.3">
      <c r="B648" s="845"/>
      <c r="C648" s="845"/>
      <c r="D648" s="848" t="s">
        <v>1520</v>
      </c>
      <c r="E648" s="878" t="s">
        <v>2328</v>
      </c>
      <c r="F648" s="879" t="s">
        <v>1714</v>
      </c>
      <c r="G648" s="879" t="s">
        <v>1714</v>
      </c>
      <c r="H648" s="879" t="s">
        <v>1714</v>
      </c>
      <c r="I648" s="879" t="s">
        <v>1714</v>
      </c>
      <c r="J648" s="879" t="s">
        <v>1714</v>
      </c>
      <c r="K648" s="879" t="s">
        <v>1714</v>
      </c>
      <c r="L648" s="879" t="s">
        <v>1714</v>
      </c>
      <c r="M648" s="879" t="s">
        <v>1714</v>
      </c>
      <c r="N648" s="879" t="s">
        <v>1714</v>
      </c>
      <c r="O648" s="879" t="s">
        <v>1714</v>
      </c>
      <c r="P648" s="879" t="s">
        <v>1714</v>
      </c>
      <c r="Q648" s="879" t="s">
        <v>1714</v>
      </c>
      <c r="R648" s="879" t="s">
        <v>1714</v>
      </c>
      <c r="S648" s="879" t="s">
        <v>1714</v>
      </c>
      <c r="T648" s="879" t="s">
        <v>1714</v>
      </c>
      <c r="U648" s="879" t="s">
        <v>1714</v>
      </c>
      <c r="V648" s="879" t="s">
        <v>1714</v>
      </c>
      <c r="W648" s="879" t="s">
        <v>1714</v>
      </c>
      <c r="X648" s="879" t="s">
        <v>1714</v>
      </c>
      <c r="Y648" s="879" t="s">
        <v>1714</v>
      </c>
      <c r="Z648" s="879" t="s">
        <v>1714</v>
      </c>
      <c r="AA648" s="879" t="s">
        <v>1714</v>
      </c>
      <c r="AB648" s="879" t="s">
        <v>1714</v>
      </c>
      <c r="AC648" s="879" t="s">
        <v>1714</v>
      </c>
      <c r="AD648" s="879" t="s">
        <v>1714</v>
      </c>
      <c r="AE648" s="879" t="s">
        <v>1714</v>
      </c>
      <c r="AF648" s="879" t="s">
        <v>1714</v>
      </c>
      <c r="AG648" s="879" t="s">
        <v>1714</v>
      </c>
      <c r="AH648" s="879" t="s">
        <v>1714</v>
      </c>
      <c r="AI648" s="879" t="s">
        <v>1714</v>
      </c>
    </row>
    <row r="649" spans="2:35" ht="13" hidden="1" outlineLevel="1" x14ac:dyDescent="0.3">
      <c r="B649" s="845"/>
      <c r="C649" s="845"/>
      <c r="D649" s="848" t="s">
        <v>1521</v>
      </c>
      <c r="E649" s="878" t="s">
        <v>2329</v>
      </c>
      <c r="F649" s="879" t="s">
        <v>1714</v>
      </c>
      <c r="G649" s="879" t="s">
        <v>1714</v>
      </c>
      <c r="H649" s="879" t="s">
        <v>1714</v>
      </c>
      <c r="I649" s="879" t="s">
        <v>1714</v>
      </c>
      <c r="J649" s="879" t="s">
        <v>1714</v>
      </c>
      <c r="K649" s="879" t="s">
        <v>1714</v>
      </c>
      <c r="L649" s="879" t="s">
        <v>1714</v>
      </c>
      <c r="M649" s="879" t="s">
        <v>1714</v>
      </c>
      <c r="N649" s="879" t="s">
        <v>1714</v>
      </c>
      <c r="O649" s="879" t="s">
        <v>1714</v>
      </c>
      <c r="P649" s="879" t="s">
        <v>1714</v>
      </c>
      <c r="Q649" s="879" t="s">
        <v>1714</v>
      </c>
      <c r="R649" s="879" t="s">
        <v>1714</v>
      </c>
      <c r="S649" s="879" t="s">
        <v>1714</v>
      </c>
      <c r="T649" s="879" t="s">
        <v>1714</v>
      </c>
      <c r="U649" s="879" t="s">
        <v>1714</v>
      </c>
      <c r="V649" s="879" t="s">
        <v>1714</v>
      </c>
      <c r="W649" s="879" t="s">
        <v>1714</v>
      </c>
      <c r="X649" s="879" t="s">
        <v>1714</v>
      </c>
      <c r="Y649" s="879" t="s">
        <v>1714</v>
      </c>
      <c r="Z649" s="879" t="s">
        <v>1714</v>
      </c>
      <c r="AA649" s="879" t="s">
        <v>1714</v>
      </c>
      <c r="AB649" s="879" t="s">
        <v>1714</v>
      </c>
      <c r="AC649" s="879" t="s">
        <v>1714</v>
      </c>
      <c r="AD649" s="879" t="s">
        <v>1714</v>
      </c>
      <c r="AE649" s="879" t="s">
        <v>1714</v>
      </c>
      <c r="AF649" s="879" t="s">
        <v>1714</v>
      </c>
      <c r="AG649" s="879" t="s">
        <v>1714</v>
      </c>
      <c r="AH649" s="879" t="s">
        <v>1714</v>
      </c>
      <c r="AI649" s="879" t="s">
        <v>1714</v>
      </c>
    </row>
    <row r="650" spans="2:35" ht="13" hidden="1" outlineLevel="1" x14ac:dyDescent="0.3">
      <c r="B650" s="845"/>
      <c r="C650" s="845"/>
      <c r="D650" s="848" t="s">
        <v>1522</v>
      </c>
      <c r="E650" s="878" t="s">
        <v>2330</v>
      </c>
      <c r="F650" s="879" t="s">
        <v>1714</v>
      </c>
      <c r="G650" s="879" t="s">
        <v>1714</v>
      </c>
      <c r="H650" s="879" t="s">
        <v>1714</v>
      </c>
      <c r="I650" s="879" t="s">
        <v>1714</v>
      </c>
      <c r="J650" s="879" t="s">
        <v>1714</v>
      </c>
      <c r="K650" s="879" t="s">
        <v>1714</v>
      </c>
      <c r="L650" s="879" t="s">
        <v>1714</v>
      </c>
      <c r="M650" s="879" t="s">
        <v>1714</v>
      </c>
      <c r="N650" s="879" t="s">
        <v>1714</v>
      </c>
      <c r="O650" s="879" t="s">
        <v>1714</v>
      </c>
      <c r="P650" s="879" t="s">
        <v>1714</v>
      </c>
      <c r="Q650" s="879" t="s">
        <v>1714</v>
      </c>
      <c r="R650" s="879" t="s">
        <v>1714</v>
      </c>
      <c r="S650" s="879" t="s">
        <v>1714</v>
      </c>
      <c r="T650" s="879" t="s">
        <v>1714</v>
      </c>
      <c r="U650" s="879" t="s">
        <v>1714</v>
      </c>
      <c r="V650" s="879" t="s">
        <v>1714</v>
      </c>
      <c r="W650" s="879" t="s">
        <v>1714</v>
      </c>
      <c r="X650" s="879" t="s">
        <v>1714</v>
      </c>
      <c r="Y650" s="879" t="s">
        <v>1714</v>
      </c>
      <c r="Z650" s="879" t="s">
        <v>1714</v>
      </c>
      <c r="AA650" s="879" t="s">
        <v>1714</v>
      </c>
      <c r="AB650" s="879" t="s">
        <v>1714</v>
      </c>
      <c r="AC650" s="879" t="s">
        <v>1714</v>
      </c>
      <c r="AD650" s="879" t="s">
        <v>1714</v>
      </c>
      <c r="AE650" s="879" t="s">
        <v>1714</v>
      </c>
      <c r="AF650" s="879" t="s">
        <v>1714</v>
      </c>
      <c r="AG650" s="879" t="s">
        <v>1714</v>
      </c>
      <c r="AH650" s="879" t="s">
        <v>1714</v>
      </c>
      <c r="AI650" s="879" t="s">
        <v>1714</v>
      </c>
    </row>
    <row r="651" spans="2:35" ht="13" hidden="1" outlineLevel="1" x14ac:dyDescent="0.3">
      <c r="B651" s="845"/>
      <c r="C651" s="845"/>
      <c r="D651" s="848" t="s">
        <v>1523</v>
      </c>
      <c r="E651" s="878" t="s">
        <v>2331</v>
      </c>
      <c r="F651" s="879" t="s">
        <v>1714</v>
      </c>
      <c r="G651" s="879" t="s">
        <v>1714</v>
      </c>
      <c r="H651" s="879" t="s">
        <v>1714</v>
      </c>
      <c r="I651" s="879" t="s">
        <v>1714</v>
      </c>
      <c r="J651" s="879" t="s">
        <v>1714</v>
      </c>
      <c r="K651" s="879" t="s">
        <v>1714</v>
      </c>
      <c r="L651" s="879" t="s">
        <v>1714</v>
      </c>
      <c r="M651" s="879" t="s">
        <v>1714</v>
      </c>
      <c r="N651" s="879" t="s">
        <v>1714</v>
      </c>
      <c r="O651" s="879" t="s">
        <v>1714</v>
      </c>
      <c r="P651" s="879" t="s">
        <v>1714</v>
      </c>
      <c r="Q651" s="879" t="s">
        <v>1714</v>
      </c>
      <c r="R651" s="879" t="s">
        <v>1714</v>
      </c>
      <c r="S651" s="879" t="s">
        <v>1714</v>
      </c>
      <c r="T651" s="879" t="s">
        <v>1714</v>
      </c>
      <c r="U651" s="879" t="s">
        <v>1714</v>
      </c>
      <c r="V651" s="879" t="s">
        <v>1714</v>
      </c>
      <c r="W651" s="879" t="s">
        <v>1714</v>
      </c>
      <c r="X651" s="879" t="s">
        <v>1714</v>
      </c>
      <c r="Y651" s="879" t="s">
        <v>1714</v>
      </c>
      <c r="Z651" s="879" t="s">
        <v>1714</v>
      </c>
      <c r="AA651" s="879" t="s">
        <v>1714</v>
      </c>
      <c r="AB651" s="879" t="s">
        <v>1714</v>
      </c>
      <c r="AC651" s="879" t="s">
        <v>1714</v>
      </c>
      <c r="AD651" s="879" t="s">
        <v>1714</v>
      </c>
      <c r="AE651" s="879" t="s">
        <v>1714</v>
      </c>
      <c r="AF651" s="879" t="s">
        <v>1714</v>
      </c>
      <c r="AG651" s="879" t="s">
        <v>1714</v>
      </c>
      <c r="AH651" s="879" t="s">
        <v>1714</v>
      </c>
      <c r="AI651" s="879" t="s">
        <v>1714</v>
      </c>
    </row>
    <row r="652" spans="2:35" ht="13" hidden="1" outlineLevel="1" x14ac:dyDescent="0.3">
      <c r="B652" s="845"/>
      <c r="C652" s="845"/>
      <c r="D652" s="848" t="s">
        <v>1524</v>
      </c>
      <c r="E652" s="878" t="s">
        <v>2332</v>
      </c>
      <c r="F652" s="879" t="s">
        <v>1714</v>
      </c>
      <c r="G652" s="879" t="s">
        <v>1714</v>
      </c>
      <c r="H652" s="879" t="s">
        <v>1714</v>
      </c>
      <c r="I652" s="879" t="s">
        <v>1714</v>
      </c>
      <c r="J652" s="879" t="s">
        <v>1714</v>
      </c>
      <c r="K652" s="879" t="s">
        <v>1714</v>
      </c>
      <c r="L652" s="879" t="s">
        <v>1714</v>
      </c>
      <c r="M652" s="879" t="s">
        <v>1714</v>
      </c>
      <c r="N652" s="879" t="s">
        <v>1714</v>
      </c>
      <c r="O652" s="879" t="s">
        <v>1714</v>
      </c>
      <c r="P652" s="879" t="s">
        <v>1714</v>
      </c>
      <c r="Q652" s="879" t="s">
        <v>1714</v>
      </c>
      <c r="R652" s="879" t="s">
        <v>1714</v>
      </c>
      <c r="S652" s="879" t="s">
        <v>1714</v>
      </c>
      <c r="T652" s="879" t="s">
        <v>1714</v>
      </c>
      <c r="U652" s="879" t="s">
        <v>1714</v>
      </c>
      <c r="V652" s="879" t="s">
        <v>1714</v>
      </c>
      <c r="W652" s="879" t="s">
        <v>1714</v>
      </c>
      <c r="X652" s="879" t="s">
        <v>1714</v>
      </c>
      <c r="Y652" s="879" t="s">
        <v>1714</v>
      </c>
      <c r="Z652" s="879" t="s">
        <v>1714</v>
      </c>
      <c r="AA652" s="879" t="s">
        <v>1714</v>
      </c>
      <c r="AB652" s="879" t="s">
        <v>1714</v>
      </c>
      <c r="AC652" s="879" t="s">
        <v>1714</v>
      </c>
      <c r="AD652" s="879" t="s">
        <v>1714</v>
      </c>
      <c r="AE652" s="879" t="s">
        <v>1714</v>
      </c>
      <c r="AF652" s="879" t="s">
        <v>1714</v>
      </c>
      <c r="AG652" s="879" t="s">
        <v>1714</v>
      </c>
      <c r="AH652" s="879" t="s">
        <v>1714</v>
      </c>
      <c r="AI652" s="879" t="s">
        <v>1714</v>
      </c>
    </row>
    <row r="653" spans="2:35" ht="13" hidden="1" outlineLevel="1" x14ac:dyDescent="0.3">
      <c r="B653" s="845"/>
      <c r="C653" s="845"/>
      <c r="D653" s="848" t="s">
        <v>1025</v>
      </c>
      <c r="E653" s="878" t="s">
        <v>2333</v>
      </c>
      <c r="F653" s="879" t="s">
        <v>1714</v>
      </c>
      <c r="G653" s="879" t="s">
        <v>1714</v>
      </c>
      <c r="H653" s="879" t="s">
        <v>1714</v>
      </c>
      <c r="I653" s="879" t="s">
        <v>1714</v>
      </c>
      <c r="J653" s="879" t="s">
        <v>1714</v>
      </c>
      <c r="K653" s="879" t="s">
        <v>1714</v>
      </c>
      <c r="L653" s="879" t="s">
        <v>1714</v>
      </c>
      <c r="M653" s="879" t="s">
        <v>1714</v>
      </c>
      <c r="N653" s="879" t="s">
        <v>1714</v>
      </c>
      <c r="O653" s="879" t="s">
        <v>1714</v>
      </c>
      <c r="P653" s="879" t="s">
        <v>1714</v>
      </c>
      <c r="Q653" s="879" t="s">
        <v>1714</v>
      </c>
      <c r="R653" s="879" t="s">
        <v>1714</v>
      </c>
      <c r="S653" s="879" t="s">
        <v>1714</v>
      </c>
      <c r="T653" s="879" t="s">
        <v>1714</v>
      </c>
      <c r="U653" s="879" t="s">
        <v>1714</v>
      </c>
      <c r="V653" s="879" t="s">
        <v>1714</v>
      </c>
      <c r="W653" s="879" t="s">
        <v>1714</v>
      </c>
      <c r="X653" s="879" t="s">
        <v>1714</v>
      </c>
      <c r="Y653" s="879" t="s">
        <v>1714</v>
      </c>
      <c r="Z653" s="879" t="s">
        <v>1714</v>
      </c>
      <c r="AA653" s="879" t="s">
        <v>1714</v>
      </c>
      <c r="AB653" s="879" t="s">
        <v>1714</v>
      </c>
      <c r="AC653" s="879" t="s">
        <v>1714</v>
      </c>
      <c r="AD653" s="879" t="s">
        <v>1714</v>
      </c>
      <c r="AE653" s="879" t="s">
        <v>1714</v>
      </c>
      <c r="AF653" s="879" t="s">
        <v>1714</v>
      </c>
      <c r="AG653" s="879" t="s">
        <v>1714</v>
      </c>
      <c r="AH653" s="879" t="s">
        <v>1714</v>
      </c>
      <c r="AI653" s="879" t="s">
        <v>1714</v>
      </c>
    </row>
    <row r="654" spans="2:35" ht="13" hidden="1" outlineLevel="1" x14ac:dyDescent="0.3">
      <c r="B654" s="845"/>
      <c r="C654" s="845"/>
      <c r="D654" s="848" t="s">
        <v>1525</v>
      </c>
      <c r="E654" s="878" t="s">
        <v>2334</v>
      </c>
      <c r="F654" s="879" t="s">
        <v>1714</v>
      </c>
      <c r="G654" s="879" t="s">
        <v>1714</v>
      </c>
      <c r="H654" s="879" t="s">
        <v>1714</v>
      </c>
      <c r="I654" s="879" t="s">
        <v>1714</v>
      </c>
      <c r="J654" s="879" t="s">
        <v>1714</v>
      </c>
      <c r="K654" s="879" t="s">
        <v>1714</v>
      </c>
      <c r="L654" s="879" t="s">
        <v>1714</v>
      </c>
      <c r="M654" s="879" t="s">
        <v>1714</v>
      </c>
      <c r="N654" s="879" t="s">
        <v>1714</v>
      </c>
      <c r="O654" s="879" t="s">
        <v>1714</v>
      </c>
      <c r="P654" s="879" t="s">
        <v>1714</v>
      </c>
      <c r="Q654" s="879" t="s">
        <v>1714</v>
      </c>
      <c r="R654" s="879" t="s">
        <v>1714</v>
      </c>
      <c r="S654" s="879" t="s">
        <v>1714</v>
      </c>
      <c r="T654" s="879" t="s">
        <v>1714</v>
      </c>
      <c r="U654" s="879" t="s">
        <v>1714</v>
      </c>
      <c r="V654" s="879" t="s">
        <v>1714</v>
      </c>
      <c r="W654" s="879" t="s">
        <v>1714</v>
      </c>
      <c r="X654" s="879" t="s">
        <v>1714</v>
      </c>
      <c r="Y654" s="879" t="s">
        <v>1714</v>
      </c>
      <c r="Z654" s="879" t="s">
        <v>1714</v>
      </c>
      <c r="AA654" s="879" t="s">
        <v>1714</v>
      </c>
      <c r="AB654" s="879" t="s">
        <v>1714</v>
      </c>
      <c r="AC654" s="879" t="s">
        <v>1714</v>
      </c>
      <c r="AD654" s="879" t="s">
        <v>1714</v>
      </c>
      <c r="AE654" s="879" t="s">
        <v>1714</v>
      </c>
      <c r="AF654" s="879" t="s">
        <v>1714</v>
      </c>
      <c r="AG654" s="879" t="s">
        <v>1714</v>
      </c>
      <c r="AH654" s="879" t="s">
        <v>1714</v>
      </c>
      <c r="AI654" s="879" t="s">
        <v>1714</v>
      </c>
    </row>
    <row r="655" spans="2:35" ht="13" hidden="1" outlineLevel="1" x14ac:dyDescent="0.3">
      <c r="B655" s="845"/>
      <c r="C655" s="845"/>
      <c r="D655" s="848" t="s">
        <v>1526</v>
      </c>
      <c r="E655" s="878" t="s">
        <v>2335</v>
      </c>
      <c r="F655" s="879" t="s">
        <v>1714</v>
      </c>
      <c r="G655" s="879" t="s">
        <v>1714</v>
      </c>
      <c r="H655" s="879" t="s">
        <v>1714</v>
      </c>
      <c r="I655" s="879" t="s">
        <v>1714</v>
      </c>
      <c r="J655" s="879" t="s">
        <v>1714</v>
      </c>
      <c r="K655" s="879" t="s">
        <v>1714</v>
      </c>
      <c r="L655" s="879" t="s">
        <v>1714</v>
      </c>
      <c r="M655" s="879" t="s">
        <v>1714</v>
      </c>
      <c r="N655" s="879" t="s">
        <v>1714</v>
      </c>
      <c r="O655" s="879" t="s">
        <v>1714</v>
      </c>
      <c r="P655" s="879" t="s">
        <v>1714</v>
      </c>
      <c r="Q655" s="879" t="s">
        <v>1714</v>
      </c>
      <c r="R655" s="879" t="s">
        <v>1714</v>
      </c>
      <c r="S655" s="879" t="s">
        <v>1714</v>
      </c>
      <c r="T655" s="879" t="s">
        <v>1714</v>
      </c>
      <c r="U655" s="879" t="s">
        <v>1714</v>
      </c>
      <c r="V655" s="879" t="s">
        <v>1714</v>
      </c>
      <c r="W655" s="879" t="s">
        <v>1714</v>
      </c>
      <c r="X655" s="879" t="s">
        <v>1714</v>
      </c>
      <c r="Y655" s="879" t="s">
        <v>1714</v>
      </c>
      <c r="Z655" s="879" t="s">
        <v>1714</v>
      </c>
      <c r="AA655" s="879" t="s">
        <v>1714</v>
      </c>
      <c r="AB655" s="879" t="s">
        <v>1714</v>
      </c>
      <c r="AC655" s="879" t="s">
        <v>1714</v>
      </c>
      <c r="AD655" s="879" t="s">
        <v>1714</v>
      </c>
      <c r="AE655" s="879" t="s">
        <v>1714</v>
      </c>
      <c r="AF655" s="879" t="s">
        <v>1714</v>
      </c>
      <c r="AG655" s="879" t="s">
        <v>1714</v>
      </c>
      <c r="AH655" s="879" t="s">
        <v>1714</v>
      </c>
      <c r="AI655" s="879" t="s">
        <v>1714</v>
      </c>
    </row>
    <row r="656" spans="2:35" ht="13" hidden="1" outlineLevel="1" x14ac:dyDescent="0.3">
      <c r="B656" s="845"/>
      <c r="C656" s="845"/>
      <c r="D656" s="848" t="s">
        <v>1527</v>
      </c>
      <c r="E656" s="878" t="s">
        <v>2336</v>
      </c>
      <c r="F656" s="879" t="s">
        <v>1714</v>
      </c>
      <c r="G656" s="879" t="s">
        <v>1714</v>
      </c>
      <c r="H656" s="879" t="s">
        <v>1714</v>
      </c>
      <c r="I656" s="879" t="s">
        <v>1714</v>
      </c>
      <c r="J656" s="879" t="s">
        <v>1714</v>
      </c>
      <c r="K656" s="879" t="s">
        <v>1714</v>
      </c>
      <c r="L656" s="879" t="s">
        <v>1714</v>
      </c>
      <c r="M656" s="879" t="s">
        <v>1714</v>
      </c>
      <c r="N656" s="879" t="s">
        <v>1714</v>
      </c>
      <c r="O656" s="879" t="s">
        <v>1714</v>
      </c>
      <c r="P656" s="879" t="s">
        <v>1714</v>
      </c>
      <c r="Q656" s="879" t="s">
        <v>1714</v>
      </c>
      <c r="R656" s="879" t="s">
        <v>1714</v>
      </c>
      <c r="S656" s="879" t="s">
        <v>1714</v>
      </c>
      <c r="T656" s="879" t="s">
        <v>1714</v>
      </c>
      <c r="U656" s="879" t="s">
        <v>1714</v>
      </c>
      <c r="V656" s="879" t="s">
        <v>1714</v>
      </c>
      <c r="W656" s="879" t="s">
        <v>1714</v>
      </c>
      <c r="X656" s="879" t="s">
        <v>1714</v>
      </c>
      <c r="Y656" s="879" t="s">
        <v>1714</v>
      </c>
      <c r="Z656" s="879" t="s">
        <v>1714</v>
      </c>
      <c r="AA656" s="879" t="s">
        <v>1714</v>
      </c>
      <c r="AB656" s="879" t="s">
        <v>1714</v>
      </c>
      <c r="AC656" s="879" t="s">
        <v>1714</v>
      </c>
      <c r="AD656" s="879" t="s">
        <v>1714</v>
      </c>
      <c r="AE656" s="879" t="s">
        <v>1714</v>
      </c>
      <c r="AF656" s="879" t="s">
        <v>1714</v>
      </c>
      <c r="AG656" s="879" t="s">
        <v>1714</v>
      </c>
      <c r="AH656" s="879" t="s">
        <v>1714</v>
      </c>
      <c r="AI656" s="879" t="s">
        <v>1714</v>
      </c>
    </row>
    <row r="657" spans="2:35" ht="13" hidden="1" outlineLevel="1" x14ac:dyDescent="0.3">
      <c r="B657" s="845"/>
      <c r="C657" s="845"/>
      <c r="D657" s="848" t="s">
        <v>1528</v>
      </c>
      <c r="E657" s="878" t="s">
        <v>2337</v>
      </c>
      <c r="F657" s="879" t="s">
        <v>1714</v>
      </c>
      <c r="G657" s="879" t="s">
        <v>1714</v>
      </c>
      <c r="H657" s="879" t="s">
        <v>1714</v>
      </c>
      <c r="I657" s="879" t="s">
        <v>1714</v>
      </c>
      <c r="J657" s="879" t="s">
        <v>1714</v>
      </c>
      <c r="K657" s="879" t="s">
        <v>1714</v>
      </c>
      <c r="L657" s="879" t="s">
        <v>1714</v>
      </c>
      <c r="M657" s="879" t="s">
        <v>1714</v>
      </c>
      <c r="N657" s="879" t="s">
        <v>1714</v>
      </c>
      <c r="O657" s="879" t="s">
        <v>1714</v>
      </c>
      <c r="P657" s="879" t="s">
        <v>1714</v>
      </c>
      <c r="Q657" s="879" t="s">
        <v>1714</v>
      </c>
      <c r="R657" s="879" t="s">
        <v>1714</v>
      </c>
      <c r="S657" s="879" t="s">
        <v>1714</v>
      </c>
      <c r="T657" s="879" t="s">
        <v>1714</v>
      </c>
      <c r="U657" s="879" t="s">
        <v>1714</v>
      </c>
      <c r="V657" s="879" t="s">
        <v>1714</v>
      </c>
      <c r="W657" s="879" t="s">
        <v>1714</v>
      </c>
      <c r="X657" s="879" t="s">
        <v>1714</v>
      </c>
      <c r="Y657" s="879" t="s">
        <v>1714</v>
      </c>
      <c r="Z657" s="879" t="s">
        <v>1714</v>
      </c>
      <c r="AA657" s="879" t="s">
        <v>1714</v>
      </c>
      <c r="AB657" s="879" t="s">
        <v>1714</v>
      </c>
      <c r="AC657" s="879" t="s">
        <v>1714</v>
      </c>
      <c r="AD657" s="879" t="s">
        <v>1714</v>
      </c>
      <c r="AE657" s="879" t="s">
        <v>1714</v>
      </c>
      <c r="AF657" s="879" t="s">
        <v>1714</v>
      </c>
      <c r="AG657" s="879" t="s">
        <v>1714</v>
      </c>
      <c r="AH657" s="879" t="s">
        <v>1714</v>
      </c>
      <c r="AI657" s="879" t="s">
        <v>1714</v>
      </c>
    </row>
    <row r="658" spans="2:35" ht="13" hidden="1" outlineLevel="1" x14ac:dyDescent="0.3">
      <c r="B658" s="845"/>
      <c r="C658" s="845"/>
      <c r="D658" s="848" t="s">
        <v>1529</v>
      </c>
      <c r="E658" s="878" t="s">
        <v>2338</v>
      </c>
      <c r="F658" s="879" t="s">
        <v>1714</v>
      </c>
      <c r="G658" s="879" t="s">
        <v>1714</v>
      </c>
      <c r="H658" s="879" t="s">
        <v>1714</v>
      </c>
      <c r="I658" s="879" t="s">
        <v>1714</v>
      </c>
      <c r="J658" s="879" t="s">
        <v>1714</v>
      </c>
      <c r="K658" s="879" t="s">
        <v>1714</v>
      </c>
      <c r="L658" s="879" t="s">
        <v>1714</v>
      </c>
      <c r="M658" s="879" t="s">
        <v>1714</v>
      </c>
      <c r="N658" s="879" t="s">
        <v>1714</v>
      </c>
      <c r="O658" s="879" t="s">
        <v>1714</v>
      </c>
      <c r="P658" s="879" t="s">
        <v>1714</v>
      </c>
      <c r="Q658" s="879" t="s">
        <v>1714</v>
      </c>
      <c r="R658" s="879" t="s">
        <v>1714</v>
      </c>
      <c r="S658" s="879" t="s">
        <v>1714</v>
      </c>
      <c r="T658" s="879" t="s">
        <v>1714</v>
      </c>
      <c r="U658" s="879" t="s">
        <v>1714</v>
      </c>
      <c r="V658" s="879" t="s">
        <v>1714</v>
      </c>
      <c r="W658" s="879" t="s">
        <v>1714</v>
      </c>
      <c r="X658" s="879" t="s">
        <v>1714</v>
      </c>
      <c r="Y658" s="879" t="s">
        <v>1714</v>
      </c>
      <c r="Z658" s="879" t="s">
        <v>1714</v>
      </c>
      <c r="AA658" s="879" t="s">
        <v>1714</v>
      </c>
      <c r="AB658" s="879" t="s">
        <v>1714</v>
      </c>
      <c r="AC658" s="879" t="s">
        <v>1714</v>
      </c>
      <c r="AD658" s="879" t="s">
        <v>1714</v>
      </c>
      <c r="AE658" s="879" t="s">
        <v>1714</v>
      </c>
      <c r="AF658" s="879" t="s">
        <v>1714</v>
      </c>
      <c r="AG658" s="879" t="s">
        <v>1714</v>
      </c>
      <c r="AH658" s="879" t="s">
        <v>1714</v>
      </c>
      <c r="AI658" s="879" t="s">
        <v>1714</v>
      </c>
    </row>
    <row r="659" spans="2:35" ht="13" hidden="1" outlineLevel="1" x14ac:dyDescent="0.3">
      <c r="B659" s="845"/>
      <c r="C659" s="845"/>
      <c r="D659" s="848" t="s">
        <v>1530</v>
      </c>
      <c r="E659" s="878" t="s">
        <v>2339</v>
      </c>
      <c r="F659" s="879" t="s">
        <v>1714</v>
      </c>
      <c r="G659" s="879" t="s">
        <v>1714</v>
      </c>
      <c r="H659" s="879" t="s">
        <v>1714</v>
      </c>
      <c r="I659" s="879" t="s">
        <v>1714</v>
      </c>
      <c r="J659" s="879" t="s">
        <v>1714</v>
      </c>
      <c r="K659" s="879" t="s">
        <v>1714</v>
      </c>
      <c r="L659" s="879" t="s">
        <v>1714</v>
      </c>
      <c r="M659" s="879" t="s">
        <v>1714</v>
      </c>
      <c r="N659" s="879" t="s">
        <v>1714</v>
      </c>
      <c r="O659" s="879" t="s">
        <v>1714</v>
      </c>
      <c r="P659" s="879" t="s">
        <v>1714</v>
      </c>
      <c r="Q659" s="879" t="s">
        <v>1714</v>
      </c>
      <c r="R659" s="879" t="s">
        <v>1714</v>
      </c>
      <c r="S659" s="879" t="s">
        <v>1714</v>
      </c>
      <c r="T659" s="879" t="s">
        <v>1714</v>
      </c>
      <c r="U659" s="879" t="s">
        <v>1714</v>
      </c>
      <c r="V659" s="879" t="s">
        <v>1714</v>
      </c>
      <c r="W659" s="879" t="s">
        <v>1714</v>
      </c>
      <c r="X659" s="879" t="s">
        <v>1714</v>
      </c>
      <c r="Y659" s="879" t="s">
        <v>1714</v>
      </c>
      <c r="Z659" s="879" t="s">
        <v>1714</v>
      </c>
      <c r="AA659" s="879" t="s">
        <v>1714</v>
      </c>
      <c r="AB659" s="879" t="s">
        <v>1714</v>
      </c>
      <c r="AC659" s="879" t="s">
        <v>1714</v>
      </c>
      <c r="AD659" s="879" t="s">
        <v>1714</v>
      </c>
      <c r="AE659" s="879" t="s">
        <v>1714</v>
      </c>
      <c r="AF659" s="879" t="s">
        <v>1714</v>
      </c>
      <c r="AG659" s="879" t="s">
        <v>1714</v>
      </c>
      <c r="AH659" s="879" t="s">
        <v>1714</v>
      </c>
      <c r="AI659" s="879" t="s">
        <v>1714</v>
      </c>
    </row>
    <row r="660" spans="2:35" ht="13" hidden="1" outlineLevel="1" x14ac:dyDescent="0.3">
      <c r="B660" s="845"/>
      <c r="C660" s="845"/>
      <c r="D660" s="848" t="s">
        <v>1531</v>
      </c>
      <c r="E660" s="878" t="s">
        <v>2340</v>
      </c>
      <c r="F660" s="879" t="s">
        <v>1714</v>
      </c>
      <c r="G660" s="879" t="s">
        <v>1714</v>
      </c>
      <c r="H660" s="879" t="s">
        <v>1714</v>
      </c>
      <c r="I660" s="879" t="s">
        <v>1714</v>
      </c>
      <c r="J660" s="879" t="s">
        <v>1714</v>
      </c>
      <c r="K660" s="879" t="s">
        <v>1714</v>
      </c>
      <c r="L660" s="879" t="s">
        <v>1714</v>
      </c>
      <c r="M660" s="879" t="s">
        <v>1714</v>
      </c>
      <c r="N660" s="879" t="s">
        <v>1714</v>
      </c>
      <c r="O660" s="879" t="s">
        <v>1714</v>
      </c>
      <c r="P660" s="879" t="s">
        <v>1714</v>
      </c>
      <c r="Q660" s="879" t="s">
        <v>1714</v>
      </c>
      <c r="R660" s="879" t="s">
        <v>1714</v>
      </c>
      <c r="S660" s="879" t="s">
        <v>1714</v>
      </c>
      <c r="T660" s="879" t="s">
        <v>1714</v>
      </c>
      <c r="U660" s="879" t="s">
        <v>1714</v>
      </c>
      <c r="V660" s="879" t="s">
        <v>1714</v>
      </c>
      <c r="W660" s="879" t="s">
        <v>1714</v>
      </c>
      <c r="X660" s="879" t="s">
        <v>1714</v>
      </c>
      <c r="Y660" s="879" t="s">
        <v>1714</v>
      </c>
      <c r="Z660" s="879" t="s">
        <v>1714</v>
      </c>
      <c r="AA660" s="879" t="s">
        <v>1714</v>
      </c>
      <c r="AB660" s="879" t="s">
        <v>1714</v>
      </c>
      <c r="AC660" s="879" t="s">
        <v>1714</v>
      </c>
      <c r="AD660" s="879" t="s">
        <v>1714</v>
      </c>
      <c r="AE660" s="879" t="s">
        <v>1714</v>
      </c>
      <c r="AF660" s="879" t="s">
        <v>1714</v>
      </c>
      <c r="AG660" s="879" t="s">
        <v>1714</v>
      </c>
      <c r="AH660" s="879" t="s">
        <v>1714</v>
      </c>
      <c r="AI660" s="879" t="s">
        <v>1714</v>
      </c>
    </row>
    <row r="661" spans="2:35" ht="13" hidden="1" outlineLevel="1" x14ac:dyDescent="0.3">
      <c r="B661" s="845"/>
      <c r="C661" s="845"/>
      <c r="D661" s="848" t="s">
        <v>1532</v>
      </c>
      <c r="E661" s="878" t="s">
        <v>2341</v>
      </c>
      <c r="F661" s="879" t="s">
        <v>1714</v>
      </c>
      <c r="G661" s="879" t="s">
        <v>1714</v>
      </c>
      <c r="H661" s="879" t="s">
        <v>1714</v>
      </c>
      <c r="I661" s="879" t="s">
        <v>1714</v>
      </c>
      <c r="J661" s="879" t="s">
        <v>1714</v>
      </c>
      <c r="K661" s="879" t="s">
        <v>1714</v>
      </c>
      <c r="L661" s="879" t="s">
        <v>1714</v>
      </c>
      <c r="M661" s="879" t="s">
        <v>1714</v>
      </c>
      <c r="N661" s="879" t="s">
        <v>1714</v>
      </c>
      <c r="O661" s="879" t="s">
        <v>1714</v>
      </c>
      <c r="P661" s="879" t="s">
        <v>1714</v>
      </c>
      <c r="Q661" s="879" t="s">
        <v>1714</v>
      </c>
      <c r="R661" s="879" t="s">
        <v>1714</v>
      </c>
      <c r="S661" s="879" t="s">
        <v>1714</v>
      </c>
      <c r="T661" s="879" t="s">
        <v>1714</v>
      </c>
      <c r="U661" s="879" t="s">
        <v>1714</v>
      </c>
      <c r="V661" s="879" t="s">
        <v>1714</v>
      </c>
      <c r="W661" s="879" t="s">
        <v>1714</v>
      </c>
      <c r="X661" s="879" t="s">
        <v>1714</v>
      </c>
      <c r="Y661" s="879" t="s">
        <v>1714</v>
      </c>
      <c r="Z661" s="879" t="s">
        <v>1714</v>
      </c>
      <c r="AA661" s="879" t="s">
        <v>1714</v>
      </c>
      <c r="AB661" s="879" t="s">
        <v>1714</v>
      </c>
      <c r="AC661" s="879" t="s">
        <v>1714</v>
      </c>
      <c r="AD661" s="879" t="s">
        <v>1714</v>
      </c>
      <c r="AE661" s="879" t="s">
        <v>1714</v>
      </c>
      <c r="AF661" s="879" t="s">
        <v>1714</v>
      </c>
      <c r="AG661" s="879" t="s">
        <v>1714</v>
      </c>
      <c r="AH661" s="879" t="s">
        <v>1714</v>
      </c>
      <c r="AI661" s="879" t="s">
        <v>1714</v>
      </c>
    </row>
    <row r="662" spans="2:35" ht="13" hidden="1" outlineLevel="1" x14ac:dyDescent="0.3">
      <c r="B662" s="845"/>
      <c r="C662" s="845"/>
      <c r="D662" s="848" t="s">
        <v>1533</v>
      </c>
      <c r="E662" s="878" t="s">
        <v>2342</v>
      </c>
      <c r="F662" s="879" t="s">
        <v>1714</v>
      </c>
      <c r="G662" s="879" t="s">
        <v>1714</v>
      </c>
      <c r="H662" s="879" t="s">
        <v>1714</v>
      </c>
      <c r="I662" s="879" t="s">
        <v>1714</v>
      </c>
      <c r="J662" s="879" t="s">
        <v>1714</v>
      </c>
      <c r="K662" s="879" t="s">
        <v>1714</v>
      </c>
      <c r="L662" s="879" t="s">
        <v>1714</v>
      </c>
      <c r="M662" s="879" t="s">
        <v>1714</v>
      </c>
      <c r="N662" s="879" t="s">
        <v>1714</v>
      </c>
      <c r="O662" s="879" t="s">
        <v>1714</v>
      </c>
      <c r="P662" s="879" t="s">
        <v>1714</v>
      </c>
      <c r="Q662" s="879" t="s">
        <v>1714</v>
      </c>
      <c r="R662" s="879" t="s">
        <v>1714</v>
      </c>
      <c r="S662" s="879" t="s">
        <v>1714</v>
      </c>
      <c r="T662" s="879" t="s">
        <v>1714</v>
      </c>
      <c r="U662" s="879" t="s">
        <v>1714</v>
      </c>
      <c r="V662" s="879" t="s">
        <v>1714</v>
      </c>
      <c r="W662" s="879" t="s">
        <v>1714</v>
      </c>
      <c r="X662" s="879" t="s">
        <v>1714</v>
      </c>
      <c r="Y662" s="879" t="s">
        <v>1714</v>
      </c>
      <c r="Z662" s="879" t="s">
        <v>1714</v>
      </c>
      <c r="AA662" s="879" t="s">
        <v>1714</v>
      </c>
      <c r="AB662" s="879" t="s">
        <v>1714</v>
      </c>
      <c r="AC662" s="879" t="s">
        <v>1714</v>
      </c>
      <c r="AD662" s="879" t="s">
        <v>1714</v>
      </c>
      <c r="AE662" s="879" t="s">
        <v>1714</v>
      </c>
      <c r="AF662" s="879" t="s">
        <v>1714</v>
      </c>
      <c r="AG662" s="879" t="s">
        <v>1714</v>
      </c>
      <c r="AH662" s="879" t="s">
        <v>1714</v>
      </c>
      <c r="AI662" s="879" t="s">
        <v>1714</v>
      </c>
    </row>
    <row r="663" spans="2:35" ht="13" hidden="1" outlineLevel="1" x14ac:dyDescent="0.3">
      <c r="B663" s="845"/>
      <c r="C663" s="845"/>
      <c r="D663" s="848" t="s">
        <v>1534</v>
      </c>
      <c r="E663" s="878" t="s">
        <v>2343</v>
      </c>
      <c r="F663" s="879" t="s">
        <v>1714</v>
      </c>
      <c r="G663" s="879" t="s">
        <v>1714</v>
      </c>
      <c r="H663" s="879" t="s">
        <v>1714</v>
      </c>
      <c r="I663" s="879" t="s">
        <v>1714</v>
      </c>
      <c r="J663" s="879" t="s">
        <v>1714</v>
      </c>
      <c r="K663" s="879" t="s">
        <v>1714</v>
      </c>
      <c r="L663" s="879" t="s">
        <v>1714</v>
      </c>
      <c r="M663" s="879" t="s">
        <v>1714</v>
      </c>
      <c r="N663" s="879" t="s">
        <v>1714</v>
      </c>
      <c r="O663" s="879" t="s">
        <v>1714</v>
      </c>
      <c r="P663" s="879" t="s">
        <v>1714</v>
      </c>
      <c r="Q663" s="879" t="s">
        <v>1714</v>
      </c>
      <c r="R663" s="879" t="s">
        <v>1714</v>
      </c>
      <c r="S663" s="879" t="s">
        <v>1714</v>
      </c>
      <c r="T663" s="879" t="s">
        <v>1714</v>
      </c>
      <c r="U663" s="879" t="s">
        <v>1714</v>
      </c>
      <c r="V663" s="879" t="s">
        <v>1714</v>
      </c>
      <c r="W663" s="879" t="s">
        <v>1714</v>
      </c>
      <c r="X663" s="879" t="s">
        <v>1714</v>
      </c>
      <c r="Y663" s="879" t="s">
        <v>1714</v>
      </c>
      <c r="Z663" s="879" t="s">
        <v>1714</v>
      </c>
      <c r="AA663" s="879" t="s">
        <v>1714</v>
      </c>
      <c r="AB663" s="879" t="s">
        <v>1714</v>
      </c>
      <c r="AC663" s="879" t="s">
        <v>1714</v>
      </c>
      <c r="AD663" s="879" t="s">
        <v>1714</v>
      </c>
      <c r="AE663" s="879" t="s">
        <v>1714</v>
      </c>
      <c r="AF663" s="879" t="s">
        <v>1714</v>
      </c>
      <c r="AG663" s="879" t="s">
        <v>1714</v>
      </c>
      <c r="AH663" s="879" t="s">
        <v>1714</v>
      </c>
      <c r="AI663" s="879" t="s">
        <v>1714</v>
      </c>
    </row>
    <row r="664" spans="2:35" ht="13" hidden="1" outlineLevel="1" x14ac:dyDescent="0.3">
      <c r="B664" s="845"/>
      <c r="C664" s="845"/>
      <c r="D664" s="847" t="s">
        <v>1535</v>
      </c>
      <c r="E664" s="878" t="s">
        <v>2344</v>
      </c>
      <c r="F664" s="879" t="s">
        <v>1714</v>
      </c>
      <c r="G664" s="879" t="s">
        <v>1714</v>
      </c>
      <c r="H664" s="879" t="s">
        <v>1714</v>
      </c>
      <c r="I664" s="879" t="s">
        <v>1714</v>
      </c>
      <c r="J664" s="879" t="s">
        <v>1714</v>
      </c>
      <c r="K664" s="879" t="s">
        <v>1714</v>
      </c>
      <c r="L664" s="879" t="s">
        <v>1714</v>
      </c>
      <c r="M664" s="879" t="s">
        <v>1714</v>
      </c>
      <c r="N664" s="879" t="s">
        <v>1714</v>
      </c>
      <c r="O664" s="879" t="s">
        <v>1714</v>
      </c>
      <c r="P664" s="879" t="s">
        <v>1714</v>
      </c>
      <c r="Q664" s="879" t="s">
        <v>1714</v>
      </c>
      <c r="R664" s="879" t="s">
        <v>1714</v>
      </c>
      <c r="S664" s="879" t="s">
        <v>1714</v>
      </c>
      <c r="T664" s="879" t="s">
        <v>1714</v>
      </c>
      <c r="U664" s="879" t="s">
        <v>1714</v>
      </c>
      <c r="V664" s="879" t="s">
        <v>1714</v>
      </c>
      <c r="W664" s="879" t="s">
        <v>1714</v>
      </c>
      <c r="X664" s="879" t="s">
        <v>1714</v>
      </c>
      <c r="Y664" s="879" t="s">
        <v>1714</v>
      </c>
      <c r="Z664" s="879" t="s">
        <v>1714</v>
      </c>
      <c r="AA664" s="879" t="s">
        <v>1714</v>
      </c>
      <c r="AB664" s="879" t="s">
        <v>1714</v>
      </c>
      <c r="AC664" s="879" t="s">
        <v>1714</v>
      </c>
      <c r="AD664" s="879" t="s">
        <v>1714</v>
      </c>
      <c r="AE664" s="879" t="s">
        <v>1714</v>
      </c>
      <c r="AF664" s="879" t="s">
        <v>1714</v>
      </c>
      <c r="AG664" s="879" t="s">
        <v>1714</v>
      </c>
      <c r="AH664" s="879" t="s">
        <v>1714</v>
      </c>
      <c r="AI664" s="879" t="s">
        <v>1714</v>
      </c>
    </row>
    <row r="665" spans="2:35" ht="13" hidden="1" outlineLevel="1" x14ac:dyDescent="0.3">
      <c r="B665" s="845"/>
      <c r="C665" s="845"/>
      <c r="D665" s="847" t="s">
        <v>136</v>
      </c>
      <c r="E665" s="878" t="s">
        <v>2345</v>
      </c>
      <c r="F665" s="879" t="s">
        <v>1714</v>
      </c>
      <c r="G665" s="879" t="s">
        <v>1714</v>
      </c>
      <c r="H665" s="879" t="s">
        <v>1714</v>
      </c>
      <c r="I665" s="879" t="s">
        <v>1714</v>
      </c>
      <c r="J665" s="879" t="s">
        <v>1714</v>
      </c>
      <c r="K665" s="879" t="s">
        <v>1714</v>
      </c>
      <c r="L665" s="879" t="s">
        <v>1714</v>
      </c>
      <c r="M665" s="879" t="s">
        <v>1714</v>
      </c>
      <c r="N665" s="879" t="s">
        <v>1714</v>
      </c>
      <c r="O665" s="879" t="s">
        <v>1714</v>
      </c>
      <c r="P665" s="879" t="s">
        <v>1714</v>
      </c>
      <c r="Q665" s="879" t="s">
        <v>1714</v>
      </c>
      <c r="R665" s="879" t="s">
        <v>1714</v>
      </c>
      <c r="S665" s="879" t="s">
        <v>1714</v>
      </c>
      <c r="T665" s="879" t="s">
        <v>1714</v>
      </c>
      <c r="U665" s="879" t="s">
        <v>1714</v>
      </c>
      <c r="V665" s="879" t="s">
        <v>1714</v>
      </c>
      <c r="W665" s="879" t="s">
        <v>1714</v>
      </c>
      <c r="X665" s="879" t="s">
        <v>1714</v>
      </c>
      <c r="Y665" s="879" t="s">
        <v>1714</v>
      </c>
      <c r="Z665" s="879" t="s">
        <v>1714</v>
      </c>
      <c r="AA665" s="879" t="s">
        <v>1714</v>
      </c>
      <c r="AB665" s="879" t="s">
        <v>1714</v>
      </c>
      <c r="AC665" s="879" t="s">
        <v>1714</v>
      </c>
      <c r="AD665" s="879" t="s">
        <v>1714</v>
      </c>
      <c r="AE665" s="879" t="s">
        <v>1714</v>
      </c>
      <c r="AF665" s="879" t="s">
        <v>1714</v>
      </c>
      <c r="AG665" s="879" t="s">
        <v>1714</v>
      </c>
      <c r="AH665" s="879" t="s">
        <v>1714</v>
      </c>
      <c r="AI665" s="879" t="s">
        <v>1714</v>
      </c>
    </row>
    <row r="666" spans="2:35" ht="13" hidden="1" outlineLevel="1" x14ac:dyDescent="0.3">
      <c r="B666" s="845"/>
      <c r="C666" s="845"/>
      <c r="D666" s="848" t="s">
        <v>1536</v>
      </c>
      <c r="E666" s="878" t="s">
        <v>2346</v>
      </c>
      <c r="F666" s="879" t="s">
        <v>1714</v>
      </c>
      <c r="G666" s="879" t="s">
        <v>1714</v>
      </c>
      <c r="H666" s="879" t="s">
        <v>1714</v>
      </c>
      <c r="I666" s="879" t="s">
        <v>1714</v>
      </c>
      <c r="J666" s="879" t="s">
        <v>1714</v>
      </c>
      <c r="K666" s="879" t="s">
        <v>1714</v>
      </c>
      <c r="L666" s="879" t="s">
        <v>1714</v>
      </c>
      <c r="M666" s="879" t="s">
        <v>1714</v>
      </c>
      <c r="N666" s="879" t="s">
        <v>1714</v>
      </c>
      <c r="O666" s="879" t="s">
        <v>1714</v>
      </c>
      <c r="P666" s="879" t="s">
        <v>1714</v>
      </c>
      <c r="Q666" s="879" t="s">
        <v>1714</v>
      </c>
      <c r="R666" s="879" t="s">
        <v>1714</v>
      </c>
      <c r="S666" s="879" t="s">
        <v>1714</v>
      </c>
      <c r="T666" s="879" t="s">
        <v>1714</v>
      </c>
      <c r="U666" s="879" t="s">
        <v>1714</v>
      </c>
      <c r="V666" s="879" t="s">
        <v>1714</v>
      </c>
      <c r="W666" s="879" t="s">
        <v>1714</v>
      </c>
      <c r="X666" s="879" t="s">
        <v>1714</v>
      </c>
      <c r="Y666" s="879" t="s">
        <v>1714</v>
      </c>
      <c r="Z666" s="879" t="s">
        <v>1714</v>
      </c>
      <c r="AA666" s="879" t="s">
        <v>1714</v>
      </c>
      <c r="AB666" s="879" t="s">
        <v>1714</v>
      </c>
      <c r="AC666" s="879" t="s">
        <v>1714</v>
      </c>
      <c r="AD666" s="879" t="s">
        <v>1714</v>
      </c>
      <c r="AE666" s="879" t="s">
        <v>1714</v>
      </c>
      <c r="AF666" s="879" t="s">
        <v>1714</v>
      </c>
      <c r="AG666" s="879" t="s">
        <v>1714</v>
      </c>
      <c r="AH666" s="879" t="s">
        <v>1714</v>
      </c>
      <c r="AI666" s="879" t="s">
        <v>1714</v>
      </c>
    </row>
    <row r="667" spans="2:35" ht="13" hidden="1" outlineLevel="1" x14ac:dyDescent="0.3">
      <c r="B667" s="845"/>
      <c r="C667" s="845"/>
      <c r="D667" s="848" t="s">
        <v>1537</v>
      </c>
      <c r="E667" s="878" t="s">
        <v>2347</v>
      </c>
      <c r="F667" s="879" t="s">
        <v>1714</v>
      </c>
      <c r="G667" s="879" t="s">
        <v>1714</v>
      </c>
      <c r="H667" s="879" t="s">
        <v>1714</v>
      </c>
      <c r="I667" s="879" t="s">
        <v>1714</v>
      </c>
      <c r="J667" s="879" t="s">
        <v>1714</v>
      </c>
      <c r="K667" s="879" t="s">
        <v>1714</v>
      </c>
      <c r="L667" s="879" t="s">
        <v>1714</v>
      </c>
      <c r="M667" s="879" t="s">
        <v>1714</v>
      </c>
      <c r="N667" s="879" t="s">
        <v>1714</v>
      </c>
      <c r="O667" s="879" t="s">
        <v>1714</v>
      </c>
      <c r="P667" s="879" t="s">
        <v>1714</v>
      </c>
      <c r="Q667" s="879" t="s">
        <v>1714</v>
      </c>
      <c r="R667" s="879" t="s">
        <v>1714</v>
      </c>
      <c r="S667" s="879" t="s">
        <v>1714</v>
      </c>
      <c r="T667" s="879" t="s">
        <v>1714</v>
      </c>
      <c r="U667" s="879" t="s">
        <v>1714</v>
      </c>
      <c r="V667" s="879" t="s">
        <v>1714</v>
      </c>
      <c r="W667" s="879" t="s">
        <v>1714</v>
      </c>
      <c r="X667" s="879" t="s">
        <v>1714</v>
      </c>
      <c r="Y667" s="879" t="s">
        <v>1714</v>
      </c>
      <c r="Z667" s="879" t="s">
        <v>1714</v>
      </c>
      <c r="AA667" s="879" t="s">
        <v>1714</v>
      </c>
      <c r="AB667" s="879" t="s">
        <v>1714</v>
      </c>
      <c r="AC667" s="879" t="s">
        <v>1714</v>
      </c>
      <c r="AD667" s="879" t="s">
        <v>1714</v>
      </c>
      <c r="AE667" s="879" t="s">
        <v>1714</v>
      </c>
      <c r="AF667" s="879" t="s">
        <v>1714</v>
      </c>
      <c r="AG667" s="879" t="s">
        <v>1714</v>
      </c>
      <c r="AH667" s="879" t="s">
        <v>1714</v>
      </c>
      <c r="AI667" s="879" t="s">
        <v>1714</v>
      </c>
    </row>
    <row r="668" spans="2:35" ht="13" hidden="1" outlineLevel="1" x14ac:dyDescent="0.3">
      <c r="B668" s="845"/>
      <c r="C668" s="845"/>
      <c r="D668" s="848" t="s">
        <v>1538</v>
      </c>
      <c r="E668" s="878" t="s">
        <v>2348</v>
      </c>
      <c r="F668" s="879" t="s">
        <v>1714</v>
      </c>
      <c r="G668" s="879" t="s">
        <v>1714</v>
      </c>
      <c r="H668" s="879" t="s">
        <v>1714</v>
      </c>
      <c r="I668" s="879" t="s">
        <v>1714</v>
      </c>
      <c r="J668" s="879" t="s">
        <v>1714</v>
      </c>
      <c r="K668" s="879" t="s">
        <v>1714</v>
      </c>
      <c r="L668" s="879" t="s">
        <v>1714</v>
      </c>
      <c r="M668" s="879" t="s">
        <v>1714</v>
      </c>
      <c r="N668" s="879" t="s">
        <v>1714</v>
      </c>
      <c r="O668" s="879" t="s">
        <v>1714</v>
      </c>
      <c r="P668" s="879" t="s">
        <v>1714</v>
      </c>
      <c r="Q668" s="879" t="s">
        <v>1714</v>
      </c>
      <c r="R668" s="879" t="s">
        <v>1714</v>
      </c>
      <c r="S668" s="879" t="s">
        <v>1714</v>
      </c>
      <c r="T668" s="879" t="s">
        <v>1714</v>
      </c>
      <c r="U668" s="879" t="s">
        <v>1714</v>
      </c>
      <c r="V668" s="879" t="s">
        <v>1714</v>
      </c>
      <c r="W668" s="879" t="s">
        <v>1714</v>
      </c>
      <c r="X668" s="879" t="s">
        <v>1714</v>
      </c>
      <c r="Y668" s="879" t="s">
        <v>1714</v>
      </c>
      <c r="Z668" s="879" t="s">
        <v>1714</v>
      </c>
      <c r="AA668" s="879" t="s">
        <v>1714</v>
      </c>
      <c r="AB668" s="879" t="s">
        <v>1714</v>
      </c>
      <c r="AC668" s="879" t="s">
        <v>1714</v>
      </c>
      <c r="AD668" s="879" t="s">
        <v>1714</v>
      </c>
      <c r="AE668" s="879" t="s">
        <v>1714</v>
      </c>
      <c r="AF668" s="879" t="s">
        <v>1714</v>
      </c>
      <c r="AG668" s="879" t="s">
        <v>1714</v>
      </c>
      <c r="AH668" s="879" t="s">
        <v>1714</v>
      </c>
      <c r="AI668" s="879" t="s">
        <v>1714</v>
      </c>
    </row>
    <row r="669" spans="2:35" ht="13" hidden="1" outlineLevel="1" x14ac:dyDescent="0.3">
      <c r="B669" s="845"/>
      <c r="C669" s="845"/>
      <c r="D669" s="847" t="s">
        <v>1539</v>
      </c>
      <c r="E669" s="878" t="s">
        <v>2349</v>
      </c>
      <c r="F669" s="879" t="s">
        <v>1714</v>
      </c>
      <c r="G669" s="879" t="s">
        <v>1714</v>
      </c>
      <c r="H669" s="879" t="s">
        <v>1714</v>
      </c>
      <c r="I669" s="879" t="s">
        <v>1714</v>
      </c>
      <c r="J669" s="879" t="s">
        <v>1714</v>
      </c>
      <c r="K669" s="879" t="s">
        <v>1714</v>
      </c>
      <c r="L669" s="879" t="s">
        <v>1714</v>
      </c>
      <c r="M669" s="879" t="s">
        <v>1714</v>
      </c>
      <c r="N669" s="879" t="s">
        <v>1714</v>
      </c>
      <c r="O669" s="879" t="s">
        <v>1714</v>
      </c>
      <c r="P669" s="879" t="s">
        <v>1714</v>
      </c>
      <c r="Q669" s="879" t="s">
        <v>1714</v>
      </c>
      <c r="R669" s="879" t="s">
        <v>1714</v>
      </c>
      <c r="S669" s="879" t="s">
        <v>1714</v>
      </c>
      <c r="T669" s="879" t="s">
        <v>1714</v>
      </c>
      <c r="U669" s="879" t="s">
        <v>1714</v>
      </c>
      <c r="V669" s="879" t="s">
        <v>1714</v>
      </c>
      <c r="W669" s="879" t="s">
        <v>1714</v>
      </c>
      <c r="X669" s="879" t="s">
        <v>1714</v>
      </c>
      <c r="Y669" s="879" t="s">
        <v>1714</v>
      </c>
      <c r="Z669" s="879" t="s">
        <v>1714</v>
      </c>
      <c r="AA669" s="879" t="s">
        <v>1714</v>
      </c>
      <c r="AB669" s="879" t="s">
        <v>1714</v>
      </c>
      <c r="AC669" s="879" t="s">
        <v>1714</v>
      </c>
      <c r="AD669" s="879" t="s">
        <v>1714</v>
      </c>
      <c r="AE669" s="879" t="s">
        <v>1714</v>
      </c>
      <c r="AF669" s="879" t="s">
        <v>1714</v>
      </c>
      <c r="AG669" s="879" t="s">
        <v>1714</v>
      </c>
      <c r="AH669" s="879" t="s">
        <v>1714</v>
      </c>
      <c r="AI669" s="879" t="s">
        <v>1714</v>
      </c>
    </row>
    <row r="670" spans="2:35" ht="13" hidden="1" outlineLevel="1" x14ac:dyDescent="0.3">
      <c r="B670" s="845"/>
      <c r="C670" s="845"/>
      <c r="D670" s="855" t="s">
        <v>1540</v>
      </c>
      <c r="E670" s="878" t="s">
        <v>2350</v>
      </c>
      <c r="F670" s="879" t="s">
        <v>1714</v>
      </c>
      <c r="G670" s="879" t="s">
        <v>1714</v>
      </c>
      <c r="H670" s="879" t="s">
        <v>1714</v>
      </c>
      <c r="I670" s="879" t="s">
        <v>1714</v>
      </c>
      <c r="J670" s="879" t="s">
        <v>1714</v>
      </c>
      <c r="K670" s="879" t="s">
        <v>1714</v>
      </c>
      <c r="L670" s="879" t="s">
        <v>1714</v>
      </c>
      <c r="M670" s="879" t="s">
        <v>1714</v>
      </c>
      <c r="N670" s="879" t="s">
        <v>1714</v>
      </c>
      <c r="O670" s="879" t="s">
        <v>1714</v>
      </c>
      <c r="P670" s="879" t="s">
        <v>1714</v>
      </c>
      <c r="Q670" s="879" t="s">
        <v>1714</v>
      </c>
      <c r="R670" s="879" t="s">
        <v>1714</v>
      </c>
      <c r="S670" s="879" t="s">
        <v>1714</v>
      </c>
      <c r="T670" s="879" t="s">
        <v>1714</v>
      </c>
      <c r="U670" s="879" t="s">
        <v>1714</v>
      </c>
      <c r="V670" s="879" t="s">
        <v>1714</v>
      </c>
      <c r="W670" s="879" t="s">
        <v>1714</v>
      </c>
      <c r="X670" s="879" t="s">
        <v>1714</v>
      </c>
      <c r="Y670" s="879" t="s">
        <v>1714</v>
      </c>
      <c r="Z670" s="879" t="s">
        <v>1714</v>
      </c>
      <c r="AA670" s="879" t="s">
        <v>1714</v>
      </c>
      <c r="AB670" s="879" t="s">
        <v>1714</v>
      </c>
      <c r="AC670" s="879" t="s">
        <v>1714</v>
      </c>
      <c r="AD670" s="879" t="s">
        <v>1714</v>
      </c>
      <c r="AE670" s="879" t="s">
        <v>1714</v>
      </c>
      <c r="AF670" s="879" t="s">
        <v>1714</v>
      </c>
      <c r="AG670" s="879" t="s">
        <v>1714</v>
      </c>
      <c r="AH670" s="879" t="s">
        <v>1714</v>
      </c>
      <c r="AI670" s="879" t="s">
        <v>1714</v>
      </c>
    </row>
    <row r="671" spans="2:35" ht="13" hidden="1" outlineLevel="1" x14ac:dyDescent="0.3">
      <c r="B671" s="845"/>
      <c r="C671" s="845"/>
      <c r="D671" s="857" t="s">
        <v>1541</v>
      </c>
      <c r="E671" s="878" t="s">
        <v>2351</v>
      </c>
      <c r="F671" s="879" t="s">
        <v>1714</v>
      </c>
      <c r="G671" s="879" t="s">
        <v>1714</v>
      </c>
      <c r="H671" s="879" t="s">
        <v>1714</v>
      </c>
      <c r="I671" s="879" t="s">
        <v>1714</v>
      </c>
      <c r="J671" s="879" t="s">
        <v>1714</v>
      </c>
      <c r="K671" s="879" t="s">
        <v>1714</v>
      </c>
      <c r="L671" s="879" t="s">
        <v>1714</v>
      </c>
      <c r="M671" s="879" t="s">
        <v>1714</v>
      </c>
      <c r="N671" s="879" t="s">
        <v>1714</v>
      </c>
      <c r="O671" s="879" t="s">
        <v>1714</v>
      </c>
      <c r="P671" s="879" t="s">
        <v>1714</v>
      </c>
      <c r="Q671" s="879" t="s">
        <v>1714</v>
      </c>
      <c r="R671" s="879" t="s">
        <v>1714</v>
      </c>
      <c r="S671" s="879" t="s">
        <v>1714</v>
      </c>
      <c r="T671" s="879" t="s">
        <v>1714</v>
      </c>
      <c r="U671" s="879" t="s">
        <v>1714</v>
      </c>
      <c r="V671" s="879" t="s">
        <v>1714</v>
      </c>
      <c r="W671" s="879" t="s">
        <v>1714</v>
      </c>
      <c r="X671" s="879" t="s">
        <v>1714</v>
      </c>
      <c r="Y671" s="879" t="s">
        <v>1714</v>
      </c>
      <c r="Z671" s="879" t="s">
        <v>1714</v>
      </c>
      <c r="AA671" s="879" t="s">
        <v>1714</v>
      </c>
      <c r="AB671" s="879" t="s">
        <v>1714</v>
      </c>
      <c r="AC671" s="879" t="s">
        <v>1714</v>
      </c>
      <c r="AD671" s="879" t="s">
        <v>1714</v>
      </c>
      <c r="AE671" s="879" t="s">
        <v>1714</v>
      </c>
      <c r="AF671" s="879" t="s">
        <v>1714</v>
      </c>
      <c r="AG671" s="879" t="s">
        <v>1714</v>
      </c>
      <c r="AH671" s="879" t="s">
        <v>1714</v>
      </c>
      <c r="AI671" s="879" t="s">
        <v>1714</v>
      </c>
    </row>
    <row r="672" spans="2:35" ht="13" hidden="1" outlineLevel="1" x14ac:dyDescent="0.3">
      <c r="B672" s="845"/>
      <c r="C672" s="845"/>
      <c r="D672" s="850" t="s">
        <v>1542</v>
      </c>
      <c r="E672" s="878" t="s">
        <v>2352</v>
      </c>
      <c r="F672" s="879" t="s">
        <v>1714</v>
      </c>
      <c r="G672" s="879" t="s">
        <v>1714</v>
      </c>
      <c r="H672" s="879" t="s">
        <v>1714</v>
      </c>
      <c r="I672" s="879" t="s">
        <v>1714</v>
      </c>
      <c r="J672" s="879" t="s">
        <v>1714</v>
      </c>
      <c r="K672" s="879" t="s">
        <v>1714</v>
      </c>
      <c r="L672" s="879" t="s">
        <v>1714</v>
      </c>
      <c r="M672" s="879" t="s">
        <v>1714</v>
      </c>
      <c r="N672" s="879" t="s">
        <v>1714</v>
      </c>
      <c r="O672" s="879" t="s">
        <v>1714</v>
      </c>
      <c r="P672" s="879" t="s">
        <v>1714</v>
      </c>
      <c r="Q672" s="879" t="s">
        <v>1714</v>
      </c>
      <c r="R672" s="879" t="s">
        <v>1714</v>
      </c>
      <c r="S672" s="879" t="s">
        <v>1714</v>
      </c>
      <c r="T672" s="879" t="s">
        <v>1714</v>
      </c>
      <c r="U672" s="879" t="s">
        <v>1714</v>
      </c>
      <c r="V672" s="879" t="s">
        <v>1714</v>
      </c>
      <c r="W672" s="879" t="s">
        <v>1714</v>
      </c>
      <c r="X672" s="879" t="s">
        <v>1714</v>
      </c>
      <c r="Y672" s="879" t="s">
        <v>1714</v>
      </c>
      <c r="Z672" s="879" t="s">
        <v>1714</v>
      </c>
      <c r="AA672" s="879" t="s">
        <v>1714</v>
      </c>
      <c r="AB672" s="879" t="s">
        <v>1714</v>
      </c>
      <c r="AC672" s="879" t="s">
        <v>1714</v>
      </c>
      <c r="AD672" s="879" t="s">
        <v>1714</v>
      </c>
      <c r="AE672" s="879" t="s">
        <v>1714</v>
      </c>
      <c r="AF672" s="879" t="s">
        <v>1714</v>
      </c>
      <c r="AG672" s="879" t="s">
        <v>1714</v>
      </c>
      <c r="AH672" s="879" t="s">
        <v>1714</v>
      </c>
      <c r="AI672" s="879" t="s">
        <v>1714</v>
      </c>
    </row>
    <row r="673" spans="2:35" ht="13" hidden="1" outlineLevel="1" x14ac:dyDescent="0.3">
      <c r="B673" s="845"/>
      <c r="C673" s="845"/>
      <c r="D673" s="850" t="s">
        <v>1543</v>
      </c>
      <c r="E673" s="878" t="s">
        <v>2353</v>
      </c>
      <c r="F673" s="879" t="s">
        <v>1714</v>
      </c>
      <c r="G673" s="879" t="s">
        <v>1714</v>
      </c>
      <c r="H673" s="879" t="s">
        <v>1714</v>
      </c>
      <c r="I673" s="879" t="s">
        <v>1714</v>
      </c>
      <c r="J673" s="879" t="s">
        <v>1714</v>
      </c>
      <c r="K673" s="879" t="s">
        <v>1714</v>
      </c>
      <c r="L673" s="879" t="s">
        <v>1714</v>
      </c>
      <c r="M673" s="879" t="s">
        <v>1714</v>
      </c>
      <c r="N673" s="879" t="s">
        <v>1714</v>
      </c>
      <c r="O673" s="879" t="s">
        <v>1714</v>
      </c>
      <c r="P673" s="879" t="s">
        <v>1714</v>
      </c>
      <c r="Q673" s="879" t="s">
        <v>1714</v>
      </c>
      <c r="R673" s="879" t="s">
        <v>1714</v>
      </c>
      <c r="S673" s="879" t="s">
        <v>1714</v>
      </c>
      <c r="T673" s="879" t="s">
        <v>1714</v>
      </c>
      <c r="U673" s="879" t="s">
        <v>1714</v>
      </c>
      <c r="V673" s="879" t="s">
        <v>1714</v>
      </c>
      <c r="W673" s="879" t="s">
        <v>1714</v>
      </c>
      <c r="X673" s="879" t="s">
        <v>1714</v>
      </c>
      <c r="Y673" s="879" t="s">
        <v>1714</v>
      </c>
      <c r="Z673" s="879" t="s">
        <v>1714</v>
      </c>
      <c r="AA673" s="879" t="s">
        <v>1714</v>
      </c>
      <c r="AB673" s="879" t="s">
        <v>1714</v>
      </c>
      <c r="AC673" s="879" t="s">
        <v>1714</v>
      </c>
      <c r="AD673" s="879" t="s">
        <v>1714</v>
      </c>
      <c r="AE673" s="879" t="s">
        <v>1714</v>
      </c>
      <c r="AF673" s="879" t="s">
        <v>1714</v>
      </c>
      <c r="AG673" s="879" t="s">
        <v>1714</v>
      </c>
      <c r="AH673" s="879" t="s">
        <v>1714</v>
      </c>
      <c r="AI673" s="879" t="s">
        <v>1714</v>
      </c>
    </row>
    <row r="674" spans="2:35" ht="13" hidden="1" outlineLevel="1" x14ac:dyDescent="0.3">
      <c r="B674" s="845"/>
      <c r="C674" s="845"/>
      <c r="D674" s="850" t="s">
        <v>1544</v>
      </c>
      <c r="E674" s="878" t="s">
        <v>2354</v>
      </c>
      <c r="F674" s="879" t="s">
        <v>1714</v>
      </c>
      <c r="G674" s="879" t="s">
        <v>1714</v>
      </c>
      <c r="H674" s="879" t="s">
        <v>1714</v>
      </c>
      <c r="I674" s="879" t="s">
        <v>1714</v>
      </c>
      <c r="J674" s="879" t="s">
        <v>1714</v>
      </c>
      <c r="K674" s="879" t="s">
        <v>1714</v>
      </c>
      <c r="L674" s="879" t="s">
        <v>1714</v>
      </c>
      <c r="M674" s="879" t="s">
        <v>1714</v>
      </c>
      <c r="N674" s="879" t="s">
        <v>1714</v>
      </c>
      <c r="O674" s="879" t="s">
        <v>1714</v>
      </c>
      <c r="P674" s="879" t="s">
        <v>1714</v>
      </c>
      <c r="Q674" s="879" t="s">
        <v>1714</v>
      </c>
      <c r="R674" s="879" t="s">
        <v>1714</v>
      </c>
      <c r="S674" s="879" t="s">
        <v>1714</v>
      </c>
      <c r="T674" s="879" t="s">
        <v>1714</v>
      </c>
      <c r="U674" s="879" t="s">
        <v>1714</v>
      </c>
      <c r="V674" s="879" t="s">
        <v>1714</v>
      </c>
      <c r="W674" s="879" t="s">
        <v>1714</v>
      </c>
      <c r="X674" s="879" t="s">
        <v>1714</v>
      </c>
      <c r="Y674" s="879" t="s">
        <v>1714</v>
      </c>
      <c r="Z674" s="879" t="s">
        <v>1714</v>
      </c>
      <c r="AA674" s="879" t="s">
        <v>1714</v>
      </c>
      <c r="AB674" s="879" t="s">
        <v>1714</v>
      </c>
      <c r="AC674" s="879" t="s">
        <v>1714</v>
      </c>
      <c r="AD674" s="879" t="s">
        <v>1714</v>
      </c>
      <c r="AE674" s="879" t="s">
        <v>1714</v>
      </c>
      <c r="AF674" s="879" t="s">
        <v>1714</v>
      </c>
      <c r="AG674" s="879" t="s">
        <v>1714</v>
      </c>
      <c r="AH674" s="879" t="s">
        <v>1714</v>
      </c>
      <c r="AI674" s="879" t="s">
        <v>1714</v>
      </c>
    </row>
    <row r="675" spans="2:35" ht="13" hidden="1" outlineLevel="1" x14ac:dyDescent="0.3">
      <c r="B675" s="845"/>
      <c r="C675" s="845"/>
      <c r="D675" s="850" t="s">
        <v>1545</v>
      </c>
      <c r="E675" s="878" t="s">
        <v>2355</v>
      </c>
      <c r="F675" s="879" t="s">
        <v>1714</v>
      </c>
      <c r="G675" s="879" t="s">
        <v>1714</v>
      </c>
      <c r="H675" s="879" t="s">
        <v>1714</v>
      </c>
      <c r="I675" s="879" t="s">
        <v>1714</v>
      </c>
      <c r="J675" s="879" t="s">
        <v>1714</v>
      </c>
      <c r="K675" s="879" t="s">
        <v>1714</v>
      </c>
      <c r="L675" s="879" t="s">
        <v>1714</v>
      </c>
      <c r="M675" s="879" t="s">
        <v>1714</v>
      </c>
      <c r="N675" s="879" t="s">
        <v>1714</v>
      </c>
      <c r="O675" s="879" t="s">
        <v>1714</v>
      </c>
      <c r="P675" s="879" t="s">
        <v>1714</v>
      </c>
      <c r="Q675" s="879" t="s">
        <v>1714</v>
      </c>
      <c r="R675" s="879" t="s">
        <v>1714</v>
      </c>
      <c r="S675" s="879" t="s">
        <v>1714</v>
      </c>
      <c r="T675" s="879" t="s">
        <v>1714</v>
      </c>
      <c r="U675" s="879" t="s">
        <v>1714</v>
      </c>
      <c r="V675" s="879" t="s">
        <v>1714</v>
      </c>
      <c r="W675" s="879" t="s">
        <v>1714</v>
      </c>
      <c r="X675" s="879" t="s">
        <v>1714</v>
      </c>
      <c r="Y675" s="879" t="s">
        <v>1714</v>
      </c>
      <c r="Z675" s="879" t="s">
        <v>1714</v>
      </c>
      <c r="AA675" s="879" t="s">
        <v>1714</v>
      </c>
      <c r="AB675" s="879" t="s">
        <v>1714</v>
      </c>
      <c r="AC675" s="879" t="s">
        <v>1714</v>
      </c>
      <c r="AD675" s="879" t="s">
        <v>1714</v>
      </c>
      <c r="AE675" s="879" t="s">
        <v>1714</v>
      </c>
      <c r="AF675" s="879" t="s">
        <v>1714</v>
      </c>
      <c r="AG675" s="879" t="s">
        <v>1714</v>
      </c>
      <c r="AH675" s="879" t="s">
        <v>1714</v>
      </c>
      <c r="AI675" s="879" t="s">
        <v>1714</v>
      </c>
    </row>
    <row r="676" spans="2:35" ht="13" hidden="1" outlineLevel="1" x14ac:dyDescent="0.3">
      <c r="B676" s="845"/>
      <c r="C676" s="845"/>
      <c r="D676" s="850" t="s">
        <v>1546</v>
      </c>
      <c r="E676" s="878" t="s">
        <v>2356</v>
      </c>
      <c r="F676" s="879" t="s">
        <v>1714</v>
      </c>
      <c r="G676" s="879" t="s">
        <v>1714</v>
      </c>
      <c r="H676" s="879" t="s">
        <v>1714</v>
      </c>
      <c r="I676" s="879" t="s">
        <v>1714</v>
      </c>
      <c r="J676" s="879" t="s">
        <v>1714</v>
      </c>
      <c r="K676" s="879" t="s">
        <v>1714</v>
      </c>
      <c r="L676" s="879" t="s">
        <v>1714</v>
      </c>
      <c r="M676" s="879" t="s">
        <v>1714</v>
      </c>
      <c r="N676" s="879" t="s">
        <v>1714</v>
      </c>
      <c r="O676" s="879" t="s">
        <v>1714</v>
      </c>
      <c r="P676" s="879" t="s">
        <v>1714</v>
      </c>
      <c r="Q676" s="879" t="s">
        <v>1714</v>
      </c>
      <c r="R676" s="879" t="s">
        <v>1714</v>
      </c>
      <c r="S676" s="879" t="s">
        <v>1714</v>
      </c>
      <c r="T676" s="879" t="s">
        <v>1714</v>
      </c>
      <c r="U676" s="879" t="s">
        <v>1714</v>
      </c>
      <c r="V676" s="879" t="s">
        <v>1714</v>
      </c>
      <c r="W676" s="879" t="s">
        <v>1714</v>
      </c>
      <c r="X676" s="879" t="s">
        <v>1714</v>
      </c>
      <c r="Y676" s="879" t="s">
        <v>1714</v>
      </c>
      <c r="Z676" s="879" t="s">
        <v>1714</v>
      </c>
      <c r="AA676" s="879" t="s">
        <v>1714</v>
      </c>
      <c r="AB676" s="879" t="s">
        <v>1714</v>
      </c>
      <c r="AC676" s="879" t="s">
        <v>1714</v>
      </c>
      <c r="AD676" s="879" t="s">
        <v>1714</v>
      </c>
      <c r="AE676" s="879" t="s">
        <v>1714</v>
      </c>
      <c r="AF676" s="879" t="s">
        <v>1714</v>
      </c>
      <c r="AG676" s="879" t="s">
        <v>1714</v>
      </c>
      <c r="AH676" s="879" t="s">
        <v>1714</v>
      </c>
      <c r="AI676" s="879" t="s">
        <v>1714</v>
      </c>
    </row>
    <row r="677" spans="2:35" ht="13" hidden="1" outlineLevel="1" x14ac:dyDescent="0.3">
      <c r="B677" s="845"/>
      <c r="C677" s="845"/>
      <c r="D677" s="850" t="s">
        <v>1547</v>
      </c>
      <c r="E677" s="878" t="s">
        <v>2357</v>
      </c>
      <c r="F677" s="879" t="s">
        <v>1714</v>
      </c>
      <c r="G677" s="879" t="s">
        <v>1714</v>
      </c>
      <c r="H677" s="879" t="s">
        <v>1714</v>
      </c>
      <c r="I677" s="879" t="s">
        <v>1714</v>
      </c>
      <c r="J677" s="879" t="s">
        <v>1714</v>
      </c>
      <c r="K677" s="879" t="s">
        <v>1714</v>
      </c>
      <c r="L677" s="879" t="s">
        <v>1714</v>
      </c>
      <c r="M677" s="879" t="s">
        <v>1714</v>
      </c>
      <c r="N677" s="879" t="s">
        <v>1714</v>
      </c>
      <c r="O677" s="879" t="s">
        <v>1714</v>
      </c>
      <c r="P677" s="879" t="s">
        <v>1714</v>
      </c>
      <c r="Q677" s="879" t="s">
        <v>1714</v>
      </c>
      <c r="R677" s="879" t="s">
        <v>1714</v>
      </c>
      <c r="S677" s="879" t="s">
        <v>1714</v>
      </c>
      <c r="T677" s="879" t="s">
        <v>1714</v>
      </c>
      <c r="U677" s="879" t="s">
        <v>1714</v>
      </c>
      <c r="V677" s="879" t="s">
        <v>1714</v>
      </c>
      <c r="W677" s="879" t="s">
        <v>1714</v>
      </c>
      <c r="X677" s="879" t="s">
        <v>1714</v>
      </c>
      <c r="Y677" s="879" t="s">
        <v>1714</v>
      </c>
      <c r="Z677" s="879" t="s">
        <v>1714</v>
      </c>
      <c r="AA677" s="879" t="s">
        <v>1714</v>
      </c>
      <c r="AB677" s="879" t="s">
        <v>1714</v>
      </c>
      <c r="AC677" s="879" t="s">
        <v>1714</v>
      </c>
      <c r="AD677" s="879" t="s">
        <v>1714</v>
      </c>
      <c r="AE677" s="879" t="s">
        <v>1714</v>
      </c>
      <c r="AF677" s="879" t="s">
        <v>1714</v>
      </c>
      <c r="AG677" s="879" t="s">
        <v>1714</v>
      </c>
      <c r="AH677" s="879" t="s">
        <v>1714</v>
      </c>
      <c r="AI677" s="879" t="s">
        <v>1714</v>
      </c>
    </row>
    <row r="678" spans="2:35" ht="13" hidden="1" outlineLevel="1" x14ac:dyDescent="0.3">
      <c r="B678" s="845"/>
      <c r="C678" s="845"/>
      <c r="D678" s="850" t="s">
        <v>1548</v>
      </c>
      <c r="E678" s="878" t="s">
        <v>2358</v>
      </c>
      <c r="F678" s="879" t="s">
        <v>1714</v>
      </c>
      <c r="G678" s="879" t="s">
        <v>1714</v>
      </c>
      <c r="H678" s="879" t="s">
        <v>1714</v>
      </c>
      <c r="I678" s="879" t="s">
        <v>1714</v>
      </c>
      <c r="J678" s="879" t="s">
        <v>1714</v>
      </c>
      <c r="K678" s="879" t="s">
        <v>1714</v>
      </c>
      <c r="L678" s="879" t="s">
        <v>1714</v>
      </c>
      <c r="M678" s="879" t="s">
        <v>1714</v>
      </c>
      <c r="N678" s="879" t="s">
        <v>1714</v>
      </c>
      <c r="O678" s="879" t="s">
        <v>1714</v>
      </c>
      <c r="P678" s="879" t="s">
        <v>1714</v>
      </c>
      <c r="Q678" s="879" t="s">
        <v>1714</v>
      </c>
      <c r="R678" s="879" t="s">
        <v>1714</v>
      </c>
      <c r="S678" s="879" t="s">
        <v>1714</v>
      </c>
      <c r="T678" s="879" t="s">
        <v>1714</v>
      </c>
      <c r="U678" s="879" t="s">
        <v>1714</v>
      </c>
      <c r="V678" s="879" t="s">
        <v>1714</v>
      </c>
      <c r="W678" s="879" t="s">
        <v>1714</v>
      </c>
      <c r="X678" s="879" t="s">
        <v>1714</v>
      </c>
      <c r="Y678" s="879" t="s">
        <v>1714</v>
      </c>
      <c r="Z678" s="879" t="s">
        <v>1714</v>
      </c>
      <c r="AA678" s="879" t="s">
        <v>1714</v>
      </c>
      <c r="AB678" s="879" t="s">
        <v>1714</v>
      </c>
      <c r="AC678" s="879" t="s">
        <v>1714</v>
      </c>
      <c r="AD678" s="879" t="s">
        <v>1714</v>
      </c>
      <c r="AE678" s="879" t="s">
        <v>1714</v>
      </c>
      <c r="AF678" s="879" t="s">
        <v>1714</v>
      </c>
      <c r="AG678" s="879" t="s">
        <v>1714</v>
      </c>
      <c r="AH678" s="879" t="s">
        <v>1714</v>
      </c>
      <c r="AI678" s="879" t="s">
        <v>1714</v>
      </c>
    </row>
    <row r="679" spans="2:35" ht="13" hidden="1" outlineLevel="1" x14ac:dyDescent="0.3">
      <c r="B679" s="845"/>
      <c r="C679" s="845"/>
      <c r="D679" s="850" t="s">
        <v>1549</v>
      </c>
      <c r="E679" s="878" t="s">
        <v>2359</v>
      </c>
      <c r="F679" s="879" t="s">
        <v>1714</v>
      </c>
      <c r="G679" s="879" t="s">
        <v>1714</v>
      </c>
      <c r="H679" s="879" t="s">
        <v>1714</v>
      </c>
      <c r="I679" s="879" t="s">
        <v>1714</v>
      </c>
      <c r="J679" s="879" t="s">
        <v>1714</v>
      </c>
      <c r="K679" s="879" t="s">
        <v>1714</v>
      </c>
      <c r="L679" s="879" t="s">
        <v>1714</v>
      </c>
      <c r="M679" s="879" t="s">
        <v>1714</v>
      </c>
      <c r="N679" s="879" t="s">
        <v>1714</v>
      </c>
      <c r="O679" s="879" t="s">
        <v>1714</v>
      </c>
      <c r="P679" s="879" t="s">
        <v>1714</v>
      </c>
      <c r="Q679" s="879" t="s">
        <v>1714</v>
      </c>
      <c r="R679" s="879" t="s">
        <v>1714</v>
      </c>
      <c r="S679" s="879" t="s">
        <v>1714</v>
      </c>
      <c r="T679" s="879" t="s">
        <v>1714</v>
      </c>
      <c r="U679" s="879" t="s">
        <v>1714</v>
      </c>
      <c r="V679" s="879" t="s">
        <v>1714</v>
      </c>
      <c r="W679" s="879" t="s">
        <v>1714</v>
      </c>
      <c r="X679" s="879" t="s">
        <v>1714</v>
      </c>
      <c r="Y679" s="879" t="s">
        <v>1714</v>
      </c>
      <c r="Z679" s="879" t="s">
        <v>1714</v>
      </c>
      <c r="AA679" s="879" t="s">
        <v>1714</v>
      </c>
      <c r="AB679" s="879" t="s">
        <v>1714</v>
      </c>
      <c r="AC679" s="879" t="s">
        <v>1714</v>
      </c>
      <c r="AD679" s="879" t="s">
        <v>1714</v>
      </c>
      <c r="AE679" s="879" t="s">
        <v>1714</v>
      </c>
      <c r="AF679" s="879" t="s">
        <v>1714</v>
      </c>
      <c r="AG679" s="879" t="s">
        <v>1714</v>
      </c>
      <c r="AH679" s="879" t="s">
        <v>1714</v>
      </c>
      <c r="AI679" s="879" t="s">
        <v>1714</v>
      </c>
    </row>
    <row r="680" spans="2:35" ht="13" hidden="1" outlineLevel="1" x14ac:dyDescent="0.3">
      <c r="B680" s="845"/>
      <c r="C680" s="845"/>
      <c r="D680" s="850" t="s">
        <v>1550</v>
      </c>
      <c r="E680" s="878" t="s">
        <v>2360</v>
      </c>
      <c r="F680" s="879" t="s">
        <v>1714</v>
      </c>
      <c r="G680" s="879" t="s">
        <v>1714</v>
      </c>
      <c r="H680" s="879" t="s">
        <v>1714</v>
      </c>
      <c r="I680" s="879" t="s">
        <v>1714</v>
      </c>
      <c r="J680" s="879" t="s">
        <v>1714</v>
      </c>
      <c r="K680" s="879" t="s">
        <v>1714</v>
      </c>
      <c r="L680" s="879" t="s">
        <v>1714</v>
      </c>
      <c r="M680" s="879" t="s">
        <v>1714</v>
      </c>
      <c r="N680" s="879" t="s">
        <v>1714</v>
      </c>
      <c r="O680" s="879" t="s">
        <v>1714</v>
      </c>
      <c r="P680" s="879" t="s">
        <v>1714</v>
      </c>
      <c r="Q680" s="879" t="s">
        <v>1714</v>
      </c>
      <c r="R680" s="879" t="s">
        <v>1714</v>
      </c>
      <c r="S680" s="879" t="s">
        <v>1714</v>
      </c>
      <c r="T680" s="879" t="s">
        <v>1714</v>
      </c>
      <c r="U680" s="879" t="s">
        <v>1714</v>
      </c>
      <c r="V680" s="879" t="s">
        <v>1714</v>
      </c>
      <c r="W680" s="879" t="s">
        <v>1714</v>
      </c>
      <c r="X680" s="879" t="s">
        <v>1714</v>
      </c>
      <c r="Y680" s="879" t="s">
        <v>1714</v>
      </c>
      <c r="Z680" s="879" t="s">
        <v>1714</v>
      </c>
      <c r="AA680" s="879" t="s">
        <v>1714</v>
      </c>
      <c r="AB680" s="879" t="s">
        <v>1714</v>
      </c>
      <c r="AC680" s="879" t="s">
        <v>1714</v>
      </c>
      <c r="AD680" s="879" t="s">
        <v>1714</v>
      </c>
      <c r="AE680" s="879" t="s">
        <v>1714</v>
      </c>
      <c r="AF680" s="879" t="s">
        <v>1714</v>
      </c>
      <c r="AG680" s="879" t="s">
        <v>1714</v>
      </c>
      <c r="AH680" s="879" t="s">
        <v>1714</v>
      </c>
      <c r="AI680" s="879" t="s">
        <v>1714</v>
      </c>
    </row>
    <row r="681" spans="2:35" ht="13" hidden="1" outlineLevel="1" x14ac:dyDescent="0.3">
      <c r="B681" s="845"/>
      <c r="C681" s="845"/>
      <c r="D681" s="858" t="s">
        <v>1551</v>
      </c>
      <c r="E681" s="878" t="s">
        <v>2361</v>
      </c>
      <c r="F681" s="879" t="s">
        <v>1714</v>
      </c>
      <c r="G681" s="879" t="s">
        <v>1714</v>
      </c>
      <c r="H681" s="879" t="s">
        <v>1714</v>
      </c>
      <c r="I681" s="879" t="s">
        <v>1714</v>
      </c>
      <c r="J681" s="879" t="s">
        <v>1714</v>
      </c>
      <c r="K681" s="879" t="s">
        <v>1714</v>
      </c>
      <c r="L681" s="879" t="s">
        <v>1714</v>
      </c>
      <c r="M681" s="879" t="s">
        <v>1714</v>
      </c>
      <c r="N681" s="879" t="s">
        <v>1714</v>
      </c>
      <c r="O681" s="879" t="s">
        <v>1714</v>
      </c>
      <c r="P681" s="879" t="s">
        <v>1714</v>
      </c>
      <c r="Q681" s="879" t="s">
        <v>1714</v>
      </c>
      <c r="R681" s="879" t="s">
        <v>1714</v>
      </c>
      <c r="S681" s="879" t="s">
        <v>1714</v>
      </c>
      <c r="T681" s="879" t="s">
        <v>1714</v>
      </c>
      <c r="U681" s="879" t="s">
        <v>1714</v>
      </c>
      <c r="V681" s="879" t="s">
        <v>1714</v>
      </c>
      <c r="W681" s="879" t="s">
        <v>1714</v>
      </c>
      <c r="X681" s="879" t="s">
        <v>1714</v>
      </c>
      <c r="Y681" s="879" t="s">
        <v>1714</v>
      </c>
      <c r="Z681" s="879" t="s">
        <v>1714</v>
      </c>
      <c r="AA681" s="879" t="s">
        <v>1714</v>
      </c>
      <c r="AB681" s="879" t="s">
        <v>1714</v>
      </c>
      <c r="AC681" s="879" t="s">
        <v>1714</v>
      </c>
      <c r="AD681" s="879" t="s">
        <v>1714</v>
      </c>
      <c r="AE681" s="879" t="s">
        <v>1714</v>
      </c>
      <c r="AF681" s="879" t="s">
        <v>1714</v>
      </c>
      <c r="AG681" s="879" t="s">
        <v>1714</v>
      </c>
      <c r="AH681" s="879" t="s">
        <v>1714</v>
      </c>
      <c r="AI681" s="879" t="s">
        <v>1714</v>
      </c>
    </row>
    <row r="682" spans="2:35" ht="13" hidden="1" outlineLevel="1" x14ac:dyDescent="0.3">
      <c r="B682" s="845"/>
      <c r="C682" s="845"/>
      <c r="D682" s="850" t="s">
        <v>1552</v>
      </c>
      <c r="E682" s="878" t="s">
        <v>2362</v>
      </c>
      <c r="F682" s="879" t="s">
        <v>1714</v>
      </c>
      <c r="G682" s="879" t="s">
        <v>1714</v>
      </c>
      <c r="H682" s="879" t="s">
        <v>1714</v>
      </c>
      <c r="I682" s="879" t="s">
        <v>1714</v>
      </c>
      <c r="J682" s="879" t="s">
        <v>1714</v>
      </c>
      <c r="K682" s="879" t="s">
        <v>1714</v>
      </c>
      <c r="L682" s="879" t="s">
        <v>1714</v>
      </c>
      <c r="M682" s="879" t="s">
        <v>1714</v>
      </c>
      <c r="N682" s="879" t="s">
        <v>1714</v>
      </c>
      <c r="O682" s="879" t="s">
        <v>1714</v>
      </c>
      <c r="P682" s="879" t="s">
        <v>1714</v>
      </c>
      <c r="Q682" s="879" t="s">
        <v>1714</v>
      </c>
      <c r="R682" s="879" t="s">
        <v>1714</v>
      </c>
      <c r="S682" s="879" t="s">
        <v>1714</v>
      </c>
      <c r="T682" s="879" t="s">
        <v>1714</v>
      </c>
      <c r="U682" s="879" t="s">
        <v>1714</v>
      </c>
      <c r="V682" s="879" t="s">
        <v>1714</v>
      </c>
      <c r="W682" s="879" t="s">
        <v>1714</v>
      </c>
      <c r="X682" s="879" t="s">
        <v>1714</v>
      </c>
      <c r="Y682" s="879" t="s">
        <v>1714</v>
      </c>
      <c r="Z682" s="879" t="s">
        <v>1714</v>
      </c>
      <c r="AA682" s="879" t="s">
        <v>1714</v>
      </c>
      <c r="AB682" s="879" t="s">
        <v>1714</v>
      </c>
      <c r="AC682" s="879" t="s">
        <v>1714</v>
      </c>
      <c r="AD682" s="879" t="s">
        <v>1714</v>
      </c>
      <c r="AE682" s="879" t="s">
        <v>1714</v>
      </c>
      <c r="AF682" s="879" t="s">
        <v>1714</v>
      </c>
      <c r="AG682" s="879" t="s">
        <v>1714</v>
      </c>
      <c r="AH682" s="879" t="s">
        <v>1714</v>
      </c>
      <c r="AI682" s="879" t="s">
        <v>1714</v>
      </c>
    </row>
    <row r="683" spans="2:35" ht="13" hidden="1" outlineLevel="1" x14ac:dyDescent="0.3">
      <c r="B683" s="845"/>
      <c r="C683" s="845"/>
      <c r="D683" s="857" t="s">
        <v>1553</v>
      </c>
      <c r="E683" s="878" t="s">
        <v>2363</v>
      </c>
      <c r="F683" s="879" t="s">
        <v>1714</v>
      </c>
      <c r="G683" s="879" t="s">
        <v>1714</v>
      </c>
      <c r="H683" s="879" t="s">
        <v>1714</v>
      </c>
      <c r="I683" s="879" t="s">
        <v>1714</v>
      </c>
      <c r="J683" s="879" t="s">
        <v>1714</v>
      </c>
      <c r="K683" s="879" t="s">
        <v>1714</v>
      </c>
      <c r="L683" s="879" t="s">
        <v>1714</v>
      </c>
      <c r="M683" s="879" t="s">
        <v>1714</v>
      </c>
      <c r="N683" s="879" t="s">
        <v>1714</v>
      </c>
      <c r="O683" s="879" t="s">
        <v>1714</v>
      </c>
      <c r="P683" s="879" t="s">
        <v>1714</v>
      </c>
      <c r="Q683" s="879" t="s">
        <v>1714</v>
      </c>
      <c r="R683" s="879" t="s">
        <v>1714</v>
      </c>
      <c r="S683" s="879" t="s">
        <v>1714</v>
      </c>
      <c r="T683" s="879" t="s">
        <v>1714</v>
      </c>
      <c r="U683" s="879" t="s">
        <v>1714</v>
      </c>
      <c r="V683" s="879" t="s">
        <v>1714</v>
      </c>
      <c r="W683" s="879" t="s">
        <v>1714</v>
      </c>
      <c r="X683" s="879" t="s">
        <v>1714</v>
      </c>
      <c r="Y683" s="879" t="s">
        <v>1714</v>
      </c>
      <c r="Z683" s="879" t="s">
        <v>1714</v>
      </c>
      <c r="AA683" s="879" t="s">
        <v>1714</v>
      </c>
      <c r="AB683" s="879" t="s">
        <v>1714</v>
      </c>
      <c r="AC683" s="879" t="s">
        <v>1714</v>
      </c>
      <c r="AD683" s="879" t="s">
        <v>1714</v>
      </c>
      <c r="AE683" s="879" t="s">
        <v>1714</v>
      </c>
      <c r="AF683" s="879" t="s">
        <v>1714</v>
      </c>
      <c r="AG683" s="879" t="s">
        <v>1714</v>
      </c>
      <c r="AH683" s="879" t="s">
        <v>1714</v>
      </c>
      <c r="AI683" s="879" t="s">
        <v>1714</v>
      </c>
    </row>
    <row r="684" spans="2:35" ht="13" hidden="1" outlineLevel="1" x14ac:dyDescent="0.3">
      <c r="B684" s="845"/>
      <c r="C684" s="845"/>
      <c r="D684" s="855" t="s">
        <v>1554</v>
      </c>
      <c r="E684" s="878" t="s">
        <v>2364</v>
      </c>
      <c r="F684" s="879" t="s">
        <v>1714</v>
      </c>
      <c r="G684" s="879" t="s">
        <v>1714</v>
      </c>
      <c r="H684" s="879" t="s">
        <v>1714</v>
      </c>
      <c r="I684" s="879" t="s">
        <v>1714</v>
      </c>
      <c r="J684" s="879" t="s">
        <v>1714</v>
      </c>
      <c r="K684" s="879" t="s">
        <v>1714</v>
      </c>
      <c r="L684" s="879" t="s">
        <v>1714</v>
      </c>
      <c r="M684" s="879" t="s">
        <v>1714</v>
      </c>
      <c r="N684" s="879" t="s">
        <v>1714</v>
      </c>
      <c r="O684" s="879" t="s">
        <v>1714</v>
      </c>
      <c r="P684" s="879" t="s">
        <v>1714</v>
      </c>
      <c r="Q684" s="879" t="s">
        <v>1714</v>
      </c>
      <c r="R684" s="879" t="s">
        <v>1714</v>
      </c>
      <c r="S684" s="879" t="s">
        <v>1714</v>
      </c>
      <c r="T684" s="879" t="s">
        <v>1714</v>
      </c>
      <c r="U684" s="879" t="s">
        <v>1714</v>
      </c>
      <c r="V684" s="879" t="s">
        <v>1714</v>
      </c>
      <c r="W684" s="879" t="s">
        <v>1714</v>
      </c>
      <c r="X684" s="879" t="s">
        <v>1714</v>
      </c>
      <c r="Y684" s="879" t="s">
        <v>1714</v>
      </c>
      <c r="Z684" s="879" t="s">
        <v>1714</v>
      </c>
      <c r="AA684" s="879" t="s">
        <v>1714</v>
      </c>
      <c r="AB684" s="879" t="s">
        <v>1714</v>
      </c>
      <c r="AC684" s="879" t="s">
        <v>1714</v>
      </c>
      <c r="AD684" s="879" t="s">
        <v>1714</v>
      </c>
      <c r="AE684" s="879" t="s">
        <v>1714</v>
      </c>
      <c r="AF684" s="879" t="s">
        <v>1714</v>
      </c>
      <c r="AG684" s="879" t="s">
        <v>1714</v>
      </c>
      <c r="AH684" s="879" t="s">
        <v>1714</v>
      </c>
      <c r="AI684" s="879" t="s">
        <v>1714</v>
      </c>
    </row>
    <row r="685" spans="2:35" ht="13" hidden="1" outlineLevel="1" x14ac:dyDescent="0.3">
      <c r="B685" s="845"/>
      <c r="C685" s="845"/>
      <c r="D685" s="859" t="s">
        <v>1555</v>
      </c>
      <c r="E685" s="878" t="s">
        <v>2365</v>
      </c>
      <c r="F685" s="879" t="s">
        <v>1714</v>
      </c>
      <c r="G685" s="879" t="s">
        <v>1714</v>
      </c>
      <c r="H685" s="879" t="s">
        <v>1714</v>
      </c>
      <c r="I685" s="879" t="s">
        <v>1714</v>
      </c>
      <c r="J685" s="879" t="s">
        <v>1714</v>
      </c>
      <c r="K685" s="879" t="s">
        <v>1714</v>
      </c>
      <c r="L685" s="879" t="s">
        <v>1714</v>
      </c>
      <c r="M685" s="879" t="s">
        <v>1714</v>
      </c>
      <c r="N685" s="879" t="s">
        <v>1714</v>
      </c>
      <c r="O685" s="879" t="s">
        <v>1714</v>
      </c>
      <c r="P685" s="879" t="s">
        <v>1714</v>
      </c>
      <c r="Q685" s="879" t="s">
        <v>1714</v>
      </c>
      <c r="R685" s="879" t="s">
        <v>1714</v>
      </c>
      <c r="S685" s="879" t="s">
        <v>1714</v>
      </c>
      <c r="T685" s="879" t="s">
        <v>1714</v>
      </c>
      <c r="U685" s="879" t="s">
        <v>1714</v>
      </c>
      <c r="V685" s="879" t="s">
        <v>1714</v>
      </c>
      <c r="W685" s="879" t="s">
        <v>1714</v>
      </c>
      <c r="X685" s="879" t="s">
        <v>1714</v>
      </c>
      <c r="Y685" s="879" t="s">
        <v>1714</v>
      </c>
      <c r="Z685" s="879" t="s">
        <v>1714</v>
      </c>
      <c r="AA685" s="879" t="s">
        <v>1714</v>
      </c>
      <c r="AB685" s="879" t="s">
        <v>1714</v>
      </c>
      <c r="AC685" s="879" t="s">
        <v>1714</v>
      </c>
      <c r="AD685" s="879" t="s">
        <v>1714</v>
      </c>
      <c r="AE685" s="879" t="s">
        <v>1714</v>
      </c>
      <c r="AF685" s="879" t="s">
        <v>1714</v>
      </c>
      <c r="AG685" s="879" t="s">
        <v>1714</v>
      </c>
      <c r="AH685" s="879" t="s">
        <v>1714</v>
      </c>
      <c r="AI685" s="879" t="s">
        <v>1714</v>
      </c>
    </row>
    <row r="686" spans="2:35" ht="16.5" hidden="1" outlineLevel="1" x14ac:dyDescent="0.35">
      <c r="B686" s="845"/>
      <c r="C686" s="845"/>
      <c r="D686" s="853"/>
      <c r="E686" s="878"/>
      <c r="F686" s="879"/>
      <c r="G686" s="879"/>
      <c r="H686" s="879"/>
      <c r="I686" s="879"/>
      <c r="J686" s="879"/>
      <c r="K686" s="879"/>
      <c r="L686" s="879"/>
      <c r="M686" s="879"/>
      <c r="N686" s="879"/>
      <c r="O686" s="879"/>
      <c r="P686" s="879"/>
      <c r="Q686" s="879"/>
      <c r="R686" s="879"/>
      <c r="S686" s="879"/>
      <c r="T686" s="879"/>
      <c r="U686" s="879"/>
      <c r="V686" s="879"/>
      <c r="W686" s="879"/>
      <c r="X686" s="879"/>
      <c r="Y686" s="879"/>
      <c r="Z686" s="879"/>
      <c r="AA686" s="879"/>
      <c r="AB686" s="879"/>
      <c r="AC686" s="879"/>
      <c r="AD686" s="879"/>
      <c r="AE686" s="879"/>
      <c r="AF686" s="879"/>
      <c r="AG686" s="879"/>
      <c r="AH686" s="879"/>
      <c r="AI686" s="879"/>
    </row>
    <row r="687" spans="2:35" ht="13" hidden="1" outlineLevel="1" x14ac:dyDescent="0.3">
      <c r="B687" s="845"/>
      <c r="C687" s="845"/>
      <c r="D687" s="854"/>
      <c r="E687" s="878"/>
      <c r="F687" s="879"/>
      <c r="G687" s="879"/>
      <c r="H687" s="879"/>
      <c r="I687" s="879"/>
      <c r="J687" s="879"/>
      <c r="K687" s="879"/>
      <c r="L687" s="879"/>
      <c r="M687" s="879"/>
      <c r="N687" s="879"/>
      <c r="O687" s="879"/>
      <c r="P687" s="879"/>
      <c r="Q687" s="879"/>
      <c r="R687" s="879"/>
      <c r="S687" s="879"/>
      <c r="T687" s="879"/>
      <c r="U687" s="879"/>
      <c r="V687" s="879"/>
      <c r="W687" s="879"/>
      <c r="X687" s="879"/>
      <c r="Y687" s="879"/>
      <c r="Z687" s="879"/>
      <c r="AA687" s="879"/>
      <c r="AB687" s="879"/>
      <c r="AC687" s="879"/>
      <c r="AD687" s="879"/>
      <c r="AE687" s="879"/>
      <c r="AF687" s="879"/>
      <c r="AG687" s="879"/>
      <c r="AH687" s="879"/>
      <c r="AI687" s="879"/>
    </row>
    <row r="688" spans="2:35" ht="13" hidden="1" outlineLevel="1" x14ac:dyDescent="0.3">
      <c r="B688" s="845"/>
      <c r="C688" s="845"/>
      <c r="D688" s="847" t="s">
        <v>615</v>
      </c>
      <c r="E688" s="878" t="s">
        <v>2366</v>
      </c>
      <c r="F688" s="879" t="s">
        <v>1714</v>
      </c>
      <c r="G688" s="879" t="s">
        <v>1714</v>
      </c>
      <c r="H688" s="879" t="s">
        <v>1714</v>
      </c>
      <c r="I688" s="879" t="s">
        <v>1714</v>
      </c>
      <c r="J688" s="879" t="s">
        <v>1714</v>
      </c>
      <c r="K688" s="879" t="s">
        <v>1714</v>
      </c>
      <c r="L688" s="879" t="s">
        <v>1714</v>
      </c>
      <c r="M688" s="879" t="s">
        <v>1714</v>
      </c>
      <c r="N688" s="879" t="s">
        <v>1714</v>
      </c>
      <c r="O688" s="879" t="s">
        <v>1714</v>
      </c>
      <c r="P688" s="879" t="s">
        <v>1714</v>
      </c>
      <c r="Q688" s="879" t="s">
        <v>1714</v>
      </c>
      <c r="R688" s="879" t="s">
        <v>1714</v>
      </c>
      <c r="S688" s="879" t="s">
        <v>1714</v>
      </c>
      <c r="T688" s="879" t="s">
        <v>1714</v>
      </c>
      <c r="U688" s="879" t="s">
        <v>1714</v>
      </c>
      <c r="V688" s="879" t="s">
        <v>1714</v>
      </c>
      <c r="W688" s="879" t="s">
        <v>1714</v>
      </c>
      <c r="X688" s="879" t="s">
        <v>1714</v>
      </c>
      <c r="Y688" s="879" t="s">
        <v>1714</v>
      </c>
      <c r="Z688" s="879" t="s">
        <v>1714</v>
      </c>
      <c r="AA688" s="879" t="s">
        <v>1714</v>
      </c>
      <c r="AB688" s="879" t="s">
        <v>1714</v>
      </c>
      <c r="AC688" s="879" t="s">
        <v>1714</v>
      </c>
      <c r="AD688" s="879" t="s">
        <v>1714</v>
      </c>
      <c r="AE688" s="879" t="s">
        <v>1714</v>
      </c>
      <c r="AF688" s="879" t="s">
        <v>1714</v>
      </c>
      <c r="AG688" s="879" t="s">
        <v>1714</v>
      </c>
      <c r="AH688" s="879" t="s">
        <v>1714</v>
      </c>
      <c r="AI688" s="879" t="s">
        <v>1714</v>
      </c>
    </row>
    <row r="689" spans="2:35" ht="13" hidden="1" outlineLevel="1" x14ac:dyDescent="0.3">
      <c r="B689" s="845"/>
      <c r="C689" s="845"/>
      <c r="D689" s="855" t="s">
        <v>1556</v>
      </c>
      <c r="E689" s="878" t="s">
        <v>2367</v>
      </c>
      <c r="F689" s="879" t="s">
        <v>1714</v>
      </c>
      <c r="G689" s="879" t="s">
        <v>1714</v>
      </c>
      <c r="H689" s="879" t="s">
        <v>1714</v>
      </c>
      <c r="I689" s="879" t="s">
        <v>1714</v>
      </c>
      <c r="J689" s="879" t="s">
        <v>1714</v>
      </c>
      <c r="K689" s="879" t="s">
        <v>1714</v>
      </c>
      <c r="L689" s="879" t="s">
        <v>1714</v>
      </c>
      <c r="M689" s="879" t="s">
        <v>1714</v>
      </c>
      <c r="N689" s="879" t="s">
        <v>1714</v>
      </c>
      <c r="O689" s="879" t="s">
        <v>1714</v>
      </c>
      <c r="P689" s="879" t="s">
        <v>1714</v>
      </c>
      <c r="Q689" s="879" t="s">
        <v>1714</v>
      </c>
      <c r="R689" s="879" t="s">
        <v>1714</v>
      </c>
      <c r="S689" s="879" t="s">
        <v>1714</v>
      </c>
      <c r="T689" s="879" t="s">
        <v>1714</v>
      </c>
      <c r="U689" s="879" t="s">
        <v>1714</v>
      </c>
      <c r="V689" s="879" t="s">
        <v>1714</v>
      </c>
      <c r="W689" s="879" t="s">
        <v>1714</v>
      </c>
      <c r="X689" s="879" t="s">
        <v>1714</v>
      </c>
      <c r="Y689" s="879" t="s">
        <v>1714</v>
      </c>
      <c r="Z689" s="879" t="s">
        <v>1714</v>
      </c>
      <c r="AA689" s="879" t="s">
        <v>1714</v>
      </c>
      <c r="AB689" s="879" t="s">
        <v>1714</v>
      </c>
      <c r="AC689" s="879" t="s">
        <v>1714</v>
      </c>
      <c r="AD689" s="879" t="s">
        <v>1714</v>
      </c>
      <c r="AE689" s="879" t="s">
        <v>1714</v>
      </c>
      <c r="AF689" s="879" t="s">
        <v>1714</v>
      </c>
      <c r="AG689" s="879" t="s">
        <v>1714</v>
      </c>
      <c r="AH689" s="879" t="s">
        <v>1714</v>
      </c>
      <c r="AI689" s="879" t="s">
        <v>1714</v>
      </c>
    </row>
    <row r="690" spans="2:35" ht="13" hidden="1" outlineLevel="1" x14ac:dyDescent="0.3">
      <c r="B690" s="845"/>
      <c r="C690" s="845"/>
      <c r="D690" s="857" t="s">
        <v>1115</v>
      </c>
      <c r="E690" s="878" t="s">
        <v>2368</v>
      </c>
      <c r="F690" s="879" t="s">
        <v>1714</v>
      </c>
      <c r="G690" s="879" t="s">
        <v>1714</v>
      </c>
      <c r="H690" s="879" t="s">
        <v>1714</v>
      </c>
      <c r="I690" s="879" t="s">
        <v>1714</v>
      </c>
      <c r="J690" s="879" t="s">
        <v>1714</v>
      </c>
      <c r="K690" s="879" t="s">
        <v>1714</v>
      </c>
      <c r="L690" s="879" t="s">
        <v>1714</v>
      </c>
      <c r="M690" s="879" t="s">
        <v>1714</v>
      </c>
      <c r="N690" s="879" t="s">
        <v>1714</v>
      </c>
      <c r="O690" s="879" t="s">
        <v>1714</v>
      </c>
      <c r="P690" s="879" t="s">
        <v>1714</v>
      </c>
      <c r="Q690" s="879" t="s">
        <v>1714</v>
      </c>
      <c r="R690" s="879" t="s">
        <v>1714</v>
      </c>
      <c r="S690" s="879" t="s">
        <v>1714</v>
      </c>
      <c r="T690" s="879" t="s">
        <v>1714</v>
      </c>
      <c r="U690" s="879" t="s">
        <v>1714</v>
      </c>
      <c r="V690" s="879" t="s">
        <v>1714</v>
      </c>
      <c r="W690" s="879" t="s">
        <v>1714</v>
      </c>
      <c r="X690" s="879" t="s">
        <v>1714</v>
      </c>
      <c r="Y690" s="879" t="s">
        <v>1714</v>
      </c>
      <c r="Z690" s="879" t="s">
        <v>1714</v>
      </c>
      <c r="AA690" s="879" t="s">
        <v>1714</v>
      </c>
      <c r="AB690" s="879" t="s">
        <v>1714</v>
      </c>
      <c r="AC690" s="879" t="s">
        <v>1714</v>
      </c>
      <c r="AD690" s="879" t="s">
        <v>1714</v>
      </c>
      <c r="AE690" s="879" t="s">
        <v>1714</v>
      </c>
      <c r="AF690" s="879" t="s">
        <v>1714</v>
      </c>
      <c r="AG690" s="879" t="s">
        <v>1714</v>
      </c>
      <c r="AH690" s="879" t="s">
        <v>1714</v>
      </c>
      <c r="AI690" s="879" t="s">
        <v>1714</v>
      </c>
    </row>
    <row r="691" spans="2:35" ht="13" hidden="1" outlineLevel="1" x14ac:dyDescent="0.3">
      <c r="B691" s="845"/>
      <c r="C691" s="845"/>
      <c r="D691" s="857" t="s">
        <v>873</v>
      </c>
      <c r="E691" s="878" t="s">
        <v>2369</v>
      </c>
      <c r="F691" s="879" t="s">
        <v>1714</v>
      </c>
      <c r="G691" s="879" t="s">
        <v>1714</v>
      </c>
      <c r="H691" s="879" t="s">
        <v>1714</v>
      </c>
      <c r="I691" s="879" t="s">
        <v>1714</v>
      </c>
      <c r="J691" s="879" t="s">
        <v>1714</v>
      </c>
      <c r="K691" s="879" t="s">
        <v>1714</v>
      </c>
      <c r="L691" s="879" t="s">
        <v>1714</v>
      </c>
      <c r="M691" s="879" t="s">
        <v>1714</v>
      </c>
      <c r="N691" s="879" t="s">
        <v>1714</v>
      </c>
      <c r="O691" s="879" t="s">
        <v>1714</v>
      </c>
      <c r="P691" s="879" t="s">
        <v>1714</v>
      </c>
      <c r="Q691" s="879" t="s">
        <v>1714</v>
      </c>
      <c r="R691" s="879" t="s">
        <v>1714</v>
      </c>
      <c r="S691" s="879" t="s">
        <v>1714</v>
      </c>
      <c r="T691" s="879" t="s">
        <v>1714</v>
      </c>
      <c r="U691" s="879" t="s">
        <v>1714</v>
      </c>
      <c r="V691" s="879" t="s">
        <v>1714</v>
      </c>
      <c r="W691" s="879" t="s">
        <v>1714</v>
      </c>
      <c r="X691" s="879" t="s">
        <v>1714</v>
      </c>
      <c r="Y691" s="879" t="s">
        <v>1714</v>
      </c>
      <c r="Z691" s="879" t="s">
        <v>1714</v>
      </c>
      <c r="AA691" s="879" t="s">
        <v>1714</v>
      </c>
      <c r="AB691" s="879" t="s">
        <v>1714</v>
      </c>
      <c r="AC691" s="879" t="s">
        <v>1714</v>
      </c>
      <c r="AD691" s="879" t="s">
        <v>1714</v>
      </c>
      <c r="AE691" s="879" t="s">
        <v>1714</v>
      </c>
      <c r="AF691" s="879" t="s">
        <v>1714</v>
      </c>
      <c r="AG691" s="879" t="s">
        <v>1714</v>
      </c>
      <c r="AH691" s="879" t="s">
        <v>1714</v>
      </c>
      <c r="AI691" s="879" t="s">
        <v>1714</v>
      </c>
    </row>
    <row r="692" spans="2:35" ht="13" hidden="1" outlineLevel="1" x14ac:dyDescent="0.3">
      <c r="B692" s="845"/>
      <c r="C692" s="845"/>
      <c r="D692" s="855" t="s">
        <v>1557</v>
      </c>
      <c r="E692" s="878" t="s">
        <v>2370</v>
      </c>
      <c r="F692" s="879" t="s">
        <v>1714</v>
      </c>
      <c r="G692" s="879" t="s">
        <v>1714</v>
      </c>
      <c r="H692" s="879" t="s">
        <v>1714</v>
      </c>
      <c r="I692" s="879" t="s">
        <v>1714</v>
      </c>
      <c r="J692" s="879" t="s">
        <v>1714</v>
      </c>
      <c r="K692" s="879" t="s">
        <v>1714</v>
      </c>
      <c r="L692" s="879" t="s">
        <v>1714</v>
      </c>
      <c r="M692" s="879" t="s">
        <v>1714</v>
      </c>
      <c r="N692" s="879" t="s">
        <v>1714</v>
      </c>
      <c r="O692" s="879" t="s">
        <v>1714</v>
      </c>
      <c r="P692" s="879" t="s">
        <v>1714</v>
      </c>
      <c r="Q692" s="879" t="s">
        <v>1714</v>
      </c>
      <c r="R692" s="879" t="s">
        <v>1714</v>
      </c>
      <c r="S692" s="879" t="s">
        <v>1714</v>
      </c>
      <c r="T692" s="879" t="s">
        <v>1714</v>
      </c>
      <c r="U692" s="879" t="s">
        <v>1714</v>
      </c>
      <c r="V692" s="879" t="s">
        <v>1714</v>
      </c>
      <c r="W692" s="879" t="s">
        <v>1714</v>
      </c>
      <c r="X692" s="879" t="s">
        <v>1714</v>
      </c>
      <c r="Y692" s="879" t="s">
        <v>1714</v>
      </c>
      <c r="Z692" s="879" t="s">
        <v>1714</v>
      </c>
      <c r="AA692" s="879" t="s">
        <v>1714</v>
      </c>
      <c r="AB692" s="879" t="s">
        <v>1714</v>
      </c>
      <c r="AC692" s="879" t="s">
        <v>1714</v>
      </c>
      <c r="AD692" s="879" t="s">
        <v>1714</v>
      </c>
      <c r="AE692" s="879" t="s">
        <v>1714</v>
      </c>
      <c r="AF692" s="879" t="s">
        <v>1714</v>
      </c>
      <c r="AG692" s="879" t="s">
        <v>1714</v>
      </c>
      <c r="AH692" s="879" t="s">
        <v>1714</v>
      </c>
      <c r="AI692" s="879" t="s">
        <v>1714</v>
      </c>
    </row>
    <row r="693" spans="2:35" ht="13" hidden="1" outlineLevel="1" x14ac:dyDescent="0.3">
      <c r="B693" s="845"/>
      <c r="C693" s="845"/>
      <c r="D693" s="857" t="s">
        <v>1115</v>
      </c>
      <c r="E693" s="878" t="s">
        <v>2371</v>
      </c>
      <c r="F693" s="879" t="s">
        <v>1714</v>
      </c>
      <c r="G693" s="879" t="s">
        <v>1714</v>
      </c>
      <c r="H693" s="879" t="s">
        <v>1714</v>
      </c>
      <c r="I693" s="879" t="s">
        <v>1714</v>
      </c>
      <c r="J693" s="879" t="s">
        <v>1714</v>
      </c>
      <c r="K693" s="879" t="s">
        <v>1714</v>
      </c>
      <c r="L693" s="879" t="s">
        <v>1714</v>
      </c>
      <c r="M693" s="879" t="s">
        <v>1714</v>
      </c>
      <c r="N693" s="879" t="s">
        <v>1714</v>
      </c>
      <c r="O693" s="879" t="s">
        <v>1714</v>
      </c>
      <c r="P693" s="879" t="s">
        <v>1714</v>
      </c>
      <c r="Q693" s="879" t="s">
        <v>1714</v>
      </c>
      <c r="R693" s="879" t="s">
        <v>1714</v>
      </c>
      <c r="S693" s="879" t="s">
        <v>1714</v>
      </c>
      <c r="T693" s="879" t="s">
        <v>1714</v>
      </c>
      <c r="U693" s="879" t="s">
        <v>1714</v>
      </c>
      <c r="V693" s="879" t="s">
        <v>1714</v>
      </c>
      <c r="W693" s="879" t="s">
        <v>1714</v>
      </c>
      <c r="X693" s="879" t="s">
        <v>1714</v>
      </c>
      <c r="Y693" s="879" t="s">
        <v>1714</v>
      </c>
      <c r="Z693" s="879" t="s">
        <v>1714</v>
      </c>
      <c r="AA693" s="879" t="s">
        <v>1714</v>
      </c>
      <c r="AB693" s="879" t="s">
        <v>1714</v>
      </c>
      <c r="AC693" s="879" t="s">
        <v>1714</v>
      </c>
      <c r="AD693" s="879" t="s">
        <v>1714</v>
      </c>
      <c r="AE693" s="879" t="s">
        <v>1714</v>
      </c>
      <c r="AF693" s="879" t="s">
        <v>1714</v>
      </c>
      <c r="AG693" s="879" t="s">
        <v>1714</v>
      </c>
      <c r="AH693" s="879" t="s">
        <v>1714</v>
      </c>
      <c r="AI693" s="879" t="s">
        <v>1714</v>
      </c>
    </row>
    <row r="694" spans="2:35" ht="13" hidden="1" outlineLevel="1" x14ac:dyDescent="0.3">
      <c r="B694" s="845"/>
      <c r="C694" s="845"/>
      <c r="D694" s="857" t="s">
        <v>873</v>
      </c>
      <c r="E694" s="878" t="s">
        <v>2372</v>
      </c>
      <c r="F694" s="879" t="s">
        <v>1714</v>
      </c>
      <c r="G694" s="879" t="s">
        <v>1714</v>
      </c>
      <c r="H694" s="879" t="s">
        <v>1714</v>
      </c>
      <c r="I694" s="879" t="s">
        <v>1714</v>
      </c>
      <c r="J694" s="879" t="s">
        <v>1714</v>
      </c>
      <c r="K694" s="879" t="s">
        <v>1714</v>
      </c>
      <c r="L694" s="879" t="s">
        <v>1714</v>
      </c>
      <c r="M694" s="879" t="s">
        <v>1714</v>
      </c>
      <c r="N694" s="879" t="s">
        <v>1714</v>
      </c>
      <c r="O694" s="879" t="s">
        <v>1714</v>
      </c>
      <c r="P694" s="879" t="s">
        <v>1714</v>
      </c>
      <c r="Q694" s="879" t="s">
        <v>1714</v>
      </c>
      <c r="R694" s="879" t="s">
        <v>1714</v>
      </c>
      <c r="S694" s="879" t="s">
        <v>1714</v>
      </c>
      <c r="T694" s="879" t="s">
        <v>1714</v>
      </c>
      <c r="U694" s="879" t="s">
        <v>1714</v>
      </c>
      <c r="V694" s="879" t="s">
        <v>1714</v>
      </c>
      <c r="W694" s="879" t="s">
        <v>1714</v>
      </c>
      <c r="X694" s="879" t="s">
        <v>1714</v>
      </c>
      <c r="Y694" s="879" t="s">
        <v>1714</v>
      </c>
      <c r="Z694" s="879" t="s">
        <v>1714</v>
      </c>
      <c r="AA694" s="879" t="s">
        <v>1714</v>
      </c>
      <c r="AB694" s="879" t="s">
        <v>1714</v>
      </c>
      <c r="AC694" s="879" t="s">
        <v>1714</v>
      </c>
      <c r="AD694" s="879" t="s">
        <v>1714</v>
      </c>
      <c r="AE694" s="879" t="s">
        <v>1714</v>
      </c>
      <c r="AF694" s="879" t="s">
        <v>1714</v>
      </c>
      <c r="AG694" s="879" t="s">
        <v>1714</v>
      </c>
      <c r="AH694" s="879" t="s">
        <v>1714</v>
      </c>
      <c r="AI694" s="879" t="s">
        <v>1714</v>
      </c>
    </row>
    <row r="695" spans="2:35" ht="13" hidden="1" outlineLevel="1" x14ac:dyDescent="0.3">
      <c r="B695" s="845"/>
      <c r="C695" s="845"/>
      <c r="D695" s="855" t="s">
        <v>1558</v>
      </c>
      <c r="E695" s="878" t="s">
        <v>2373</v>
      </c>
      <c r="F695" s="879" t="s">
        <v>1714</v>
      </c>
      <c r="G695" s="879" t="s">
        <v>1714</v>
      </c>
      <c r="H695" s="879" t="s">
        <v>1714</v>
      </c>
      <c r="I695" s="879" t="s">
        <v>1714</v>
      </c>
      <c r="J695" s="879" t="s">
        <v>1714</v>
      </c>
      <c r="K695" s="879" t="s">
        <v>1714</v>
      </c>
      <c r="L695" s="879" t="s">
        <v>1714</v>
      </c>
      <c r="M695" s="879" t="s">
        <v>1714</v>
      </c>
      <c r="N695" s="879" t="s">
        <v>1714</v>
      </c>
      <c r="O695" s="879" t="s">
        <v>1714</v>
      </c>
      <c r="P695" s="879" t="s">
        <v>1714</v>
      </c>
      <c r="Q695" s="879" t="s">
        <v>1714</v>
      </c>
      <c r="R695" s="879" t="s">
        <v>1714</v>
      </c>
      <c r="S695" s="879" t="s">
        <v>1714</v>
      </c>
      <c r="T695" s="879" t="s">
        <v>1714</v>
      </c>
      <c r="U695" s="879" t="s">
        <v>1714</v>
      </c>
      <c r="V695" s="879" t="s">
        <v>1714</v>
      </c>
      <c r="W695" s="879" t="s">
        <v>1714</v>
      </c>
      <c r="X695" s="879" t="s">
        <v>1714</v>
      </c>
      <c r="Y695" s="879" t="s">
        <v>1714</v>
      </c>
      <c r="Z695" s="879" t="s">
        <v>1714</v>
      </c>
      <c r="AA695" s="879" t="s">
        <v>1714</v>
      </c>
      <c r="AB695" s="879" t="s">
        <v>1714</v>
      </c>
      <c r="AC695" s="879" t="s">
        <v>1714</v>
      </c>
      <c r="AD695" s="879" t="s">
        <v>1714</v>
      </c>
      <c r="AE695" s="879" t="s">
        <v>1714</v>
      </c>
      <c r="AF695" s="879" t="s">
        <v>1714</v>
      </c>
      <c r="AG695" s="879" t="s">
        <v>1714</v>
      </c>
      <c r="AH695" s="879" t="s">
        <v>1714</v>
      </c>
      <c r="AI695" s="879" t="s">
        <v>1714</v>
      </c>
    </row>
    <row r="696" spans="2:35" ht="13" hidden="1" outlineLevel="1" x14ac:dyDescent="0.3">
      <c r="B696" s="845"/>
      <c r="C696" s="845"/>
      <c r="D696" s="857" t="s">
        <v>1115</v>
      </c>
      <c r="E696" s="878" t="s">
        <v>2374</v>
      </c>
      <c r="F696" s="879" t="s">
        <v>1714</v>
      </c>
      <c r="G696" s="879" t="s">
        <v>1714</v>
      </c>
      <c r="H696" s="879" t="s">
        <v>1714</v>
      </c>
      <c r="I696" s="879" t="s">
        <v>1714</v>
      </c>
      <c r="J696" s="879" t="s">
        <v>1714</v>
      </c>
      <c r="K696" s="879" t="s">
        <v>1714</v>
      </c>
      <c r="L696" s="879" t="s">
        <v>1714</v>
      </c>
      <c r="M696" s="879" t="s">
        <v>1714</v>
      </c>
      <c r="N696" s="879" t="s">
        <v>1714</v>
      </c>
      <c r="O696" s="879" t="s">
        <v>1714</v>
      </c>
      <c r="P696" s="879" t="s">
        <v>1714</v>
      </c>
      <c r="Q696" s="879" t="s">
        <v>1714</v>
      </c>
      <c r="R696" s="879" t="s">
        <v>1714</v>
      </c>
      <c r="S696" s="879" t="s">
        <v>1714</v>
      </c>
      <c r="T696" s="879" t="s">
        <v>1714</v>
      </c>
      <c r="U696" s="879" t="s">
        <v>1714</v>
      </c>
      <c r="V696" s="879" t="s">
        <v>1714</v>
      </c>
      <c r="W696" s="879" t="s">
        <v>1714</v>
      </c>
      <c r="X696" s="879" t="s">
        <v>1714</v>
      </c>
      <c r="Y696" s="879" t="s">
        <v>1714</v>
      </c>
      <c r="Z696" s="879" t="s">
        <v>1714</v>
      </c>
      <c r="AA696" s="879" t="s">
        <v>1714</v>
      </c>
      <c r="AB696" s="879" t="s">
        <v>1714</v>
      </c>
      <c r="AC696" s="879" t="s">
        <v>1714</v>
      </c>
      <c r="AD696" s="879" t="s">
        <v>1714</v>
      </c>
      <c r="AE696" s="879" t="s">
        <v>1714</v>
      </c>
      <c r="AF696" s="879" t="s">
        <v>1714</v>
      </c>
      <c r="AG696" s="879" t="s">
        <v>1714</v>
      </c>
      <c r="AH696" s="879" t="s">
        <v>1714</v>
      </c>
      <c r="AI696" s="879" t="s">
        <v>1714</v>
      </c>
    </row>
    <row r="697" spans="2:35" ht="13" hidden="1" outlineLevel="1" x14ac:dyDescent="0.3">
      <c r="B697" s="845"/>
      <c r="C697" s="845"/>
      <c r="D697" s="860" t="s">
        <v>1559</v>
      </c>
      <c r="E697" s="878" t="s">
        <v>2375</v>
      </c>
      <c r="F697" s="879" t="s">
        <v>1714</v>
      </c>
      <c r="G697" s="879" t="s">
        <v>1714</v>
      </c>
      <c r="H697" s="879" t="s">
        <v>1714</v>
      </c>
      <c r="I697" s="879" t="s">
        <v>1714</v>
      </c>
      <c r="J697" s="879" t="s">
        <v>1714</v>
      </c>
      <c r="K697" s="879" t="s">
        <v>1714</v>
      </c>
      <c r="L697" s="879" t="s">
        <v>1714</v>
      </c>
      <c r="M697" s="879" t="s">
        <v>1714</v>
      </c>
      <c r="N697" s="879" t="s">
        <v>1714</v>
      </c>
      <c r="O697" s="879" t="s">
        <v>1714</v>
      </c>
      <c r="P697" s="879" t="s">
        <v>1714</v>
      </c>
      <c r="Q697" s="879" t="s">
        <v>1714</v>
      </c>
      <c r="R697" s="879" t="s">
        <v>1714</v>
      </c>
      <c r="S697" s="879" t="s">
        <v>1714</v>
      </c>
      <c r="T697" s="879" t="s">
        <v>1714</v>
      </c>
      <c r="U697" s="879" t="s">
        <v>1714</v>
      </c>
      <c r="V697" s="879" t="s">
        <v>1714</v>
      </c>
      <c r="W697" s="879" t="s">
        <v>1714</v>
      </c>
      <c r="X697" s="879" t="s">
        <v>1714</v>
      </c>
      <c r="Y697" s="879" t="s">
        <v>1714</v>
      </c>
      <c r="Z697" s="879" t="s">
        <v>1714</v>
      </c>
      <c r="AA697" s="879" t="s">
        <v>1714</v>
      </c>
      <c r="AB697" s="879" t="s">
        <v>1714</v>
      </c>
      <c r="AC697" s="879" t="s">
        <v>1714</v>
      </c>
      <c r="AD697" s="879" t="s">
        <v>1714</v>
      </c>
      <c r="AE697" s="879" t="s">
        <v>1714</v>
      </c>
      <c r="AF697" s="879" t="s">
        <v>1714</v>
      </c>
      <c r="AG697" s="879" t="s">
        <v>1714</v>
      </c>
      <c r="AH697" s="879" t="s">
        <v>1714</v>
      </c>
      <c r="AI697" s="879" t="s">
        <v>1714</v>
      </c>
    </row>
    <row r="698" spans="2:35" ht="13" hidden="1" outlineLevel="1" x14ac:dyDescent="0.3">
      <c r="B698" s="845"/>
      <c r="C698" s="845"/>
      <c r="D698" s="851" t="s">
        <v>1206</v>
      </c>
      <c r="E698" s="878" t="s">
        <v>2376</v>
      </c>
      <c r="F698" s="879" t="s">
        <v>1714</v>
      </c>
      <c r="G698" s="879" t="s">
        <v>1714</v>
      </c>
      <c r="H698" s="879" t="s">
        <v>1714</v>
      </c>
      <c r="I698" s="879" t="s">
        <v>1714</v>
      </c>
      <c r="J698" s="879" t="s">
        <v>1714</v>
      </c>
      <c r="K698" s="879" t="s">
        <v>1714</v>
      </c>
      <c r="L698" s="879" t="s">
        <v>1714</v>
      </c>
      <c r="M698" s="879" t="s">
        <v>1714</v>
      </c>
      <c r="N698" s="879" t="s">
        <v>1714</v>
      </c>
      <c r="O698" s="879" t="s">
        <v>1714</v>
      </c>
      <c r="P698" s="879" t="s">
        <v>1714</v>
      </c>
      <c r="Q698" s="879" t="s">
        <v>1714</v>
      </c>
      <c r="R698" s="879" t="s">
        <v>1714</v>
      </c>
      <c r="S698" s="879" t="s">
        <v>1714</v>
      </c>
      <c r="T698" s="879" t="s">
        <v>1714</v>
      </c>
      <c r="U698" s="879" t="s">
        <v>1714</v>
      </c>
      <c r="V698" s="879" t="s">
        <v>1714</v>
      </c>
      <c r="W698" s="879" t="s">
        <v>1714</v>
      </c>
      <c r="X698" s="879" t="s">
        <v>1714</v>
      </c>
      <c r="Y698" s="879" t="s">
        <v>1714</v>
      </c>
      <c r="Z698" s="879" t="s">
        <v>1714</v>
      </c>
      <c r="AA698" s="879" t="s">
        <v>1714</v>
      </c>
      <c r="AB698" s="879" t="s">
        <v>1714</v>
      </c>
      <c r="AC698" s="879" t="s">
        <v>1714</v>
      </c>
      <c r="AD698" s="879" t="s">
        <v>1714</v>
      </c>
      <c r="AE698" s="879" t="s">
        <v>1714</v>
      </c>
      <c r="AF698" s="879" t="s">
        <v>1714</v>
      </c>
      <c r="AG698" s="879" t="s">
        <v>1714</v>
      </c>
      <c r="AH698" s="879" t="s">
        <v>1714</v>
      </c>
      <c r="AI698" s="879" t="s">
        <v>1714</v>
      </c>
    </row>
    <row r="699" spans="2:35" ht="13" hidden="1" outlineLevel="1" x14ac:dyDescent="0.3">
      <c r="B699" s="845"/>
      <c r="C699" s="845"/>
      <c r="D699" s="851" t="s">
        <v>1560</v>
      </c>
      <c r="E699" s="878" t="s">
        <v>2377</v>
      </c>
      <c r="F699" s="879" t="s">
        <v>1714</v>
      </c>
      <c r="G699" s="879" t="s">
        <v>1714</v>
      </c>
      <c r="H699" s="879" t="s">
        <v>1714</v>
      </c>
      <c r="I699" s="879" t="s">
        <v>1714</v>
      </c>
      <c r="J699" s="879" t="s">
        <v>1714</v>
      </c>
      <c r="K699" s="879" t="s">
        <v>1714</v>
      </c>
      <c r="L699" s="879" t="s">
        <v>1714</v>
      </c>
      <c r="M699" s="879" t="s">
        <v>1714</v>
      </c>
      <c r="N699" s="879" t="s">
        <v>1714</v>
      </c>
      <c r="O699" s="879" t="s">
        <v>1714</v>
      </c>
      <c r="P699" s="879" t="s">
        <v>1714</v>
      </c>
      <c r="Q699" s="879" t="s">
        <v>1714</v>
      </c>
      <c r="R699" s="879" t="s">
        <v>1714</v>
      </c>
      <c r="S699" s="879" t="s">
        <v>1714</v>
      </c>
      <c r="T699" s="879" t="s">
        <v>1714</v>
      </c>
      <c r="U699" s="879" t="s">
        <v>1714</v>
      </c>
      <c r="V699" s="879" t="s">
        <v>1714</v>
      </c>
      <c r="W699" s="879" t="s">
        <v>1714</v>
      </c>
      <c r="X699" s="879" t="s">
        <v>1714</v>
      </c>
      <c r="Y699" s="879" t="s">
        <v>1714</v>
      </c>
      <c r="Z699" s="879" t="s">
        <v>1714</v>
      </c>
      <c r="AA699" s="879" t="s">
        <v>1714</v>
      </c>
      <c r="AB699" s="879" t="s">
        <v>1714</v>
      </c>
      <c r="AC699" s="879" t="s">
        <v>1714</v>
      </c>
      <c r="AD699" s="879" t="s">
        <v>1714</v>
      </c>
      <c r="AE699" s="879" t="s">
        <v>1714</v>
      </c>
      <c r="AF699" s="879" t="s">
        <v>1714</v>
      </c>
      <c r="AG699" s="879" t="s">
        <v>1714</v>
      </c>
      <c r="AH699" s="879" t="s">
        <v>1714</v>
      </c>
      <c r="AI699" s="879" t="s">
        <v>1714</v>
      </c>
    </row>
    <row r="700" spans="2:35" ht="13" hidden="1" outlineLevel="1" x14ac:dyDescent="0.3">
      <c r="B700" s="845"/>
      <c r="C700" s="845"/>
      <c r="D700" s="851" t="s">
        <v>1561</v>
      </c>
      <c r="E700" s="878" t="s">
        <v>2378</v>
      </c>
      <c r="F700" s="879" t="s">
        <v>1714</v>
      </c>
      <c r="G700" s="879" t="s">
        <v>1714</v>
      </c>
      <c r="H700" s="879" t="s">
        <v>1714</v>
      </c>
      <c r="I700" s="879" t="s">
        <v>1714</v>
      </c>
      <c r="J700" s="879" t="s">
        <v>1714</v>
      </c>
      <c r="K700" s="879" t="s">
        <v>1714</v>
      </c>
      <c r="L700" s="879" t="s">
        <v>1714</v>
      </c>
      <c r="M700" s="879" t="s">
        <v>1714</v>
      </c>
      <c r="N700" s="879" t="s">
        <v>1714</v>
      </c>
      <c r="O700" s="879" t="s">
        <v>1714</v>
      </c>
      <c r="P700" s="879" t="s">
        <v>1714</v>
      </c>
      <c r="Q700" s="879" t="s">
        <v>1714</v>
      </c>
      <c r="R700" s="879" t="s">
        <v>1714</v>
      </c>
      <c r="S700" s="879" t="s">
        <v>1714</v>
      </c>
      <c r="T700" s="879" t="s">
        <v>1714</v>
      </c>
      <c r="U700" s="879" t="s">
        <v>1714</v>
      </c>
      <c r="V700" s="879" t="s">
        <v>1714</v>
      </c>
      <c r="W700" s="879" t="s">
        <v>1714</v>
      </c>
      <c r="X700" s="879" t="s">
        <v>1714</v>
      </c>
      <c r="Y700" s="879" t="s">
        <v>1714</v>
      </c>
      <c r="Z700" s="879" t="s">
        <v>1714</v>
      </c>
      <c r="AA700" s="879" t="s">
        <v>1714</v>
      </c>
      <c r="AB700" s="879" t="s">
        <v>1714</v>
      </c>
      <c r="AC700" s="879" t="s">
        <v>1714</v>
      </c>
      <c r="AD700" s="879" t="s">
        <v>1714</v>
      </c>
      <c r="AE700" s="879" t="s">
        <v>1714</v>
      </c>
      <c r="AF700" s="879" t="s">
        <v>1714</v>
      </c>
      <c r="AG700" s="879" t="s">
        <v>1714</v>
      </c>
      <c r="AH700" s="879" t="s">
        <v>1714</v>
      </c>
      <c r="AI700" s="879" t="s">
        <v>1714</v>
      </c>
    </row>
    <row r="701" spans="2:35" ht="13" hidden="1" outlineLevel="1" x14ac:dyDescent="0.3">
      <c r="B701" s="845"/>
      <c r="C701" s="845"/>
      <c r="D701" s="851" t="s">
        <v>1562</v>
      </c>
      <c r="E701" s="878" t="s">
        <v>2379</v>
      </c>
      <c r="F701" s="879" t="s">
        <v>1714</v>
      </c>
      <c r="G701" s="879" t="s">
        <v>1714</v>
      </c>
      <c r="H701" s="879" t="s">
        <v>1714</v>
      </c>
      <c r="I701" s="879" t="s">
        <v>1714</v>
      </c>
      <c r="J701" s="879" t="s">
        <v>1714</v>
      </c>
      <c r="K701" s="879" t="s">
        <v>1714</v>
      </c>
      <c r="L701" s="879" t="s">
        <v>1714</v>
      </c>
      <c r="M701" s="879" t="s">
        <v>1714</v>
      </c>
      <c r="N701" s="879" t="s">
        <v>1714</v>
      </c>
      <c r="O701" s="879" t="s">
        <v>1714</v>
      </c>
      <c r="P701" s="879" t="s">
        <v>1714</v>
      </c>
      <c r="Q701" s="879" t="s">
        <v>1714</v>
      </c>
      <c r="R701" s="879" t="s">
        <v>1714</v>
      </c>
      <c r="S701" s="879" t="s">
        <v>1714</v>
      </c>
      <c r="T701" s="879" t="s">
        <v>1714</v>
      </c>
      <c r="U701" s="879" t="s">
        <v>1714</v>
      </c>
      <c r="V701" s="879" t="s">
        <v>1714</v>
      </c>
      <c r="W701" s="879" t="s">
        <v>1714</v>
      </c>
      <c r="X701" s="879" t="s">
        <v>1714</v>
      </c>
      <c r="Y701" s="879" t="s">
        <v>1714</v>
      </c>
      <c r="Z701" s="879" t="s">
        <v>1714</v>
      </c>
      <c r="AA701" s="879" t="s">
        <v>1714</v>
      </c>
      <c r="AB701" s="879" t="s">
        <v>1714</v>
      </c>
      <c r="AC701" s="879" t="s">
        <v>1714</v>
      </c>
      <c r="AD701" s="879" t="s">
        <v>1714</v>
      </c>
      <c r="AE701" s="879" t="s">
        <v>1714</v>
      </c>
      <c r="AF701" s="879" t="s">
        <v>1714</v>
      </c>
      <c r="AG701" s="879" t="s">
        <v>1714</v>
      </c>
      <c r="AH701" s="879" t="s">
        <v>1714</v>
      </c>
      <c r="AI701" s="879" t="s">
        <v>1714</v>
      </c>
    </row>
    <row r="702" spans="2:35" ht="13" hidden="1" outlineLevel="1" x14ac:dyDescent="0.3">
      <c r="B702" s="845"/>
      <c r="C702" s="845"/>
      <c r="D702" s="851" t="s">
        <v>1563</v>
      </c>
      <c r="E702" s="878" t="s">
        <v>2380</v>
      </c>
      <c r="F702" s="879" t="s">
        <v>1714</v>
      </c>
      <c r="G702" s="879" t="s">
        <v>1714</v>
      </c>
      <c r="H702" s="879" t="s">
        <v>1714</v>
      </c>
      <c r="I702" s="879" t="s">
        <v>1714</v>
      </c>
      <c r="J702" s="879" t="s">
        <v>1714</v>
      </c>
      <c r="K702" s="879" t="s">
        <v>1714</v>
      </c>
      <c r="L702" s="879" t="s">
        <v>1714</v>
      </c>
      <c r="M702" s="879" t="s">
        <v>1714</v>
      </c>
      <c r="N702" s="879" t="s">
        <v>1714</v>
      </c>
      <c r="O702" s="879" t="s">
        <v>1714</v>
      </c>
      <c r="P702" s="879" t="s">
        <v>1714</v>
      </c>
      <c r="Q702" s="879" t="s">
        <v>1714</v>
      </c>
      <c r="R702" s="879" t="s">
        <v>1714</v>
      </c>
      <c r="S702" s="879" t="s">
        <v>1714</v>
      </c>
      <c r="T702" s="879" t="s">
        <v>1714</v>
      </c>
      <c r="U702" s="879" t="s">
        <v>1714</v>
      </c>
      <c r="V702" s="879" t="s">
        <v>1714</v>
      </c>
      <c r="W702" s="879" t="s">
        <v>1714</v>
      </c>
      <c r="X702" s="879" t="s">
        <v>1714</v>
      </c>
      <c r="Y702" s="879" t="s">
        <v>1714</v>
      </c>
      <c r="Z702" s="879" t="s">
        <v>1714</v>
      </c>
      <c r="AA702" s="879" t="s">
        <v>1714</v>
      </c>
      <c r="AB702" s="879" t="s">
        <v>1714</v>
      </c>
      <c r="AC702" s="879" t="s">
        <v>1714</v>
      </c>
      <c r="AD702" s="879" t="s">
        <v>1714</v>
      </c>
      <c r="AE702" s="879" t="s">
        <v>1714</v>
      </c>
      <c r="AF702" s="879" t="s">
        <v>1714</v>
      </c>
      <c r="AG702" s="879" t="s">
        <v>1714</v>
      </c>
      <c r="AH702" s="879" t="s">
        <v>1714</v>
      </c>
      <c r="AI702" s="879" t="s">
        <v>1714</v>
      </c>
    </row>
    <row r="703" spans="2:35" ht="13" hidden="1" outlineLevel="1" x14ac:dyDescent="0.3">
      <c r="B703" s="845"/>
      <c r="C703" s="845"/>
      <c r="D703" s="851" t="s">
        <v>1564</v>
      </c>
      <c r="E703" s="878" t="s">
        <v>2381</v>
      </c>
      <c r="F703" s="879" t="s">
        <v>1714</v>
      </c>
      <c r="G703" s="879" t="s">
        <v>1714</v>
      </c>
      <c r="H703" s="879" t="s">
        <v>1714</v>
      </c>
      <c r="I703" s="879" t="s">
        <v>1714</v>
      </c>
      <c r="J703" s="879" t="s">
        <v>1714</v>
      </c>
      <c r="K703" s="879" t="s">
        <v>1714</v>
      </c>
      <c r="L703" s="879" t="s">
        <v>1714</v>
      </c>
      <c r="M703" s="879" t="s">
        <v>1714</v>
      </c>
      <c r="N703" s="879" t="s">
        <v>1714</v>
      </c>
      <c r="O703" s="879" t="s">
        <v>1714</v>
      </c>
      <c r="P703" s="879" t="s">
        <v>1714</v>
      </c>
      <c r="Q703" s="879" t="s">
        <v>1714</v>
      </c>
      <c r="R703" s="879" t="s">
        <v>1714</v>
      </c>
      <c r="S703" s="879" t="s">
        <v>1714</v>
      </c>
      <c r="T703" s="879" t="s">
        <v>1714</v>
      </c>
      <c r="U703" s="879" t="s">
        <v>1714</v>
      </c>
      <c r="V703" s="879" t="s">
        <v>1714</v>
      </c>
      <c r="W703" s="879" t="s">
        <v>1714</v>
      </c>
      <c r="X703" s="879" t="s">
        <v>1714</v>
      </c>
      <c r="Y703" s="879" t="s">
        <v>1714</v>
      </c>
      <c r="Z703" s="879" t="s">
        <v>1714</v>
      </c>
      <c r="AA703" s="879" t="s">
        <v>1714</v>
      </c>
      <c r="AB703" s="879" t="s">
        <v>1714</v>
      </c>
      <c r="AC703" s="879" t="s">
        <v>1714</v>
      </c>
      <c r="AD703" s="879" t="s">
        <v>1714</v>
      </c>
      <c r="AE703" s="879" t="s">
        <v>1714</v>
      </c>
      <c r="AF703" s="879" t="s">
        <v>1714</v>
      </c>
      <c r="AG703" s="879" t="s">
        <v>1714</v>
      </c>
      <c r="AH703" s="879" t="s">
        <v>1714</v>
      </c>
      <c r="AI703" s="879" t="s">
        <v>1714</v>
      </c>
    </row>
    <row r="704" spans="2:35" ht="13" hidden="1" outlineLevel="1" x14ac:dyDescent="0.3">
      <c r="B704" s="845"/>
      <c r="C704" s="845"/>
      <c r="D704" s="851" t="s">
        <v>1565</v>
      </c>
      <c r="E704" s="878" t="s">
        <v>2382</v>
      </c>
      <c r="F704" s="879" t="s">
        <v>1714</v>
      </c>
      <c r="G704" s="879" t="s">
        <v>1714</v>
      </c>
      <c r="H704" s="879" t="s">
        <v>1714</v>
      </c>
      <c r="I704" s="879" t="s">
        <v>1714</v>
      </c>
      <c r="J704" s="879" t="s">
        <v>1714</v>
      </c>
      <c r="K704" s="879" t="s">
        <v>1714</v>
      </c>
      <c r="L704" s="879" t="s">
        <v>1714</v>
      </c>
      <c r="M704" s="879" t="s">
        <v>1714</v>
      </c>
      <c r="N704" s="879" t="s">
        <v>1714</v>
      </c>
      <c r="O704" s="879" t="s">
        <v>1714</v>
      </c>
      <c r="P704" s="879" t="s">
        <v>1714</v>
      </c>
      <c r="Q704" s="879" t="s">
        <v>1714</v>
      </c>
      <c r="R704" s="879" t="s">
        <v>1714</v>
      </c>
      <c r="S704" s="879" t="s">
        <v>1714</v>
      </c>
      <c r="T704" s="879" t="s">
        <v>1714</v>
      </c>
      <c r="U704" s="879" t="s">
        <v>1714</v>
      </c>
      <c r="V704" s="879" t="s">
        <v>1714</v>
      </c>
      <c r="W704" s="879" t="s">
        <v>1714</v>
      </c>
      <c r="X704" s="879" t="s">
        <v>1714</v>
      </c>
      <c r="Y704" s="879" t="s">
        <v>1714</v>
      </c>
      <c r="Z704" s="879" t="s">
        <v>1714</v>
      </c>
      <c r="AA704" s="879" t="s">
        <v>1714</v>
      </c>
      <c r="AB704" s="879" t="s">
        <v>1714</v>
      </c>
      <c r="AC704" s="879" t="s">
        <v>1714</v>
      </c>
      <c r="AD704" s="879" t="s">
        <v>1714</v>
      </c>
      <c r="AE704" s="879" t="s">
        <v>1714</v>
      </c>
      <c r="AF704" s="879" t="s">
        <v>1714</v>
      </c>
      <c r="AG704" s="879" t="s">
        <v>1714</v>
      </c>
      <c r="AH704" s="879" t="s">
        <v>1714</v>
      </c>
      <c r="AI704" s="879" t="s">
        <v>1714</v>
      </c>
    </row>
    <row r="705" spans="2:35" ht="13" hidden="1" outlineLevel="1" x14ac:dyDescent="0.3">
      <c r="B705" s="845"/>
      <c r="C705" s="845"/>
      <c r="D705" s="851" t="s">
        <v>1566</v>
      </c>
      <c r="E705" s="878" t="s">
        <v>2383</v>
      </c>
      <c r="F705" s="879" t="s">
        <v>1714</v>
      </c>
      <c r="G705" s="879" t="s">
        <v>1714</v>
      </c>
      <c r="H705" s="879" t="s">
        <v>1714</v>
      </c>
      <c r="I705" s="879" t="s">
        <v>1714</v>
      </c>
      <c r="J705" s="879" t="s">
        <v>1714</v>
      </c>
      <c r="K705" s="879" t="s">
        <v>1714</v>
      </c>
      <c r="L705" s="879" t="s">
        <v>1714</v>
      </c>
      <c r="M705" s="879" t="s">
        <v>1714</v>
      </c>
      <c r="N705" s="879" t="s">
        <v>1714</v>
      </c>
      <c r="O705" s="879" t="s">
        <v>1714</v>
      </c>
      <c r="P705" s="879" t="s">
        <v>1714</v>
      </c>
      <c r="Q705" s="879" t="s">
        <v>1714</v>
      </c>
      <c r="R705" s="879" t="s">
        <v>1714</v>
      </c>
      <c r="S705" s="879" t="s">
        <v>1714</v>
      </c>
      <c r="T705" s="879" t="s">
        <v>1714</v>
      </c>
      <c r="U705" s="879" t="s">
        <v>1714</v>
      </c>
      <c r="V705" s="879" t="s">
        <v>1714</v>
      </c>
      <c r="W705" s="879" t="s">
        <v>1714</v>
      </c>
      <c r="X705" s="879" t="s">
        <v>1714</v>
      </c>
      <c r="Y705" s="879" t="s">
        <v>1714</v>
      </c>
      <c r="Z705" s="879" t="s">
        <v>1714</v>
      </c>
      <c r="AA705" s="879" t="s">
        <v>1714</v>
      </c>
      <c r="AB705" s="879" t="s">
        <v>1714</v>
      </c>
      <c r="AC705" s="879" t="s">
        <v>1714</v>
      </c>
      <c r="AD705" s="879" t="s">
        <v>1714</v>
      </c>
      <c r="AE705" s="879" t="s">
        <v>1714</v>
      </c>
      <c r="AF705" s="879" t="s">
        <v>1714</v>
      </c>
      <c r="AG705" s="879" t="s">
        <v>1714</v>
      </c>
      <c r="AH705" s="879" t="s">
        <v>1714</v>
      </c>
      <c r="AI705" s="879" t="s">
        <v>1714</v>
      </c>
    </row>
    <row r="706" spans="2:35" ht="13" hidden="1" outlineLevel="1" x14ac:dyDescent="0.3">
      <c r="B706" s="845"/>
      <c r="C706" s="845"/>
      <c r="D706" s="851" t="s">
        <v>1567</v>
      </c>
      <c r="E706" s="878" t="s">
        <v>2384</v>
      </c>
      <c r="F706" s="879" t="s">
        <v>1714</v>
      </c>
      <c r="G706" s="879" t="s">
        <v>1714</v>
      </c>
      <c r="H706" s="879" t="s">
        <v>1714</v>
      </c>
      <c r="I706" s="879" t="s">
        <v>1714</v>
      </c>
      <c r="J706" s="879" t="s">
        <v>1714</v>
      </c>
      <c r="K706" s="879" t="s">
        <v>1714</v>
      </c>
      <c r="L706" s="879" t="s">
        <v>1714</v>
      </c>
      <c r="M706" s="879" t="s">
        <v>1714</v>
      </c>
      <c r="N706" s="879" t="s">
        <v>1714</v>
      </c>
      <c r="O706" s="879" t="s">
        <v>1714</v>
      </c>
      <c r="P706" s="879" t="s">
        <v>1714</v>
      </c>
      <c r="Q706" s="879" t="s">
        <v>1714</v>
      </c>
      <c r="R706" s="879" t="s">
        <v>1714</v>
      </c>
      <c r="S706" s="879" t="s">
        <v>1714</v>
      </c>
      <c r="T706" s="879" t="s">
        <v>1714</v>
      </c>
      <c r="U706" s="879" t="s">
        <v>1714</v>
      </c>
      <c r="V706" s="879" t="s">
        <v>1714</v>
      </c>
      <c r="W706" s="879" t="s">
        <v>1714</v>
      </c>
      <c r="X706" s="879" t="s">
        <v>1714</v>
      </c>
      <c r="Y706" s="879" t="s">
        <v>1714</v>
      </c>
      <c r="Z706" s="879" t="s">
        <v>1714</v>
      </c>
      <c r="AA706" s="879" t="s">
        <v>1714</v>
      </c>
      <c r="AB706" s="879" t="s">
        <v>1714</v>
      </c>
      <c r="AC706" s="879" t="s">
        <v>1714</v>
      </c>
      <c r="AD706" s="879" t="s">
        <v>1714</v>
      </c>
      <c r="AE706" s="879" t="s">
        <v>1714</v>
      </c>
      <c r="AF706" s="879" t="s">
        <v>1714</v>
      </c>
      <c r="AG706" s="879" t="s">
        <v>1714</v>
      </c>
      <c r="AH706" s="879" t="s">
        <v>1714</v>
      </c>
      <c r="AI706" s="879" t="s">
        <v>1714</v>
      </c>
    </row>
    <row r="707" spans="2:35" ht="13" hidden="1" outlineLevel="1" x14ac:dyDescent="0.3">
      <c r="B707" s="845"/>
      <c r="C707" s="845"/>
      <c r="D707" s="851" t="s">
        <v>1552</v>
      </c>
      <c r="E707" s="878" t="s">
        <v>2385</v>
      </c>
      <c r="F707" s="879" t="s">
        <v>1714</v>
      </c>
      <c r="G707" s="879" t="s">
        <v>1714</v>
      </c>
      <c r="H707" s="879" t="s">
        <v>1714</v>
      </c>
      <c r="I707" s="879" t="s">
        <v>1714</v>
      </c>
      <c r="J707" s="879" t="s">
        <v>1714</v>
      </c>
      <c r="K707" s="879" t="s">
        <v>1714</v>
      </c>
      <c r="L707" s="879" t="s">
        <v>1714</v>
      </c>
      <c r="M707" s="879" t="s">
        <v>1714</v>
      </c>
      <c r="N707" s="879" t="s">
        <v>1714</v>
      </c>
      <c r="O707" s="879" t="s">
        <v>1714</v>
      </c>
      <c r="P707" s="879" t="s">
        <v>1714</v>
      </c>
      <c r="Q707" s="879" t="s">
        <v>1714</v>
      </c>
      <c r="R707" s="879" t="s">
        <v>1714</v>
      </c>
      <c r="S707" s="879" t="s">
        <v>1714</v>
      </c>
      <c r="T707" s="879" t="s">
        <v>1714</v>
      </c>
      <c r="U707" s="879" t="s">
        <v>1714</v>
      </c>
      <c r="V707" s="879" t="s">
        <v>1714</v>
      </c>
      <c r="W707" s="879" t="s">
        <v>1714</v>
      </c>
      <c r="X707" s="879" t="s">
        <v>1714</v>
      </c>
      <c r="Y707" s="879" t="s">
        <v>1714</v>
      </c>
      <c r="Z707" s="879" t="s">
        <v>1714</v>
      </c>
      <c r="AA707" s="879" t="s">
        <v>1714</v>
      </c>
      <c r="AB707" s="879" t="s">
        <v>1714</v>
      </c>
      <c r="AC707" s="879" t="s">
        <v>1714</v>
      </c>
      <c r="AD707" s="879" t="s">
        <v>1714</v>
      </c>
      <c r="AE707" s="879" t="s">
        <v>1714</v>
      </c>
      <c r="AF707" s="879" t="s">
        <v>1714</v>
      </c>
      <c r="AG707" s="879" t="s">
        <v>1714</v>
      </c>
      <c r="AH707" s="879" t="s">
        <v>1714</v>
      </c>
      <c r="AI707" s="879" t="s">
        <v>1714</v>
      </c>
    </row>
    <row r="708" spans="2:35" ht="13" hidden="1" outlineLevel="1" x14ac:dyDescent="0.3">
      <c r="B708" s="845"/>
      <c r="C708" s="845"/>
      <c r="D708" s="860" t="s">
        <v>1568</v>
      </c>
      <c r="E708" s="878" t="s">
        <v>2386</v>
      </c>
      <c r="F708" s="879" t="s">
        <v>1714</v>
      </c>
      <c r="G708" s="879" t="s">
        <v>1714</v>
      </c>
      <c r="H708" s="879" t="s">
        <v>1714</v>
      </c>
      <c r="I708" s="879" t="s">
        <v>1714</v>
      </c>
      <c r="J708" s="879" t="s">
        <v>1714</v>
      </c>
      <c r="K708" s="879" t="s">
        <v>1714</v>
      </c>
      <c r="L708" s="879" t="s">
        <v>1714</v>
      </c>
      <c r="M708" s="879" t="s">
        <v>1714</v>
      </c>
      <c r="N708" s="879" t="s">
        <v>1714</v>
      </c>
      <c r="O708" s="879" t="s">
        <v>1714</v>
      </c>
      <c r="P708" s="879" t="s">
        <v>1714</v>
      </c>
      <c r="Q708" s="879" t="s">
        <v>1714</v>
      </c>
      <c r="R708" s="879" t="s">
        <v>1714</v>
      </c>
      <c r="S708" s="879" t="s">
        <v>1714</v>
      </c>
      <c r="T708" s="879" t="s">
        <v>1714</v>
      </c>
      <c r="U708" s="879" t="s">
        <v>1714</v>
      </c>
      <c r="V708" s="879" t="s">
        <v>1714</v>
      </c>
      <c r="W708" s="879" t="s">
        <v>1714</v>
      </c>
      <c r="X708" s="879" t="s">
        <v>1714</v>
      </c>
      <c r="Y708" s="879" t="s">
        <v>1714</v>
      </c>
      <c r="Z708" s="879" t="s">
        <v>1714</v>
      </c>
      <c r="AA708" s="879" t="s">
        <v>1714</v>
      </c>
      <c r="AB708" s="879" t="s">
        <v>1714</v>
      </c>
      <c r="AC708" s="879" t="s">
        <v>1714</v>
      </c>
      <c r="AD708" s="879" t="s">
        <v>1714</v>
      </c>
      <c r="AE708" s="879" t="s">
        <v>1714</v>
      </c>
      <c r="AF708" s="879" t="s">
        <v>1714</v>
      </c>
      <c r="AG708" s="879" t="s">
        <v>1714</v>
      </c>
      <c r="AH708" s="879" t="s">
        <v>1714</v>
      </c>
      <c r="AI708" s="879" t="s">
        <v>1714</v>
      </c>
    </row>
    <row r="709" spans="2:35" ht="13" hidden="1" outlineLevel="1" x14ac:dyDescent="0.3">
      <c r="B709" s="845"/>
      <c r="C709" s="845"/>
      <c r="D709" s="851" t="s">
        <v>1569</v>
      </c>
      <c r="E709" s="878" t="s">
        <v>2387</v>
      </c>
      <c r="F709" s="879" t="s">
        <v>1714</v>
      </c>
      <c r="G709" s="879" t="s">
        <v>1714</v>
      </c>
      <c r="H709" s="879" t="s">
        <v>1714</v>
      </c>
      <c r="I709" s="879" t="s">
        <v>1714</v>
      </c>
      <c r="J709" s="879" t="s">
        <v>1714</v>
      </c>
      <c r="K709" s="879" t="s">
        <v>1714</v>
      </c>
      <c r="L709" s="879" t="s">
        <v>1714</v>
      </c>
      <c r="M709" s="879" t="s">
        <v>1714</v>
      </c>
      <c r="N709" s="879" t="s">
        <v>1714</v>
      </c>
      <c r="O709" s="879" t="s">
        <v>1714</v>
      </c>
      <c r="P709" s="879" t="s">
        <v>1714</v>
      </c>
      <c r="Q709" s="879" t="s">
        <v>1714</v>
      </c>
      <c r="R709" s="879" t="s">
        <v>1714</v>
      </c>
      <c r="S709" s="879" t="s">
        <v>1714</v>
      </c>
      <c r="T709" s="879" t="s">
        <v>1714</v>
      </c>
      <c r="U709" s="879" t="s">
        <v>1714</v>
      </c>
      <c r="V709" s="879" t="s">
        <v>1714</v>
      </c>
      <c r="W709" s="879" t="s">
        <v>1714</v>
      </c>
      <c r="X709" s="879" t="s">
        <v>1714</v>
      </c>
      <c r="Y709" s="879" t="s">
        <v>1714</v>
      </c>
      <c r="Z709" s="879" t="s">
        <v>1714</v>
      </c>
      <c r="AA709" s="879" t="s">
        <v>1714</v>
      </c>
      <c r="AB709" s="879" t="s">
        <v>1714</v>
      </c>
      <c r="AC709" s="879" t="s">
        <v>1714</v>
      </c>
      <c r="AD709" s="879" t="s">
        <v>1714</v>
      </c>
      <c r="AE709" s="879" t="s">
        <v>1714</v>
      </c>
      <c r="AF709" s="879" t="s">
        <v>1714</v>
      </c>
      <c r="AG709" s="879" t="s">
        <v>1714</v>
      </c>
      <c r="AH709" s="879" t="s">
        <v>1714</v>
      </c>
      <c r="AI709" s="879" t="s">
        <v>1714</v>
      </c>
    </row>
    <row r="710" spans="2:35" ht="13" hidden="1" outlineLevel="1" x14ac:dyDescent="0.3">
      <c r="B710" s="845"/>
      <c r="C710" s="845"/>
      <c r="D710" s="851" t="s">
        <v>1570</v>
      </c>
      <c r="E710" s="878" t="s">
        <v>2388</v>
      </c>
      <c r="F710" s="879" t="s">
        <v>1714</v>
      </c>
      <c r="G710" s="879" t="s">
        <v>1714</v>
      </c>
      <c r="H710" s="879" t="s">
        <v>1714</v>
      </c>
      <c r="I710" s="879" t="s">
        <v>1714</v>
      </c>
      <c r="J710" s="879" t="s">
        <v>1714</v>
      </c>
      <c r="K710" s="879" t="s">
        <v>1714</v>
      </c>
      <c r="L710" s="879" t="s">
        <v>1714</v>
      </c>
      <c r="M710" s="879" t="s">
        <v>1714</v>
      </c>
      <c r="N710" s="879" t="s">
        <v>1714</v>
      </c>
      <c r="O710" s="879" t="s">
        <v>1714</v>
      </c>
      <c r="P710" s="879" t="s">
        <v>1714</v>
      </c>
      <c r="Q710" s="879" t="s">
        <v>1714</v>
      </c>
      <c r="R710" s="879" t="s">
        <v>1714</v>
      </c>
      <c r="S710" s="879" t="s">
        <v>1714</v>
      </c>
      <c r="T710" s="879" t="s">
        <v>1714</v>
      </c>
      <c r="U710" s="879" t="s">
        <v>1714</v>
      </c>
      <c r="V710" s="879" t="s">
        <v>1714</v>
      </c>
      <c r="W710" s="879" t="s">
        <v>1714</v>
      </c>
      <c r="X710" s="879" t="s">
        <v>1714</v>
      </c>
      <c r="Y710" s="879" t="s">
        <v>1714</v>
      </c>
      <c r="Z710" s="879" t="s">
        <v>1714</v>
      </c>
      <c r="AA710" s="879" t="s">
        <v>1714</v>
      </c>
      <c r="AB710" s="879" t="s">
        <v>1714</v>
      </c>
      <c r="AC710" s="879" t="s">
        <v>1714</v>
      </c>
      <c r="AD710" s="879" t="s">
        <v>1714</v>
      </c>
      <c r="AE710" s="879" t="s">
        <v>1714</v>
      </c>
      <c r="AF710" s="879" t="s">
        <v>1714</v>
      </c>
      <c r="AG710" s="879" t="s">
        <v>1714</v>
      </c>
      <c r="AH710" s="879" t="s">
        <v>1714</v>
      </c>
      <c r="AI710" s="879" t="s">
        <v>1714</v>
      </c>
    </row>
    <row r="711" spans="2:35" ht="13" hidden="1" outlineLevel="1" x14ac:dyDescent="0.3">
      <c r="B711" s="845"/>
      <c r="C711" s="845"/>
      <c r="D711" s="851" t="s">
        <v>1571</v>
      </c>
      <c r="E711" s="878" t="s">
        <v>2389</v>
      </c>
      <c r="F711" s="879" t="s">
        <v>1714</v>
      </c>
      <c r="G711" s="879" t="s">
        <v>1714</v>
      </c>
      <c r="H711" s="879" t="s">
        <v>1714</v>
      </c>
      <c r="I711" s="879" t="s">
        <v>1714</v>
      </c>
      <c r="J711" s="879" t="s">
        <v>1714</v>
      </c>
      <c r="K711" s="879" t="s">
        <v>1714</v>
      </c>
      <c r="L711" s="879" t="s">
        <v>1714</v>
      </c>
      <c r="M711" s="879" t="s">
        <v>1714</v>
      </c>
      <c r="N711" s="879" t="s">
        <v>1714</v>
      </c>
      <c r="O711" s="879" t="s">
        <v>1714</v>
      </c>
      <c r="P711" s="879" t="s">
        <v>1714</v>
      </c>
      <c r="Q711" s="879" t="s">
        <v>1714</v>
      </c>
      <c r="R711" s="879" t="s">
        <v>1714</v>
      </c>
      <c r="S711" s="879" t="s">
        <v>1714</v>
      </c>
      <c r="T711" s="879" t="s">
        <v>1714</v>
      </c>
      <c r="U711" s="879" t="s">
        <v>1714</v>
      </c>
      <c r="V711" s="879" t="s">
        <v>1714</v>
      </c>
      <c r="W711" s="879" t="s">
        <v>1714</v>
      </c>
      <c r="X711" s="879" t="s">
        <v>1714</v>
      </c>
      <c r="Y711" s="879" t="s">
        <v>1714</v>
      </c>
      <c r="Z711" s="879" t="s">
        <v>1714</v>
      </c>
      <c r="AA711" s="879" t="s">
        <v>1714</v>
      </c>
      <c r="AB711" s="879" t="s">
        <v>1714</v>
      </c>
      <c r="AC711" s="879" t="s">
        <v>1714</v>
      </c>
      <c r="AD711" s="879" t="s">
        <v>1714</v>
      </c>
      <c r="AE711" s="879" t="s">
        <v>1714</v>
      </c>
      <c r="AF711" s="879" t="s">
        <v>1714</v>
      </c>
      <c r="AG711" s="879" t="s">
        <v>1714</v>
      </c>
      <c r="AH711" s="879" t="s">
        <v>1714</v>
      </c>
      <c r="AI711" s="879" t="s">
        <v>1714</v>
      </c>
    </row>
    <row r="712" spans="2:35" ht="13" hidden="1" outlineLevel="1" x14ac:dyDescent="0.3">
      <c r="B712" s="845"/>
      <c r="C712" s="845"/>
      <c r="D712" s="860" t="s">
        <v>1572</v>
      </c>
      <c r="E712" s="878" t="s">
        <v>2390</v>
      </c>
      <c r="F712" s="879" t="s">
        <v>1714</v>
      </c>
      <c r="G712" s="879" t="s">
        <v>1714</v>
      </c>
      <c r="H712" s="879" t="s">
        <v>1714</v>
      </c>
      <c r="I712" s="879" t="s">
        <v>1714</v>
      </c>
      <c r="J712" s="879" t="s">
        <v>1714</v>
      </c>
      <c r="K712" s="879" t="s">
        <v>1714</v>
      </c>
      <c r="L712" s="879" t="s">
        <v>1714</v>
      </c>
      <c r="M712" s="879" t="s">
        <v>1714</v>
      </c>
      <c r="N712" s="879" t="s">
        <v>1714</v>
      </c>
      <c r="O712" s="879" t="s">
        <v>1714</v>
      </c>
      <c r="P712" s="879" t="s">
        <v>1714</v>
      </c>
      <c r="Q712" s="879" t="s">
        <v>1714</v>
      </c>
      <c r="R712" s="879" t="s">
        <v>1714</v>
      </c>
      <c r="S712" s="879" t="s">
        <v>1714</v>
      </c>
      <c r="T712" s="879" t="s">
        <v>1714</v>
      </c>
      <c r="U712" s="879" t="s">
        <v>1714</v>
      </c>
      <c r="V712" s="879" t="s">
        <v>1714</v>
      </c>
      <c r="W712" s="879" t="s">
        <v>1714</v>
      </c>
      <c r="X712" s="879" t="s">
        <v>1714</v>
      </c>
      <c r="Y712" s="879" t="s">
        <v>1714</v>
      </c>
      <c r="Z712" s="879" t="s">
        <v>1714</v>
      </c>
      <c r="AA712" s="879" t="s">
        <v>1714</v>
      </c>
      <c r="AB712" s="879" t="s">
        <v>1714</v>
      </c>
      <c r="AC712" s="879" t="s">
        <v>1714</v>
      </c>
      <c r="AD712" s="879" t="s">
        <v>1714</v>
      </c>
      <c r="AE712" s="879" t="s">
        <v>1714</v>
      </c>
      <c r="AF712" s="879" t="s">
        <v>1714</v>
      </c>
      <c r="AG712" s="879" t="s">
        <v>1714</v>
      </c>
      <c r="AH712" s="879" t="s">
        <v>1714</v>
      </c>
      <c r="AI712" s="879" t="s">
        <v>1714</v>
      </c>
    </row>
    <row r="713" spans="2:35" ht="13" hidden="1" outlineLevel="1" x14ac:dyDescent="0.3">
      <c r="B713" s="845"/>
      <c r="C713" s="845"/>
      <c r="D713" s="851" t="s">
        <v>823</v>
      </c>
      <c r="E713" s="878" t="s">
        <v>2391</v>
      </c>
      <c r="F713" s="879" t="s">
        <v>1714</v>
      </c>
      <c r="G713" s="879" t="s">
        <v>1714</v>
      </c>
      <c r="H713" s="879" t="s">
        <v>1714</v>
      </c>
      <c r="I713" s="879" t="s">
        <v>1714</v>
      </c>
      <c r="J713" s="879" t="s">
        <v>1714</v>
      </c>
      <c r="K713" s="879" t="s">
        <v>1714</v>
      </c>
      <c r="L713" s="879" t="s">
        <v>1714</v>
      </c>
      <c r="M713" s="879" t="s">
        <v>1714</v>
      </c>
      <c r="N713" s="879" t="s">
        <v>1714</v>
      </c>
      <c r="O713" s="879" t="s">
        <v>1714</v>
      </c>
      <c r="P713" s="879" t="s">
        <v>1714</v>
      </c>
      <c r="Q713" s="879" t="s">
        <v>1714</v>
      </c>
      <c r="R713" s="879" t="s">
        <v>1714</v>
      </c>
      <c r="S713" s="879" t="s">
        <v>1714</v>
      </c>
      <c r="T713" s="879" t="s">
        <v>1714</v>
      </c>
      <c r="U713" s="879" t="s">
        <v>1714</v>
      </c>
      <c r="V713" s="879" t="s">
        <v>1714</v>
      </c>
      <c r="W713" s="879" t="s">
        <v>1714</v>
      </c>
      <c r="X713" s="879" t="s">
        <v>1714</v>
      </c>
      <c r="Y713" s="879" t="s">
        <v>1714</v>
      </c>
      <c r="Z713" s="879" t="s">
        <v>1714</v>
      </c>
      <c r="AA713" s="879" t="s">
        <v>1714</v>
      </c>
      <c r="AB713" s="879" t="s">
        <v>1714</v>
      </c>
      <c r="AC713" s="879" t="s">
        <v>1714</v>
      </c>
      <c r="AD713" s="879" t="s">
        <v>1714</v>
      </c>
      <c r="AE713" s="879" t="s">
        <v>1714</v>
      </c>
      <c r="AF713" s="879" t="s">
        <v>1714</v>
      </c>
      <c r="AG713" s="879" t="s">
        <v>1714</v>
      </c>
      <c r="AH713" s="879" t="s">
        <v>1714</v>
      </c>
      <c r="AI713" s="879" t="s">
        <v>1714</v>
      </c>
    </row>
    <row r="714" spans="2:35" ht="13" hidden="1" outlineLevel="1" x14ac:dyDescent="0.3">
      <c r="B714" s="845"/>
      <c r="C714" s="845"/>
      <c r="D714" s="851" t="s">
        <v>1573</v>
      </c>
      <c r="E714" s="878" t="s">
        <v>2392</v>
      </c>
      <c r="F714" s="879" t="s">
        <v>1714</v>
      </c>
      <c r="G714" s="879" t="s">
        <v>1714</v>
      </c>
      <c r="H714" s="879" t="s">
        <v>1714</v>
      </c>
      <c r="I714" s="879" t="s">
        <v>1714</v>
      </c>
      <c r="J714" s="879" t="s">
        <v>1714</v>
      </c>
      <c r="K714" s="879" t="s">
        <v>1714</v>
      </c>
      <c r="L714" s="879" t="s">
        <v>1714</v>
      </c>
      <c r="M714" s="879" t="s">
        <v>1714</v>
      </c>
      <c r="N714" s="879" t="s">
        <v>1714</v>
      </c>
      <c r="O714" s="879" t="s">
        <v>1714</v>
      </c>
      <c r="P714" s="879" t="s">
        <v>1714</v>
      </c>
      <c r="Q714" s="879" t="s">
        <v>1714</v>
      </c>
      <c r="R714" s="879" t="s">
        <v>1714</v>
      </c>
      <c r="S714" s="879" t="s">
        <v>1714</v>
      </c>
      <c r="T714" s="879" t="s">
        <v>1714</v>
      </c>
      <c r="U714" s="879" t="s">
        <v>1714</v>
      </c>
      <c r="V714" s="879" t="s">
        <v>1714</v>
      </c>
      <c r="W714" s="879" t="s">
        <v>1714</v>
      </c>
      <c r="X714" s="879" t="s">
        <v>1714</v>
      </c>
      <c r="Y714" s="879" t="s">
        <v>1714</v>
      </c>
      <c r="Z714" s="879" t="s">
        <v>1714</v>
      </c>
      <c r="AA714" s="879" t="s">
        <v>1714</v>
      </c>
      <c r="AB714" s="879" t="s">
        <v>1714</v>
      </c>
      <c r="AC714" s="879" t="s">
        <v>1714</v>
      </c>
      <c r="AD714" s="879" t="s">
        <v>1714</v>
      </c>
      <c r="AE714" s="879" t="s">
        <v>1714</v>
      </c>
      <c r="AF714" s="879" t="s">
        <v>1714</v>
      </c>
      <c r="AG714" s="879" t="s">
        <v>1714</v>
      </c>
      <c r="AH714" s="879" t="s">
        <v>1714</v>
      </c>
      <c r="AI714" s="879" t="s">
        <v>1714</v>
      </c>
    </row>
    <row r="715" spans="2:35" ht="13" hidden="1" outlineLevel="1" x14ac:dyDescent="0.3">
      <c r="B715" s="845"/>
      <c r="C715" s="845"/>
      <c r="D715" s="857" t="s">
        <v>873</v>
      </c>
      <c r="E715" s="878" t="s">
        <v>2393</v>
      </c>
      <c r="F715" s="879" t="s">
        <v>1714</v>
      </c>
      <c r="G715" s="879" t="s">
        <v>1714</v>
      </c>
      <c r="H715" s="879" t="s">
        <v>1714</v>
      </c>
      <c r="I715" s="879" t="s">
        <v>1714</v>
      </c>
      <c r="J715" s="879" t="s">
        <v>1714</v>
      </c>
      <c r="K715" s="879" t="s">
        <v>1714</v>
      </c>
      <c r="L715" s="879" t="s">
        <v>1714</v>
      </c>
      <c r="M715" s="879" t="s">
        <v>1714</v>
      </c>
      <c r="N715" s="879" t="s">
        <v>1714</v>
      </c>
      <c r="O715" s="879" t="s">
        <v>1714</v>
      </c>
      <c r="P715" s="879" t="s">
        <v>1714</v>
      </c>
      <c r="Q715" s="879" t="s">
        <v>1714</v>
      </c>
      <c r="R715" s="879" t="s">
        <v>1714</v>
      </c>
      <c r="S715" s="879" t="s">
        <v>1714</v>
      </c>
      <c r="T715" s="879" t="s">
        <v>1714</v>
      </c>
      <c r="U715" s="879" t="s">
        <v>1714</v>
      </c>
      <c r="V715" s="879" t="s">
        <v>1714</v>
      </c>
      <c r="W715" s="879" t="s">
        <v>1714</v>
      </c>
      <c r="X715" s="879" t="s">
        <v>1714</v>
      </c>
      <c r="Y715" s="879" t="s">
        <v>1714</v>
      </c>
      <c r="Z715" s="879" t="s">
        <v>1714</v>
      </c>
      <c r="AA715" s="879" t="s">
        <v>1714</v>
      </c>
      <c r="AB715" s="879" t="s">
        <v>1714</v>
      </c>
      <c r="AC715" s="879" t="s">
        <v>1714</v>
      </c>
      <c r="AD715" s="879" t="s">
        <v>1714</v>
      </c>
      <c r="AE715" s="879" t="s">
        <v>1714</v>
      </c>
      <c r="AF715" s="879" t="s">
        <v>1714</v>
      </c>
      <c r="AG715" s="879" t="s">
        <v>1714</v>
      </c>
      <c r="AH715" s="879" t="s">
        <v>1714</v>
      </c>
      <c r="AI715" s="879" t="s">
        <v>1714</v>
      </c>
    </row>
    <row r="716" spans="2:35" ht="13" hidden="1" outlineLevel="1" x14ac:dyDescent="0.3">
      <c r="B716" s="845"/>
      <c r="C716" s="845"/>
      <c r="D716" s="850" t="s">
        <v>1574</v>
      </c>
      <c r="E716" s="878" t="s">
        <v>2394</v>
      </c>
      <c r="F716" s="879" t="s">
        <v>1714</v>
      </c>
      <c r="G716" s="879" t="s">
        <v>1714</v>
      </c>
      <c r="H716" s="879" t="s">
        <v>1714</v>
      </c>
      <c r="I716" s="879" t="s">
        <v>1714</v>
      </c>
      <c r="J716" s="879" t="s">
        <v>1714</v>
      </c>
      <c r="K716" s="879" t="s">
        <v>1714</v>
      </c>
      <c r="L716" s="879" t="s">
        <v>1714</v>
      </c>
      <c r="M716" s="879" t="s">
        <v>1714</v>
      </c>
      <c r="N716" s="879" t="s">
        <v>1714</v>
      </c>
      <c r="O716" s="879" t="s">
        <v>1714</v>
      </c>
      <c r="P716" s="879" t="s">
        <v>1714</v>
      </c>
      <c r="Q716" s="879" t="s">
        <v>1714</v>
      </c>
      <c r="R716" s="879" t="s">
        <v>1714</v>
      </c>
      <c r="S716" s="879" t="s">
        <v>1714</v>
      </c>
      <c r="T716" s="879" t="s">
        <v>1714</v>
      </c>
      <c r="U716" s="879" t="s">
        <v>1714</v>
      </c>
      <c r="V716" s="879" t="s">
        <v>1714</v>
      </c>
      <c r="W716" s="879" t="s">
        <v>1714</v>
      </c>
      <c r="X716" s="879" t="s">
        <v>1714</v>
      </c>
      <c r="Y716" s="879" t="s">
        <v>1714</v>
      </c>
      <c r="Z716" s="879" t="s">
        <v>1714</v>
      </c>
      <c r="AA716" s="879" t="s">
        <v>1714</v>
      </c>
      <c r="AB716" s="879" t="s">
        <v>1714</v>
      </c>
      <c r="AC716" s="879" t="s">
        <v>1714</v>
      </c>
      <c r="AD716" s="879" t="s">
        <v>1714</v>
      </c>
      <c r="AE716" s="879" t="s">
        <v>1714</v>
      </c>
      <c r="AF716" s="879" t="s">
        <v>1714</v>
      </c>
      <c r="AG716" s="879" t="s">
        <v>1714</v>
      </c>
      <c r="AH716" s="879" t="s">
        <v>1714</v>
      </c>
      <c r="AI716" s="879" t="s">
        <v>1714</v>
      </c>
    </row>
    <row r="717" spans="2:35" ht="13" hidden="1" outlineLevel="1" x14ac:dyDescent="0.3">
      <c r="B717" s="845"/>
      <c r="C717" s="845"/>
      <c r="D717" s="850" t="s">
        <v>1575</v>
      </c>
      <c r="E717" s="878" t="s">
        <v>2395</v>
      </c>
      <c r="F717" s="879" t="s">
        <v>1714</v>
      </c>
      <c r="G717" s="879" t="s">
        <v>1714</v>
      </c>
      <c r="H717" s="879" t="s">
        <v>1714</v>
      </c>
      <c r="I717" s="879" t="s">
        <v>1714</v>
      </c>
      <c r="J717" s="879" t="s">
        <v>1714</v>
      </c>
      <c r="K717" s="879" t="s">
        <v>1714</v>
      </c>
      <c r="L717" s="879" t="s">
        <v>1714</v>
      </c>
      <c r="M717" s="879" t="s">
        <v>1714</v>
      </c>
      <c r="N717" s="879" t="s">
        <v>1714</v>
      </c>
      <c r="O717" s="879" t="s">
        <v>1714</v>
      </c>
      <c r="P717" s="879" t="s">
        <v>1714</v>
      </c>
      <c r="Q717" s="879" t="s">
        <v>1714</v>
      </c>
      <c r="R717" s="879" t="s">
        <v>1714</v>
      </c>
      <c r="S717" s="879" t="s">
        <v>1714</v>
      </c>
      <c r="T717" s="879" t="s">
        <v>1714</v>
      </c>
      <c r="U717" s="879" t="s">
        <v>1714</v>
      </c>
      <c r="V717" s="879" t="s">
        <v>1714</v>
      </c>
      <c r="W717" s="879" t="s">
        <v>1714</v>
      </c>
      <c r="X717" s="879" t="s">
        <v>1714</v>
      </c>
      <c r="Y717" s="879" t="s">
        <v>1714</v>
      </c>
      <c r="Z717" s="879" t="s">
        <v>1714</v>
      </c>
      <c r="AA717" s="879" t="s">
        <v>1714</v>
      </c>
      <c r="AB717" s="879" t="s">
        <v>1714</v>
      </c>
      <c r="AC717" s="879" t="s">
        <v>1714</v>
      </c>
      <c r="AD717" s="879" t="s">
        <v>1714</v>
      </c>
      <c r="AE717" s="879" t="s">
        <v>1714</v>
      </c>
      <c r="AF717" s="879" t="s">
        <v>1714</v>
      </c>
      <c r="AG717" s="879" t="s">
        <v>1714</v>
      </c>
      <c r="AH717" s="879" t="s">
        <v>1714</v>
      </c>
      <c r="AI717" s="879" t="s">
        <v>1714</v>
      </c>
    </row>
    <row r="718" spans="2:35" ht="13" hidden="1" outlineLevel="1" x14ac:dyDescent="0.3">
      <c r="B718" s="845"/>
      <c r="C718" s="845"/>
      <c r="D718" s="850" t="s">
        <v>1576</v>
      </c>
      <c r="E718" s="878" t="s">
        <v>2396</v>
      </c>
      <c r="F718" s="879" t="s">
        <v>1714</v>
      </c>
      <c r="G718" s="879" t="s">
        <v>1714</v>
      </c>
      <c r="H718" s="879" t="s">
        <v>1714</v>
      </c>
      <c r="I718" s="879" t="s">
        <v>1714</v>
      </c>
      <c r="J718" s="879" t="s">
        <v>1714</v>
      </c>
      <c r="K718" s="879" t="s">
        <v>1714</v>
      </c>
      <c r="L718" s="879" t="s">
        <v>1714</v>
      </c>
      <c r="M718" s="879" t="s">
        <v>1714</v>
      </c>
      <c r="N718" s="879" t="s">
        <v>1714</v>
      </c>
      <c r="O718" s="879" t="s">
        <v>1714</v>
      </c>
      <c r="P718" s="879" t="s">
        <v>1714</v>
      </c>
      <c r="Q718" s="879" t="s">
        <v>1714</v>
      </c>
      <c r="R718" s="879" t="s">
        <v>1714</v>
      </c>
      <c r="S718" s="879" t="s">
        <v>1714</v>
      </c>
      <c r="T718" s="879" t="s">
        <v>1714</v>
      </c>
      <c r="U718" s="879" t="s">
        <v>1714</v>
      </c>
      <c r="V718" s="879" t="s">
        <v>1714</v>
      </c>
      <c r="W718" s="879" t="s">
        <v>1714</v>
      </c>
      <c r="X718" s="879" t="s">
        <v>1714</v>
      </c>
      <c r="Y718" s="879" t="s">
        <v>1714</v>
      </c>
      <c r="Z718" s="879" t="s">
        <v>1714</v>
      </c>
      <c r="AA718" s="879" t="s">
        <v>1714</v>
      </c>
      <c r="AB718" s="879" t="s">
        <v>1714</v>
      </c>
      <c r="AC718" s="879" t="s">
        <v>1714</v>
      </c>
      <c r="AD718" s="879" t="s">
        <v>1714</v>
      </c>
      <c r="AE718" s="879" t="s">
        <v>1714</v>
      </c>
      <c r="AF718" s="879" t="s">
        <v>1714</v>
      </c>
      <c r="AG718" s="879" t="s">
        <v>1714</v>
      </c>
      <c r="AH718" s="879" t="s">
        <v>1714</v>
      </c>
      <c r="AI718" s="879" t="s">
        <v>1714</v>
      </c>
    </row>
    <row r="719" spans="2:35" ht="13" hidden="1" outlineLevel="1" x14ac:dyDescent="0.3">
      <c r="B719" s="845"/>
      <c r="C719" s="845"/>
      <c r="D719" s="850" t="s">
        <v>1577</v>
      </c>
      <c r="E719" s="878" t="s">
        <v>2397</v>
      </c>
      <c r="F719" s="879" t="s">
        <v>1714</v>
      </c>
      <c r="G719" s="879" t="s">
        <v>1714</v>
      </c>
      <c r="H719" s="879" t="s">
        <v>1714</v>
      </c>
      <c r="I719" s="879" t="s">
        <v>1714</v>
      </c>
      <c r="J719" s="879" t="s">
        <v>1714</v>
      </c>
      <c r="K719" s="879" t="s">
        <v>1714</v>
      </c>
      <c r="L719" s="879" t="s">
        <v>1714</v>
      </c>
      <c r="M719" s="879" t="s">
        <v>1714</v>
      </c>
      <c r="N719" s="879" t="s">
        <v>1714</v>
      </c>
      <c r="O719" s="879" t="s">
        <v>1714</v>
      </c>
      <c r="P719" s="879" t="s">
        <v>1714</v>
      </c>
      <c r="Q719" s="879" t="s">
        <v>1714</v>
      </c>
      <c r="R719" s="879" t="s">
        <v>1714</v>
      </c>
      <c r="S719" s="879" t="s">
        <v>1714</v>
      </c>
      <c r="T719" s="879" t="s">
        <v>1714</v>
      </c>
      <c r="U719" s="879" t="s">
        <v>1714</v>
      </c>
      <c r="V719" s="879" t="s">
        <v>1714</v>
      </c>
      <c r="W719" s="879" t="s">
        <v>1714</v>
      </c>
      <c r="X719" s="879" t="s">
        <v>1714</v>
      </c>
      <c r="Y719" s="879" t="s">
        <v>1714</v>
      </c>
      <c r="Z719" s="879" t="s">
        <v>1714</v>
      </c>
      <c r="AA719" s="879" t="s">
        <v>1714</v>
      </c>
      <c r="AB719" s="879" t="s">
        <v>1714</v>
      </c>
      <c r="AC719" s="879" t="s">
        <v>1714</v>
      </c>
      <c r="AD719" s="879" t="s">
        <v>1714</v>
      </c>
      <c r="AE719" s="879" t="s">
        <v>1714</v>
      </c>
      <c r="AF719" s="879" t="s">
        <v>1714</v>
      </c>
      <c r="AG719" s="879" t="s">
        <v>1714</v>
      </c>
      <c r="AH719" s="879" t="s">
        <v>1714</v>
      </c>
      <c r="AI719" s="879" t="s">
        <v>1714</v>
      </c>
    </row>
    <row r="720" spans="2:35" ht="13" hidden="1" outlineLevel="1" x14ac:dyDescent="0.3">
      <c r="B720" s="845"/>
      <c r="C720" s="845"/>
      <c r="D720" s="847" t="s">
        <v>1578</v>
      </c>
      <c r="E720" s="878" t="s">
        <v>2398</v>
      </c>
      <c r="F720" s="879" t="s">
        <v>1714</v>
      </c>
      <c r="G720" s="879" t="s">
        <v>1714</v>
      </c>
      <c r="H720" s="879" t="s">
        <v>1714</v>
      </c>
      <c r="I720" s="879" t="s">
        <v>1714</v>
      </c>
      <c r="J720" s="879" t="s">
        <v>1714</v>
      </c>
      <c r="K720" s="879" t="s">
        <v>1714</v>
      </c>
      <c r="L720" s="879" t="s">
        <v>1714</v>
      </c>
      <c r="M720" s="879" t="s">
        <v>1714</v>
      </c>
      <c r="N720" s="879" t="s">
        <v>1714</v>
      </c>
      <c r="O720" s="879" t="s">
        <v>1714</v>
      </c>
      <c r="P720" s="879" t="s">
        <v>1714</v>
      </c>
      <c r="Q720" s="879" t="s">
        <v>1714</v>
      </c>
      <c r="R720" s="879" t="s">
        <v>1714</v>
      </c>
      <c r="S720" s="879" t="s">
        <v>1714</v>
      </c>
      <c r="T720" s="879" t="s">
        <v>1714</v>
      </c>
      <c r="U720" s="879" t="s">
        <v>1714</v>
      </c>
      <c r="V720" s="879" t="s">
        <v>1714</v>
      </c>
      <c r="W720" s="879" t="s">
        <v>1714</v>
      </c>
      <c r="X720" s="879" t="s">
        <v>1714</v>
      </c>
      <c r="Y720" s="879" t="s">
        <v>1714</v>
      </c>
      <c r="Z720" s="879" t="s">
        <v>1714</v>
      </c>
      <c r="AA720" s="879" t="s">
        <v>1714</v>
      </c>
      <c r="AB720" s="879" t="s">
        <v>1714</v>
      </c>
      <c r="AC720" s="879" t="s">
        <v>1714</v>
      </c>
      <c r="AD720" s="879" t="s">
        <v>1714</v>
      </c>
      <c r="AE720" s="879" t="s">
        <v>1714</v>
      </c>
      <c r="AF720" s="879" t="s">
        <v>1714</v>
      </c>
      <c r="AG720" s="879" t="s">
        <v>1714</v>
      </c>
      <c r="AH720" s="879" t="s">
        <v>1714</v>
      </c>
      <c r="AI720" s="879" t="s">
        <v>1714</v>
      </c>
    </row>
    <row r="721" spans="2:35" ht="13" hidden="1" outlineLevel="1" x14ac:dyDescent="0.3">
      <c r="B721" s="845"/>
      <c r="C721" s="845"/>
      <c r="D721" s="855" t="s">
        <v>1579</v>
      </c>
      <c r="E721" s="878" t="s">
        <v>2399</v>
      </c>
      <c r="F721" s="879" t="s">
        <v>1714</v>
      </c>
      <c r="G721" s="879" t="s">
        <v>1714</v>
      </c>
      <c r="H721" s="879" t="s">
        <v>1714</v>
      </c>
      <c r="I721" s="879" t="s">
        <v>1714</v>
      </c>
      <c r="J721" s="879" t="s">
        <v>1714</v>
      </c>
      <c r="K721" s="879" t="s">
        <v>1714</v>
      </c>
      <c r="L721" s="879" t="s">
        <v>1714</v>
      </c>
      <c r="M721" s="879" t="s">
        <v>1714</v>
      </c>
      <c r="N721" s="879" t="s">
        <v>1714</v>
      </c>
      <c r="O721" s="879" t="s">
        <v>1714</v>
      </c>
      <c r="P721" s="879" t="s">
        <v>1714</v>
      </c>
      <c r="Q721" s="879" t="s">
        <v>1714</v>
      </c>
      <c r="R721" s="879" t="s">
        <v>1714</v>
      </c>
      <c r="S721" s="879" t="s">
        <v>1714</v>
      </c>
      <c r="T721" s="879" t="s">
        <v>1714</v>
      </c>
      <c r="U721" s="879" t="s">
        <v>1714</v>
      </c>
      <c r="V721" s="879" t="s">
        <v>1714</v>
      </c>
      <c r="W721" s="879" t="s">
        <v>1714</v>
      </c>
      <c r="X721" s="879" t="s">
        <v>1714</v>
      </c>
      <c r="Y721" s="879" t="s">
        <v>1714</v>
      </c>
      <c r="Z721" s="879" t="s">
        <v>1714</v>
      </c>
      <c r="AA721" s="879" t="s">
        <v>1714</v>
      </c>
      <c r="AB721" s="879" t="s">
        <v>1714</v>
      </c>
      <c r="AC721" s="879" t="s">
        <v>1714</v>
      </c>
      <c r="AD721" s="879" t="s">
        <v>1714</v>
      </c>
      <c r="AE721" s="879" t="s">
        <v>1714</v>
      </c>
      <c r="AF721" s="879" t="s">
        <v>1714</v>
      </c>
      <c r="AG721" s="879" t="s">
        <v>1714</v>
      </c>
      <c r="AH721" s="879" t="s">
        <v>1714</v>
      </c>
      <c r="AI721" s="879" t="s">
        <v>1714</v>
      </c>
    </row>
    <row r="722" spans="2:35" ht="13" hidden="1" outlineLevel="1" x14ac:dyDescent="0.3">
      <c r="B722" s="845"/>
      <c r="C722" s="845"/>
      <c r="D722" s="849" t="s">
        <v>1501</v>
      </c>
      <c r="E722" s="878" t="s">
        <v>2400</v>
      </c>
      <c r="F722" s="879" t="s">
        <v>1714</v>
      </c>
      <c r="G722" s="879" t="s">
        <v>1714</v>
      </c>
      <c r="H722" s="879" t="s">
        <v>1714</v>
      </c>
      <c r="I722" s="879" t="s">
        <v>1714</v>
      </c>
      <c r="J722" s="879" t="s">
        <v>1714</v>
      </c>
      <c r="K722" s="879" t="s">
        <v>1714</v>
      </c>
      <c r="L722" s="879" t="s">
        <v>1714</v>
      </c>
      <c r="M722" s="879" t="s">
        <v>1714</v>
      </c>
      <c r="N722" s="879" t="s">
        <v>1714</v>
      </c>
      <c r="O722" s="879" t="s">
        <v>1714</v>
      </c>
      <c r="P722" s="879" t="s">
        <v>1714</v>
      </c>
      <c r="Q722" s="879" t="s">
        <v>1714</v>
      </c>
      <c r="R722" s="879" t="s">
        <v>1714</v>
      </c>
      <c r="S722" s="879" t="s">
        <v>1714</v>
      </c>
      <c r="T722" s="879" t="s">
        <v>1714</v>
      </c>
      <c r="U722" s="879" t="s">
        <v>1714</v>
      </c>
      <c r="V722" s="879" t="s">
        <v>1714</v>
      </c>
      <c r="W722" s="879" t="s">
        <v>1714</v>
      </c>
      <c r="X722" s="879" t="s">
        <v>1714</v>
      </c>
      <c r="Y722" s="879" t="s">
        <v>1714</v>
      </c>
      <c r="Z722" s="879" t="s">
        <v>1714</v>
      </c>
      <c r="AA722" s="879" t="s">
        <v>1714</v>
      </c>
      <c r="AB722" s="879" t="s">
        <v>1714</v>
      </c>
      <c r="AC722" s="879" t="s">
        <v>1714</v>
      </c>
      <c r="AD722" s="879" t="s">
        <v>1714</v>
      </c>
      <c r="AE722" s="879" t="s">
        <v>1714</v>
      </c>
      <c r="AF722" s="879" t="s">
        <v>1714</v>
      </c>
      <c r="AG722" s="879" t="s">
        <v>1714</v>
      </c>
      <c r="AH722" s="879" t="s">
        <v>1714</v>
      </c>
      <c r="AI722" s="879" t="s">
        <v>1714</v>
      </c>
    </row>
    <row r="723" spans="2:35" ht="13" hidden="1" outlineLevel="1" x14ac:dyDescent="0.3">
      <c r="B723" s="845"/>
      <c r="C723" s="845"/>
      <c r="D723" s="849" t="s">
        <v>1504</v>
      </c>
      <c r="E723" s="878" t="s">
        <v>2401</v>
      </c>
      <c r="F723" s="879" t="s">
        <v>1714</v>
      </c>
      <c r="G723" s="879" t="s">
        <v>1714</v>
      </c>
      <c r="H723" s="879" t="s">
        <v>1714</v>
      </c>
      <c r="I723" s="879" t="s">
        <v>1714</v>
      </c>
      <c r="J723" s="879" t="s">
        <v>1714</v>
      </c>
      <c r="K723" s="879" t="s">
        <v>1714</v>
      </c>
      <c r="L723" s="879" t="s">
        <v>1714</v>
      </c>
      <c r="M723" s="879" t="s">
        <v>1714</v>
      </c>
      <c r="N723" s="879" t="s">
        <v>1714</v>
      </c>
      <c r="O723" s="879" t="s">
        <v>1714</v>
      </c>
      <c r="P723" s="879" t="s">
        <v>1714</v>
      </c>
      <c r="Q723" s="879" t="s">
        <v>1714</v>
      </c>
      <c r="R723" s="879" t="s">
        <v>1714</v>
      </c>
      <c r="S723" s="879" t="s">
        <v>1714</v>
      </c>
      <c r="T723" s="879" t="s">
        <v>1714</v>
      </c>
      <c r="U723" s="879" t="s">
        <v>1714</v>
      </c>
      <c r="V723" s="879" t="s">
        <v>1714</v>
      </c>
      <c r="W723" s="879" t="s">
        <v>1714</v>
      </c>
      <c r="X723" s="879" t="s">
        <v>1714</v>
      </c>
      <c r="Y723" s="879" t="s">
        <v>1714</v>
      </c>
      <c r="Z723" s="879" t="s">
        <v>1714</v>
      </c>
      <c r="AA723" s="879" t="s">
        <v>1714</v>
      </c>
      <c r="AB723" s="879" t="s">
        <v>1714</v>
      </c>
      <c r="AC723" s="879" t="s">
        <v>1714</v>
      </c>
      <c r="AD723" s="879" t="s">
        <v>1714</v>
      </c>
      <c r="AE723" s="879" t="s">
        <v>1714</v>
      </c>
      <c r="AF723" s="879" t="s">
        <v>1714</v>
      </c>
      <c r="AG723" s="879" t="s">
        <v>1714</v>
      </c>
      <c r="AH723" s="879" t="s">
        <v>1714</v>
      </c>
      <c r="AI723" s="879" t="s">
        <v>1714</v>
      </c>
    </row>
    <row r="724" spans="2:35" ht="13" hidden="1" outlineLevel="1" x14ac:dyDescent="0.3">
      <c r="B724" s="845"/>
      <c r="C724" s="845"/>
      <c r="D724" s="848" t="s">
        <v>1580</v>
      </c>
      <c r="E724" s="878" t="s">
        <v>2402</v>
      </c>
      <c r="F724" s="879" t="s">
        <v>1714</v>
      </c>
      <c r="G724" s="879" t="s">
        <v>1714</v>
      </c>
      <c r="H724" s="879" t="s">
        <v>1714</v>
      </c>
      <c r="I724" s="879" t="s">
        <v>1714</v>
      </c>
      <c r="J724" s="879" t="s">
        <v>1714</v>
      </c>
      <c r="K724" s="879" t="s">
        <v>1714</v>
      </c>
      <c r="L724" s="879" t="s">
        <v>1714</v>
      </c>
      <c r="M724" s="879" t="s">
        <v>1714</v>
      </c>
      <c r="N724" s="879" t="s">
        <v>1714</v>
      </c>
      <c r="O724" s="879" t="s">
        <v>1714</v>
      </c>
      <c r="P724" s="879" t="s">
        <v>1714</v>
      </c>
      <c r="Q724" s="879" t="s">
        <v>1714</v>
      </c>
      <c r="R724" s="879" t="s">
        <v>1714</v>
      </c>
      <c r="S724" s="879" t="s">
        <v>1714</v>
      </c>
      <c r="T724" s="879" t="s">
        <v>1714</v>
      </c>
      <c r="U724" s="879" t="s">
        <v>1714</v>
      </c>
      <c r="V724" s="879" t="s">
        <v>1714</v>
      </c>
      <c r="W724" s="879" t="s">
        <v>1714</v>
      </c>
      <c r="X724" s="879" t="s">
        <v>1714</v>
      </c>
      <c r="Y724" s="879" t="s">
        <v>1714</v>
      </c>
      <c r="Z724" s="879" t="s">
        <v>1714</v>
      </c>
      <c r="AA724" s="879" t="s">
        <v>1714</v>
      </c>
      <c r="AB724" s="879" t="s">
        <v>1714</v>
      </c>
      <c r="AC724" s="879" t="s">
        <v>1714</v>
      </c>
      <c r="AD724" s="879" t="s">
        <v>1714</v>
      </c>
      <c r="AE724" s="879" t="s">
        <v>1714</v>
      </c>
      <c r="AF724" s="879" t="s">
        <v>1714</v>
      </c>
      <c r="AG724" s="879" t="s">
        <v>1714</v>
      </c>
      <c r="AH724" s="879" t="s">
        <v>1714</v>
      </c>
      <c r="AI724" s="879" t="s">
        <v>1714</v>
      </c>
    </row>
    <row r="725" spans="2:35" ht="13" hidden="1" outlineLevel="1" x14ac:dyDescent="0.3">
      <c r="B725" s="845"/>
      <c r="C725" s="845"/>
      <c r="D725" s="849" t="s">
        <v>1501</v>
      </c>
      <c r="E725" s="878" t="s">
        <v>2403</v>
      </c>
      <c r="F725" s="879" t="s">
        <v>1714</v>
      </c>
      <c r="G725" s="879" t="s">
        <v>1714</v>
      </c>
      <c r="H725" s="879" t="s">
        <v>1714</v>
      </c>
      <c r="I725" s="879" t="s">
        <v>1714</v>
      </c>
      <c r="J725" s="879" t="s">
        <v>1714</v>
      </c>
      <c r="K725" s="879" t="s">
        <v>1714</v>
      </c>
      <c r="L725" s="879" t="s">
        <v>1714</v>
      </c>
      <c r="M725" s="879" t="s">
        <v>1714</v>
      </c>
      <c r="N725" s="879" t="s">
        <v>1714</v>
      </c>
      <c r="O725" s="879" t="s">
        <v>1714</v>
      </c>
      <c r="P725" s="879" t="s">
        <v>1714</v>
      </c>
      <c r="Q725" s="879" t="s">
        <v>1714</v>
      </c>
      <c r="R725" s="879" t="s">
        <v>1714</v>
      </c>
      <c r="S725" s="879" t="s">
        <v>1714</v>
      </c>
      <c r="T725" s="879" t="s">
        <v>1714</v>
      </c>
      <c r="U725" s="879" t="s">
        <v>1714</v>
      </c>
      <c r="V725" s="879" t="s">
        <v>1714</v>
      </c>
      <c r="W725" s="879" t="s">
        <v>1714</v>
      </c>
      <c r="X725" s="879" t="s">
        <v>1714</v>
      </c>
      <c r="Y725" s="879" t="s">
        <v>1714</v>
      </c>
      <c r="Z725" s="879" t="s">
        <v>1714</v>
      </c>
      <c r="AA725" s="879" t="s">
        <v>1714</v>
      </c>
      <c r="AB725" s="879" t="s">
        <v>1714</v>
      </c>
      <c r="AC725" s="879" t="s">
        <v>1714</v>
      </c>
      <c r="AD725" s="879" t="s">
        <v>1714</v>
      </c>
      <c r="AE725" s="879" t="s">
        <v>1714</v>
      </c>
      <c r="AF725" s="879" t="s">
        <v>1714</v>
      </c>
      <c r="AG725" s="879" t="s">
        <v>1714</v>
      </c>
      <c r="AH725" s="879" t="s">
        <v>1714</v>
      </c>
      <c r="AI725" s="879" t="s">
        <v>1714</v>
      </c>
    </row>
    <row r="726" spans="2:35" ht="13" hidden="1" outlineLevel="1" x14ac:dyDescent="0.3">
      <c r="B726" s="845"/>
      <c r="C726" s="845"/>
      <c r="D726" s="849" t="s">
        <v>1504</v>
      </c>
      <c r="E726" s="878" t="s">
        <v>2404</v>
      </c>
      <c r="F726" s="879" t="s">
        <v>1714</v>
      </c>
      <c r="G726" s="879" t="s">
        <v>1714</v>
      </c>
      <c r="H726" s="879" t="s">
        <v>1714</v>
      </c>
      <c r="I726" s="879" t="s">
        <v>1714</v>
      </c>
      <c r="J726" s="879" t="s">
        <v>1714</v>
      </c>
      <c r="K726" s="879" t="s">
        <v>1714</v>
      </c>
      <c r="L726" s="879" t="s">
        <v>1714</v>
      </c>
      <c r="M726" s="879" t="s">
        <v>1714</v>
      </c>
      <c r="N726" s="879" t="s">
        <v>1714</v>
      </c>
      <c r="O726" s="879" t="s">
        <v>1714</v>
      </c>
      <c r="P726" s="879" t="s">
        <v>1714</v>
      </c>
      <c r="Q726" s="879" t="s">
        <v>1714</v>
      </c>
      <c r="R726" s="879" t="s">
        <v>1714</v>
      </c>
      <c r="S726" s="879" t="s">
        <v>1714</v>
      </c>
      <c r="T726" s="879" t="s">
        <v>1714</v>
      </c>
      <c r="U726" s="879" t="s">
        <v>1714</v>
      </c>
      <c r="V726" s="879" t="s">
        <v>1714</v>
      </c>
      <c r="W726" s="879" t="s">
        <v>1714</v>
      </c>
      <c r="X726" s="879" t="s">
        <v>1714</v>
      </c>
      <c r="Y726" s="879" t="s">
        <v>1714</v>
      </c>
      <c r="Z726" s="879" t="s">
        <v>1714</v>
      </c>
      <c r="AA726" s="879" t="s">
        <v>1714</v>
      </c>
      <c r="AB726" s="879" t="s">
        <v>1714</v>
      </c>
      <c r="AC726" s="879" t="s">
        <v>1714</v>
      </c>
      <c r="AD726" s="879" t="s">
        <v>1714</v>
      </c>
      <c r="AE726" s="879" t="s">
        <v>1714</v>
      </c>
      <c r="AF726" s="879" t="s">
        <v>1714</v>
      </c>
      <c r="AG726" s="879" t="s">
        <v>1714</v>
      </c>
      <c r="AH726" s="879" t="s">
        <v>1714</v>
      </c>
      <c r="AI726" s="879" t="s">
        <v>1714</v>
      </c>
    </row>
    <row r="727" spans="2:35" ht="13" hidden="1" outlineLevel="1" x14ac:dyDescent="0.3">
      <c r="B727" s="845"/>
      <c r="C727" s="845"/>
      <c r="D727" s="848" t="s">
        <v>1581</v>
      </c>
      <c r="E727" s="878" t="s">
        <v>2405</v>
      </c>
      <c r="F727" s="879" t="s">
        <v>1714</v>
      </c>
      <c r="G727" s="879" t="s">
        <v>1714</v>
      </c>
      <c r="H727" s="879" t="s">
        <v>1714</v>
      </c>
      <c r="I727" s="879" t="s">
        <v>1714</v>
      </c>
      <c r="J727" s="879" t="s">
        <v>1714</v>
      </c>
      <c r="K727" s="879" t="s">
        <v>1714</v>
      </c>
      <c r="L727" s="879" t="s">
        <v>1714</v>
      </c>
      <c r="M727" s="879" t="s">
        <v>1714</v>
      </c>
      <c r="N727" s="879" t="s">
        <v>1714</v>
      </c>
      <c r="O727" s="879" t="s">
        <v>1714</v>
      </c>
      <c r="P727" s="879" t="s">
        <v>1714</v>
      </c>
      <c r="Q727" s="879" t="s">
        <v>1714</v>
      </c>
      <c r="R727" s="879" t="s">
        <v>1714</v>
      </c>
      <c r="S727" s="879" t="s">
        <v>1714</v>
      </c>
      <c r="T727" s="879" t="s">
        <v>1714</v>
      </c>
      <c r="U727" s="879" t="s">
        <v>1714</v>
      </c>
      <c r="V727" s="879" t="s">
        <v>1714</v>
      </c>
      <c r="W727" s="879" t="s">
        <v>1714</v>
      </c>
      <c r="X727" s="879" t="s">
        <v>1714</v>
      </c>
      <c r="Y727" s="879" t="s">
        <v>1714</v>
      </c>
      <c r="Z727" s="879" t="s">
        <v>1714</v>
      </c>
      <c r="AA727" s="879" t="s">
        <v>1714</v>
      </c>
      <c r="AB727" s="879" t="s">
        <v>1714</v>
      </c>
      <c r="AC727" s="879" t="s">
        <v>1714</v>
      </c>
      <c r="AD727" s="879" t="s">
        <v>1714</v>
      </c>
      <c r="AE727" s="879" t="s">
        <v>1714</v>
      </c>
      <c r="AF727" s="879" t="s">
        <v>1714</v>
      </c>
      <c r="AG727" s="879" t="s">
        <v>1714</v>
      </c>
      <c r="AH727" s="879" t="s">
        <v>1714</v>
      </c>
      <c r="AI727" s="879" t="s">
        <v>1714</v>
      </c>
    </row>
    <row r="728" spans="2:35" ht="13" hidden="1" outlineLevel="1" x14ac:dyDescent="0.3">
      <c r="B728" s="845"/>
      <c r="C728" s="845"/>
      <c r="D728" s="849" t="s">
        <v>1501</v>
      </c>
      <c r="E728" s="878" t="s">
        <v>2406</v>
      </c>
      <c r="F728" s="879" t="s">
        <v>1714</v>
      </c>
      <c r="G728" s="879" t="s">
        <v>1714</v>
      </c>
      <c r="H728" s="879" t="s">
        <v>1714</v>
      </c>
      <c r="I728" s="879" t="s">
        <v>1714</v>
      </c>
      <c r="J728" s="879" t="s">
        <v>1714</v>
      </c>
      <c r="K728" s="879" t="s">
        <v>1714</v>
      </c>
      <c r="L728" s="879" t="s">
        <v>1714</v>
      </c>
      <c r="M728" s="879" t="s">
        <v>1714</v>
      </c>
      <c r="N728" s="879" t="s">
        <v>1714</v>
      </c>
      <c r="O728" s="879" t="s">
        <v>1714</v>
      </c>
      <c r="P728" s="879" t="s">
        <v>1714</v>
      </c>
      <c r="Q728" s="879" t="s">
        <v>1714</v>
      </c>
      <c r="R728" s="879" t="s">
        <v>1714</v>
      </c>
      <c r="S728" s="879" t="s">
        <v>1714</v>
      </c>
      <c r="T728" s="879" t="s">
        <v>1714</v>
      </c>
      <c r="U728" s="879" t="s">
        <v>1714</v>
      </c>
      <c r="V728" s="879" t="s">
        <v>1714</v>
      </c>
      <c r="W728" s="879" t="s">
        <v>1714</v>
      </c>
      <c r="X728" s="879" t="s">
        <v>1714</v>
      </c>
      <c r="Y728" s="879" t="s">
        <v>1714</v>
      </c>
      <c r="Z728" s="879" t="s">
        <v>1714</v>
      </c>
      <c r="AA728" s="879" t="s">
        <v>1714</v>
      </c>
      <c r="AB728" s="879" t="s">
        <v>1714</v>
      </c>
      <c r="AC728" s="879" t="s">
        <v>1714</v>
      </c>
      <c r="AD728" s="879" t="s">
        <v>1714</v>
      </c>
      <c r="AE728" s="879" t="s">
        <v>1714</v>
      </c>
      <c r="AF728" s="879" t="s">
        <v>1714</v>
      </c>
      <c r="AG728" s="879" t="s">
        <v>1714</v>
      </c>
      <c r="AH728" s="879" t="s">
        <v>1714</v>
      </c>
      <c r="AI728" s="879" t="s">
        <v>1714</v>
      </c>
    </row>
    <row r="729" spans="2:35" ht="13" hidden="1" outlineLevel="1" x14ac:dyDescent="0.3">
      <c r="B729" s="845"/>
      <c r="C729" s="845"/>
      <c r="D729" s="849" t="s">
        <v>1504</v>
      </c>
      <c r="E729" s="878" t="s">
        <v>2407</v>
      </c>
      <c r="F729" s="879" t="s">
        <v>1714</v>
      </c>
      <c r="G729" s="879" t="s">
        <v>1714</v>
      </c>
      <c r="H729" s="879" t="s">
        <v>1714</v>
      </c>
      <c r="I729" s="879" t="s">
        <v>1714</v>
      </c>
      <c r="J729" s="879" t="s">
        <v>1714</v>
      </c>
      <c r="K729" s="879" t="s">
        <v>1714</v>
      </c>
      <c r="L729" s="879" t="s">
        <v>1714</v>
      </c>
      <c r="M729" s="879" t="s">
        <v>1714</v>
      </c>
      <c r="N729" s="879" t="s">
        <v>1714</v>
      </c>
      <c r="O729" s="879" t="s">
        <v>1714</v>
      </c>
      <c r="P729" s="879" t="s">
        <v>1714</v>
      </c>
      <c r="Q729" s="879" t="s">
        <v>1714</v>
      </c>
      <c r="R729" s="879" t="s">
        <v>1714</v>
      </c>
      <c r="S729" s="879" t="s">
        <v>1714</v>
      </c>
      <c r="T729" s="879" t="s">
        <v>1714</v>
      </c>
      <c r="U729" s="879" t="s">
        <v>1714</v>
      </c>
      <c r="V729" s="879" t="s">
        <v>1714</v>
      </c>
      <c r="W729" s="879" t="s">
        <v>1714</v>
      </c>
      <c r="X729" s="879" t="s">
        <v>1714</v>
      </c>
      <c r="Y729" s="879" t="s">
        <v>1714</v>
      </c>
      <c r="Z729" s="879" t="s">
        <v>1714</v>
      </c>
      <c r="AA729" s="879" t="s">
        <v>1714</v>
      </c>
      <c r="AB729" s="879" t="s">
        <v>1714</v>
      </c>
      <c r="AC729" s="879" t="s">
        <v>1714</v>
      </c>
      <c r="AD729" s="879" t="s">
        <v>1714</v>
      </c>
      <c r="AE729" s="879" t="s">
        <v>1714</v>
      </c>
      <c r="AF729" s="879" t="s">
        <v>1714</v>
      </c>
      <c r="AG729" s="879" t="s">
        <v>1714</v>
      </c>
      <c r="AH729" s="879" t="s">
        <v>1714</v>
      </c>
      <c r="AI729" s="879" t="s">
        <v>1714</v>
      </c>
    </row>
    <row r="730" spans="2:35" ht="13" hidden="1" outlineLevel="1" x14ac:dyDescent="0.3">
      <c r="B730" s="845"/>
      <c r="C730" s="845"/>
      <c r="D730" s="847" t="s">
        <v>866</v>
      </c>
      <c r="E730" s="878" t="s">
        <v>2408</v>
      </c>
      <c r="F730" s="879" t="s">
        <v>1714</v>
      </c>
      <c r="G730" s="879" t="s">
        <v>1714</v>
      </c>
      <c r="H730" s="879" t="s">
        <v>1714</v>
      </c>
      <c r="I730" s="879" t="s">
        <v>1714</v>
      </c>
      <c r="J730" s="879" t="s">
        <v>1714</v>
      </c>
      <c r="K730" s="879" t="s">
        <v>1714</v>
      </c>
      <c r="L730" s="879" t="s">
        <v>1714</v>
      </c>
      <c r="M730" s="879" t="s">
        <v>1714</v>
      </c>
      <c r="N730" s="879" t="s">
        <v>1714</v>
      </c>
      <c r="O730" s="879" t="s">
        <v>1714</v>
      </c>
      <c r="P730" s="879" t="s">
        <v>1714</v>
      </c>
      <c r="Q730" s="879" t="s">
        <v>1714</v>
      </c>
      <c r="R730" s="879" t="s">
        <v>1714</v>
      </c>
      <c r="S730" s="879" t="s">
        <v>1714</v>
      </c>
      <c r="T730" s="879" t="s">
        <v>1714</v>
      </c>
      <c r="U730" s="879" t="s">
        <v>1714</v>
      </c>
      <c r="V730" s="879" t="s">
        <v>1714</v>
      </c>
      <c r="W730" s="879" t="s">
        <v>1714</v>
      </c>
      <c r="X730" s="879" t="s">
        <v>1714</v>
      </c>
      <c r="Y730" s="879" t="s">
        <v>1714</v>
      </c>
      <c r="Z730" s="879" t="s">
        <v>1714</v>
      </c>
      <c r="AA730" s="879" t="s">
        <v>1714</v>
      </c>
      <c r="AB730" s="879" t="s">
        <v>1714</v>
      </c>
      <c r="AC730" s="879" t="s">
        <v>1714</v>
      </c>
      <c r="AD730" s="879" t="s">
        <v>1714</v>
      </c>
      <c r="AE730" s="879" t="s">
        <v>1714</v>
      </c>
      <c r="AF730" s="879" t="s">
        <v>1714</v>
      </c>
      <c r="AG730" s="879" t="s">
        <v>1714</v>
      </c>
      <c r="AH730" s="879" t="s">
        <v>1714</v>
      </c>
      <c r="AI730" s="879" t="s">
        <v>1714</v>
      </c>
    </row>
    <row r="731" spans="2:35" ht="13" hidden="1" outlineLevel="1" x14ac:dyDescent="0.3">
      <c r="B731" s="845"/>
      <c r="C731" s="845"/>
      <c r="D731" s="855" t="s">
        <v>1130</v>
      </c>
      <c r="E731" s="878" t="s">
        <v>2409</v>
      </c>
      <c r="F731" s="879" t="s">
        <v>1714</v>
      </c>
      <c r="G731" s="879" t="s">
        <v>1714</v>
      </c>
      <c r="H731" s="879" t="s">
        <v>1714</v>
      </c>
      <c r="I731" s="879" t="s">
        <v>1714</v>
      </c>
      <c r="J731" s="879" t="s">
        <v>1714</v>
      </c>
      <c r="K731" s="879" t="s">
        <v>1714</v>
      </c>
      <c r="L731" s="879" t="s">
        <v>1714</v>
      </c>
      <c r="M731" s="879" t="s">
        <v>1714</v>
      </c>
      <c r="N731" s="879" t="s">
        <v>1714</v>
      </c>
      <c r="O731" s="879" t="s">
        <v>1714</v>
      </c>
      <c r="P731" s="879" t="s">
        <v>1714</v>
      </c>
      <c r="Q731" s="879" t="s">
        <v>1714</v>
      </c>
      <c r="R731" s="879" t="s">
        <v>1714</v>
      </c>
      <c r="S731" s="879" t="s">
        <v>1714</v>
      </c>
      <c r="T731" s="879" t="s">
        <v>1714</v>
      </c>
      <c r="U731" s="879" t="s">
        <v>1714</v>
      </c>
      <c r="V731" s="879" t="s">
        <v>1714</v>
      </c>
      <c r="W731" s="879" t="s">
        <v>1714</v>
      </c>
      <c r="X731" s="879" t="s">
        <v>1714</v>
      </c>
      <c r="Y731" s="879" t="s">
        <v>1714</v>
      </c>
      <c r="Z731" s="879" t="s">
        <v>1714</v>
      </c>
      <c r="AA731" s="879" t="s">
        <v>1714</v>
      </c>
      <c r="AB731" s="879" t="s">
        <v>1714</v>
      </c>
      <c r="AC731" s="879" t="s">
        <v>1714</v>
      </c>
      <c r="AD731" s="879" t="s">
        <v>1714</v>
      </c>
      <c r="AE731" s="879" t="s">
        <v>1714</v>
      </c>
      <c r="AF731" s="879" t="s">
        <v>1714</v>
      </c>
      <c r="AG731" s="879" t="s">
        <v>1714</v>
      </c>
      <c r="AH731" s="879" t="s">
        <v>1714</v>
      </c>
      <c r="AI731" s="879" t="s">
        <v>1714</v>
      </c>
    </row>
    <row r="732" spans="2:35" ht="13" hidden="1" outlineLevel="1" x14ac:dyDescent="0.3">
      <c r="B732" s="845"/>
      <c r="C732" s="845"/>
      <c r="D732" s="849" t="s">
        <v>1582</v>
      </c>
      <c r="E732" s="878" t="s">
        <v>2410</v>
      </c>
      <c r="F732" s="879" t="s">
        <v>1714</v>
      </c>
      <c r="G732" s="879" t="s">
        <v>1714</v>
      </c>
      <c r="H732" s="879" t="s">
        <v>1714</v>
      </c>
      <c r="I732" s="879" t="s">
        <v>1714</v>
      </c>
      <c r="J732" s="879" t="s">
        <v>1714</v>
      </c>
      <c r="K732" s="879" t="s">
        <v>1714</v>
      </c>
      <c r="L732" s="879" t="s">
        <v>1714</v>
      </c>
      <c r="M732" s="879" t="s">
        <v>1714</v>
      </c>
      <c r="N732" s="879" t="s">
        <v>1714</v>
      </c>
      <c r="O732" s="879" t="s">
        <v>1714</v>
      </c>
      <c r="P732" s="879" t="s">
        <v>1714</v>
      </c>
      <c r="Q732" s="879" t="s">
        <v>1714</v>
      </c>
      <c r="R732" s="879" t="s">
        <v>1714</v>
      </c>
      <c r="S732" s="879" t="s">
        <v>1714</v>
      </c>
      <c r="T732" s="879" t="s">
        <v>1714</v>
      </c>
      <c r="U732" s="879" t="s">
        <v>1714</v>
      </c>
      <c r="V732" s="879" t="s">
        <v>1714</v>
      </c>
      <c r="W732" s="879" t="s">
        <v>1714</v>
      </c>
      <c r="X732" s="879" t="s">
        <v>1714</v>
      </c>
      <c r="Y732" s="879" t="s">
        <v>1714</v>
      </c>
      <c r="Z732" s="879" t="s">
        <v>1714</v>
      </c>
      <c r="AA732" s="879" t="s">
        <v>1714</v>
      </c>
      <c r="AB732" s="879" t="s">
        <v>1714</v>
      </c>
      <c r="AC732" s="879" t="s">
        <v>1714</v>
      </c>
      <c r="AD732" s="879" t="s">
        <v>1714</v>
      </c>
      <c r="AE732" s="879" t="s">
        <v>1714</v>
      </c>
      <c r="AF732" s="879" t="s">
        <v>1714</v>
      </c>
      <c r="AG732" s="879" t="s">
        <v>1714</v>
      </c>
      <c r="AH732" s="879" t="s">
        <v>1714</v>
      </c>
      <c r="AI732" s="879" t="s">
        <v>1714</v>
      </c>
    </row>
    <row r="733" spans="2:35" ht="13" hidden="1" outlineLevel="1" x14ac:dyDescent="0.3">
      <c r="B733" s="845"/>
      <c r="C733" s="845"/>
      <c r="D733" s="849" t="s">
        <v>1583</v>
      </c>
      <c r="E733" s="878" t="s">
        <v>2411</v>
      </c>
      <c r="F733" s="879" t="s">
        <v>1714</v>
      </c>
      <c r="G733" s="879" t="s">
        <v>1714</v>
      </c>
      <c r="H733" s="879" t="s">
        <v>1714</v>
      </c>
      <c r="I733" s="879" t="s">
        <v>1714</v>
      </c>
      <c r="J733" s="879" t="s">
        <v>1714</v>
      </c>
      <c r="K733" s="879" t="s">
        <v>1714</v>
      </c>
      <c r="L733" s="879" t="s">
        <v>1714</v>
      </c>
      <c r="M733" s="879" t="s">
        <v>1714</v>
      </c>
      <c r="N733" s="879" t="s">
        <v>1714</v>
      </c>
      <c r="O733" s="879" t="s">
        <v>1714</v>
      </c>
      <c r="P733" s="879" t="s">
        <v>1714</v>
      </c>
      <c r="Q733" s="879" t="s">
        <v>1714</v>
      </c>
      <c r="R733" s="879" t="s">
        <v>1714</v>
      </c>
      <c r="S733" s="879" t="s">
        <v>1714</v>
      </c>
      <c r="T733" s="879" t="s">
        <v>1714</v>
      </c>
      <c r="U733" s="879" t="s">
        <v>1714</v>
      </c>
      <c r="V733" s="879" t="s">
        <v>1714</v>
      </c>
      <c r="W733" s="879" t="s">
        <v>1714</v>
      </c>
      <c r="X733" s="879" t="s">
        <v>1714</v>
      </c>
      <c r="Y733" s="879" t="s">
        <v>1714</v>
      </c>
      <c r="Z733" s="879" t="s">
        <v>1714</v>
      </c>
      <c r="AA733" s="879" t="s">
        <v>1714</v>
      </c>
      <c r="AB733" s="879" t="s">
        <v>1714</v>
      </c>
      <c r="AC733" s="879" t="s">
        <v>1714</v>
      </c>
      <c r="AD733" s="879" t="s">
        <v>1714</v>
      </c>
      <c r="AE733" s="879" t="s">
        <v>1714</v>
      </c>
      <c r="AF733" s="879" t="s">
        <v>1714</v>
      </c>
      <c r="AG733" s="879" t="s">
        <v>1714</v>
      </c>
      <c r="AH733" s="879" t="s">
        <v>1714</v>
      </c>
      <c r="AI733" s="879" t="s">
        <v>1714</v>
      </c>
    </row>
    <row r="734" spans="2:35" ht="13" hidden="1" outlineLevel="1" x14ac:dyDescent="0.3">
      <c r="B734" s="845"/>
      <c r="C734" s="845"/>
      <c r="D734" s="849" t="s">
        <v>1584</v>
      </c>
      <c r="E734" s="878" t="s">
        <v>2412</v>
      </c>
      <c r="F734" s="879" t="s">
        <v>1714</v>
      </c>
      <c r="G734" s="879" t="s">
        <v>1714</v>
      </c>
      <c r="H734" s="879" t="s">
        <v>1714</v>
      </c>
      <c r="I734" s="879" t="s">
        <v>1714</v>
      </c>
      <c r="J734" s="879" t="s">
        <v>1714</v>
      </c>
      <c r="K734" s="879" t="s">
        <v>1714</v>
      </c>
      <c r="L734" s="879" t="s">
        <v>1714</v>
      </c>
      <c r="M734" s="879" t="s">
        <v>1714</v>
      </c>
      <c r="N734" s="879" t="s">
        <v>1714</v>
      </c>
      <c r="O734" s="879" t="s">
        <v>1714</v>
      </c>
      <c r="P734" s="879" t="s">
        <v>1714</v>
      </c>
      <c r="Q734" s="879" t="s">
        <v>1714</v>
      </c>
      <c r="R734" s="879" t="s">
        <v>1714</v>
      </c>
      <c r="S734" s="879" t="s">
        <v>1714</v>
      </c>
      <c r="T734" s="879" t="s">
        <v>1714</v>
      </c>
      <c r="U734" s="879" t="s">
        <v>1714</v>
      </c>
      <c r="V734" s="879" t="s">
        <v>1714</v>
      </c>
      <c r="W734" s="879" t="s">
        <v>1714</v>
      </c>
      <c r="X734" s="879" t="s">
        <v>1714</v>
      </c>
      <c r="Y734" s="879" t="s">
        <v>1714</v>
      </c>
      <c r="Z734" s="879" t="s">
        <v>1714</v>
      </c>
      <c r="AA734" s="879" t="s">
        <v>1714</v>
      </c>
      <c r="AB734" s="879" t="s">
        <v>1714</v>
      </c>
      <c r="AC734" s="879" t="s">
        <v>1714</v>
      </c>
      <c r="AD734" s="879" t="s">
        <v>1714</v>
      </c>
      <c r="AE734" s="879" t="s">
        <v>1714</v>
      </c>
      <c r="AF734" s="879" t="s">
        <v>1714</v>
      </c>
      <c r="AG734" s="879" t="s">
        <v>1714</v>
      </c>
      <c r="AH734" s="879" t="s">
        <v>1714</v>
      </c>
      <c r="AI734" s="879" t="s">
        <v>1714</v>
      </c>
    </row>
    <row r="735" spans="2:35" ht="13" hidden="1" outlineLevel="1" x14ac:dyDescent="0.3">
      <c r="B735" s="845"/>
      <c r="C735" s="845"/>
      <c r="D735" s="849" t="s">
        <v>1244</v>
      </c>
      <c r="E735" s="878" t="s">
        <v>2413</v>
      </c>
      <c r="F735" s="879" t="s">
        <v>1714</v>
      </c>
      <c r="G735" s="879" t="s">
        <v>1714</v>
      </c>
      <c r="H735" s="879" t="s">
        <v>1714</v>
      </c>
      <c r="I735" s="879" t="s">
        <v>1714</v>
      </c>
      <c r="J735" s="879" t="s">
        <v>1714</v>
      </c>
      <c r="K735" s="879" t="s">
        <v>1714</v>
      </c>
      <c r="L735" s="879" t="s">
        <v>1714</v>
      </c>
      <c r="M735" s="879" t="s">
        <v>1714</v>
      </c>
      <c r="N735" s="879" t="s">
        <v>1714</v>
      </c>
      <c r="O735" s="879" t="s">
        <v>1714</v>
      </c>
      <c r="P735" s="879" t="s">
        <v>1714</v>
      </c>
      <c r="Q735" s="879" t="s">
        <v>1714</v>
      </c>
      <c r="R735" s="879" t="s">
        <v>1714</v>
      </c>
      <c r="S735" s="879" t="s">
        <v>1714</v>
      </c>
      <c r="T735" s="879" t="s">
        <v>1714</v>
      </c>
      <c r="U735" s="879" t="s">
        <v>1714</v>
      </c>
      <c r="V735" s="879" t="s">
        <v>1714</v>
      </c>
      <c r="W735" s="879" t="s">
        <v>1714</v>
      </c>
      <c r="X735" s="879" t="s">
        <v>1714</v>
      </c>
      <c r="Y735" s="879" t="s">
        <v>1714</v>
      </c>
      <c r="Z735" s="879" t="s">
        <v>1714</v>
      </c>
      <c r="AA735" s="879" t="s">
        <v>1714</v>
      </c>
      <c r="AB735" s="879" t="s">
        <v>1714</v>
      </c>
      <c r="AC735" s="879" t="s">
        <v>1714</v>
      </c>
      <c r="AD735" s="879" t="s">
        <v>1714</v>
      </c>
      <c r="AE735" s="879" t="s">
        <v>1714</v>
      </c>
      <c r="AF735" s="879" t="s">
        <v>1714</v>
      </c>
      <c r="AG735" s="879" t="s">
        <v>1714</v>
      </c>
      <c r="AH735" s="879" t="s">
        <v>1714</v>
      </c>
      <c r="AI735" s="879" t="s">
        <v>1714</v>
      </c>
    </row>
    <row r="736" spans="2:35" ht="13" hidden="1" outlineLevel="1" x14ac:dyDescent="0.3">
      <c r="B736" s="845"/>
      <c r="C736" s="845"/>
      <c r="D736" s="850" t="s">
        <v>1136</v>
      </c>
      <c r="E736" s="878" t="s">
        <v>2414</v>
      </c>
      <c r="F736" s="879" t="s">
        <v>1714</v>
      </c>
      <c r="G736" s="879" t="s">
        <v>1714</v>
      </c>
      <c r="H736" s="879" t="s">
        <v>1714</v>
      </c>
      <c r="I736" s="879" t="s">
        <v>1714</v>
      </c>
      <c r="J736" s="879" t="s">
        <v>1714</v>
      </c>
      <c r="K736" s="879" t="s">
        <v>1714</v>
      </c>
      <c r="L736" s="879" t="s">
        <v>1714</v>
      </c>
      <c r="M736" s="879" t="s">
        <v>1714</v>
      </c>
      <c r="N736" s="879" t="s">
        <v>1714</v>
      </c>
      <c r="O736" s="879" t="s">
        <v>1714</v>
      </c>
      <c r="P736" s="879" t="s">
        <v>1714</v>
      </c>
      <c r="Q736" s="879" t="s">
        <v>1714</v>
      </c>
      <c r="R736" s="879" t="s">
        <v>1714</v>
      </c>
      <c r="S736" s="879" t="s">
        <v>1714</v>
      </c>
      <c r="T736" s="879" t="s">
        <v>1714</v>
      </c>
      <c r="U736" s="879" t="s">
        <v>1714</v>
      </c>
      <c r="V736" s="879" t="s">
        <v>1714</v>
      </c>
      <c r="W736" s="879" t="s">
        <v>1714</v>
      </c>
      <c r="X736" s="879" t="s">
        <v>1714</v>
      </c>
      <c r="Y736" s="879" t="s">
        <v>1714</v>
      </c>
      <c r="Z736" s="879" t="s">
        <v>1714</v>
      </c>
      <c r="AA736" s="879" t="s">
        <v>1714</v>
      </c>
      <c r="AB736" s="879" t="s">
        <v>1714</v>
      </c>
      <c r="AC736" s="879" t="s">
        <v>1714</v>
      </c>
      <c r="AD736" s="879" t="s">
        <v>1714</v>
      </c>
      <c r="AE736" s="879" t="s">
        <v>1714</v>
      </c>
      <c r="AF736" s="879" t="s">
        <v>1714</v>
      </c>
      <c r="AG736" s="879" t="s">
        <v>1714</v>
      </c>
      <c r="AH736" s="879" t="s">
        <v>1714</v>
      </c>
      <c r="AI736" s="879" t="s">
        <v>1714</v>
      </c>
    </row>
    <row r="737" spans="2:35" ht="13" hidden="1" outlineLevel="1" x14ac:dyDescent="0.3">
      <c r="B737" s="845"/>
      <c r="C737" s="845"/>
      <c r="D737" s="850" t="s">
        <v>1585</v>
      </c>
      <c r="E737" s="878" t="s">
        <v>2415</v>
      </c>
      <c r="F737" s="879" t="s">
        <v>1714</v>
      </c>
      <c r="G737" s="879" t="s">
        <v>1714</v>
      </c>
      <c r="H737" s="879" t="s">
        <v>1714</v>
      </c>
      <c r="I737" s="879" t="s">
        <v>1714</v>
      </c>
      <c r="J737" s="879" t="s">
        <v>1714</v>
      </c>
      <c r="K737" s="879" t="s">
        <v>1714</v>
      </c>
      <c r="L737" s="879" t="s">
        <v>1714</v>
      </c>
      <c r="M737" s="879" t="s">
        <v>1714</v>
      </c>
      <c r="N737" s="879" t="s">
        <v>1714</v>
      </c>
      <c r="O737" s="879" t="s">
        <v>1714</v>
      </c>
      <c r="P737" s="879" t="s">
        <v>1714</v>
      </c>
      <c r="Q737" s="879" t="s">
        <v>1714</v>
      </c>
      <c r="R737" s="879" t="s">
        <v>1714</v>
      </c>
      <c r="S737" s="879" t="s">
        <v>1714</v>
      </c>
      <c r="T737" s="879" t="s">
        <v>1714</v>
      </c>
      <c r="U737" s="879" t="s">
        <v>1714</v>
      </c>
      <c r="V737" s="879" t="s">
        <v>1714</v>
      </c>
      <c r="W737" s="879" t="s">
        <v>1714</v>
      </c>
      <c r="X737" s="879" t="s">
        <v>1714</v>
      </c>
      <c r="Y737" s="879" t="s">
        <v>1714</v>
      </c>
      <c r="Z737" s="879" t="s">
        <v>1714</v>
      </c>
      <c r="AA737" s="879" t="s">
        <v>1714</v>
      </c>
      <c r="AB737" s="879" t="s">
        <v>1714</v>
      </c>
      <c r="AC737" s="879" t="s">
        <v>1714</v>
      </c>
      <c r="AD737" s="879" t="s">
        <v>1714</v>
      </c>
      <c r="AE737" s="879" t="s">
        <v>1714</v>
      </c>
      <c r="AF737" s="879" t="s">
        <v>1714</v>
      </c>
      <c r="AG737" s="879" t="s">
        <v>1714</v>
      </c>
      <c r="AH737" s="879" t="s">
        <v>1714</v>
      </c>
      <c r="AI737" s="879" t="s">
        <v>1714</v>
      </c>
    </row>
    <row r="738" spans="2:35" ht="13" hidden="1" outlineLevel="1" x14ac:dyDescent="0.3">
      <c r="B738" s="845"/>
      <c r="C738" s="845"/>
      <c r="D738" s="849" t="s">
        <v>1586</v>
      </c>
      <c r="E738" s="878" t="s">
        <v>2416</v>
      </c>
      <c r="F738" s="879" t="s">
        <v>1714</v>
      </c>
      <c r="G738" s="879" t="s">
        <v>1714</v>
      </c>
      <c r="H738" s="879" t="s">
        <v>1714</v>
      </c>
      <c r="I738" s="879" t="s">
        <v>1714</v>
      </c>
      <c r="J738" s="879" t="s">
        <v>1714</v>
      </c>
      <c r="K738" s="879" t="s">
        <v>1714</v>
      </c>
      <c r="L738" s="879" t="s">
        <v>1714</v>
      </c>
      <c r="M738" s="879" t="s">
        <v>1714</v>
      </c>
      <c r="N738" s="879" t="s">
        <v>1714</v>
      </c>
      <c r="O738" s="879" t="s">
        <v>1714</v>
      </c>
      <c r="P738" s="879" t="s">
        <v>1714</v>
      </c>
      <c r="Q738" s="879" t="s">
        <v>1714</v>
      </c>
      <c r="R738" s="879" t="s">
        <v>1714</v>
      </c>
      <c r="S738" s="879" t="s">
        <v>1714</v>
      </c>
      <c r="T738" s="879" t="s">
        <v>1714</v>
      </c>
      <c r="U738" s="879" t="s">
        <v>1714</v>
      </c>
      <c r="V738" s="879" t="s">
        <v>1714</v>
      </c>
      <c r="W738" s="879" t="s">
        <v>1714</v>
      </c>
      <c r="X738" s="879" t="s">
        <v>1714</v>
      </c>
      <c r="Y738" s="879" t="s">
        <v>1714</v>
      </c>
      <c r="Z738" s="879" t="s">
        <v>1714</v>
      </c>
      <c r="AA738" s="879" t="s">
        <v>1714</v>
      </c>
      <c r="AB738" s="879" t="s">
        <v>1714</v>
      </c>
      <c r="AC738" s="879" t="s">
        <v>1714</v>
      </c>
      <c r="AD738" s="879" t="s">
        <v>1714</v>
      </c>
      <c r="AE738" s="879" t="s">
        <v>1714</v>
      </c>
      <c r="AF738" s="879" t="s">
        <v>1714</v>
      </c>
      <c r="AG738" s="879" t="s">
        <v>1714</v>
      </c>
      <c r="AH738" s="879" t="s">
        <v>1714</v>
      </c>
      <c r="AI738" s="879" t="s">
        <v>1714</v>
      </c>
    </row>
    <row r="739" spans="2:35" ht="13" hidden="1" outlineLevel="1" x14ac:dyDescent="0.3">
      <c r="B739" s="845"/>
      <c r="C739" s="845"/>
      <c r="D739" s="855" t="s">
        <v>1148</v>
      </c>
      <c r="E739" s="878" t="s">
        <v>2417</v>
      </c>
      <c r="F739" s="879" t="s">
        <v>1714</v>
      </c>
      <c r="G739" s="879" t="s">
        <v>1714</v>
      </c>
      <c r="H739" s="879" t="s">
        <v>1714</v>
      </c>
      <c r="I739" s="879" t="s">
        <v>1714</v>
      </c>
      <c r="J739" s="879" t="s">
        <v>1714</v>
      </c>
      <c r="K739" s="879" t="s">
        <v>1714</v>
      </c>
      <c r="L739" s="879" t="s">
        <v>1714</v>
      </c>
      <c r="M739" s="879" t="s">
        <v>1714</v>
      </c>
      <c r="N739" s="879" t="s">
        <v>1714</v>
      </c>
      <c r="O739" s="879" t="s">
        <v>1714</v>
      </c>
      <c r="P739" s="879" t="s">
        <v>1714</v>
      </c>
      <c r="Q739" s="879" t="s">
        <v>1714</v>
      </c>
      <c r="R739" s="879" t="s">
        <v>1714</v>
      </c>
      <c r="S739" s="879" t="s">
        <v>1714</v>
      </c>
      <c r="T739" s="879" t="s">
        <v>1714</v>
      </c>
      <c r="U739" s="879" t="s">
        <v>1714</v>
      </c>
      <c r="V739" s="879" t="s">
        <v>1714</v>
      </c>
      <c r="W739" s="879" t="s">
        <v>1714</v>
      </c>
      <c r="X739" s="879" t="s">
        <v>1714</v>
      </c>
      <c r="Y739" s="879" t="s">
        <v>1714</v>
      </c>
      <c r="Z739" s="879" t="s">
        <v>1714</v>
      </c>
      <c r="AA739" s="879" t="s">
        <v>1714</v>
      </c>
      <c r="AB739" s="879" t="s">
        <v>1714</v>
      </c>
      <c r="AC739" s="879" t="s">
        <v>1714</v>
      </c>
      <c r="AD739" s="879" t="s">
        <v>1714</v>
      </c>
      <c r="AE739" s="879" t="s">
        <v>1714</v>
      </c>
      <c r="AF739" s="879" t="s">
        <v>1714</v>
      </c>
      <c r="AG739" s="879" t="s">
        <v>1714</v>
      </c>
      <c r="AH739" s="879" t="s">
        <v>1714</v>
      </c>
      <c r="AI739" s="879" t="s">
        <v>1714</v>
      </c>
    </row>
    <row r="740" spans="2:35" ht="13" hidden="1" outlineLevel="1" x14ac:dyDescent="0.3">
      <c r="B740" s="845"/>
      <c r="C740" s="845"/>
      <c r="D740" s="857" t="s">
        <v>1115</v>
      </c>
      <c r="E740" s="878" t="s">
        <v>2418</v>
      </c>
      <c r="F740" s="879" t="s">
        <v>1714</v>
      </c>
      <c r="G740" s="879" t="s">
        <v>1714</v>
      </c>
      <c r="H740" s="879" t="s">
        <v>1714</v>
      </c>
      <c r="I740" s="879" t="s">
        <v>1714</v>
      </c>
      <c r="J740" s="879" t="s">
        <v>1714</v>
      </c>
      <c r="K740" s="879" t="s">
        <v>1714</v>
      </c>
      <c r="L740" s="879" t="s">
        <v>1714</v>
      </c>
      <c r="M740" s="879" t="s">
        <v>1714</v>
      </c>
      <c r="N740" s="879" t="s">
        <v>1714</v>
      </c>
      <c r="O740" s="879" t="s">
        <v>1714</v>
      </c>
      <c r="P740" s="879" t="s">
        <v>1714</v>
      </c>
      <c r="Q740" s="879" t="s">
        <v>1714</v>
      </c>
      <c r="R740" s="879" t="s">
        <v>1714</v>
      </c>
      <c r="S740" s="879" t="s">
        <v>1714</v>
      </c>
      <c r="T740" s="879" t="s">
        <v>1714</v>
      </c>
      <c r="U740" s="879" t="s">
        <v>1714</v>
      </c>
      <c r="V740" s="879" t="s">
        <v>1714</v>
      </c>
      <c r="W740" s="879" t="s">
        <v>1714</v>
      </c>
      <c r="X740" s="879" t="s">
        <v>1714</v>
      </c>
      <c r="Y740" s="879" t="s">
        <v>1714</v>
      </c>
      <c r="Z740" s="879" t="s">
        <v>1714</v>
      </c>
      <c r="AA740" s="879" t="s">
        <v>1714</v>
      </c>
      <c r="AB740" s="879" t="s">
        <v>1714</v>
      </c>
      <c r="AC740" s="879" t="s">
        <v>1714</v>
      </c>
      <c r="AD740" s="879" t="s">
        <v>1714</v>
      </c>
      <c r="AE740" s="879" t="s">
        <v>1714</v>
      </c>
      <c r="AF740" s="879" t="s">
        <v>1714</v>
      </c>
      <c r="AG740" s="879" t="s">
        <v>1714</v>
      </c>
      <c r="AH740" s="879" t="s">
        <v>1714</v>
      </c>
      <c r="AI740" s="879" t="s">
        <v>1714</v>
      </c>
    </row>
    <row r="741" spans="2:35" ht="13" hidden="1" outlineLevel="1" x14ac:dyDescent="0.3">
      <c r="B741" s="845"/>
      <c r="C741" s="845"/>
      <c r="D741" s="860" t="s">
        <v>1587</v>
      </c>
      <c r="E741" s="878" t="s">
        <v>2419</v>
      </c>
      <c r="F741" s="879" t="s">
        <v>1714</v>
      </c>
      <c r="G741" s="879" t="s">
        <v>1714</v>
      </c>
      <c r="H741" s="879" t="s">
        <v>1714</v>
      </c>
      <c r="I741" s="879" t="s">
        <v>1714</v>
      </c>
      <c r="J741" s="879" t="s">
        <v>1714</v>
      </c>
      <c r="K741" s="879" t="s">
        <v>1714</v>
      </c>
      <c r="L741" s="879" t="s">
        <v>1714</v>
      </c>
      <c r="M741" s="879" t="s">
        <v>1714</v>
      </c>
      <c r="N741" s="879" t="s">
        <v>1714</v>
      </c>
      <c r="O741" s="879" t="s">
        <v>1714</v>
      </c>
      <c r="P741" s="879" t="s">
        <v>1714</v>
      </c>
      <c r="Q741" s="879" t="s">
        <v>1714</v>
      </c>
      <c r="R741" s="879" t="s">
        <v>1714</v>
      </c>
      <c r="S741" s="879" t="s">
        <v>1714</v>
      </c>
      <c r="T741" s="879" t="s">
        <v>1714</v>
      </c>
      <c r="U741" s="879" t="s">
        <v>1714</v>
      </c>
      <c r="V741" s="879" t="s">
        <v>1714</v>
      </c>
      <c r="W741" s="879" t="s">
        <v>1714</v>
      </c>
      <c r="X741" s="879" t="s">
        <v>1714</v>
      </c>
      <c r="Y741" s="879" t="s">
        <v>1714</v>
      </c>
      <c r="Z741" s="879" t="s">
        <v>1714</v>
      </c>
      <c r="AA741" s="879" t="s">
        <v>1714</v>
      </c>
      <c r="AB741" s="879" t="s">
        <v>1714</v>
      </c>
      <c r="AC741" s="879" t="s">
        <v>1714</v>
      </c>
      <c r="AD741" s="879" t="s">
        <v>1714</v>
      </c>
      <c r="AE741" s="879" t="s">
        <v>1714</v>
      </c>
      <c r="AF741" s="879" t="s">
        <v>1714</v>
      </c>
      <c r="AG741" s="879" t="s">
        <v>1714</v>
      </c>
      <c r="AH741" s="879" t="s">
        <v>1714</v>
      </c>
      <c r="AI741" s="879" t="s">
        <v>1714</v>
      </c>
    </row>
    <row r="742" spans="2:35" ht="13" hidden="1" outlineLevel="1" x14ac:dyDescent="0.3">
      <c r="B742" s="845"/>
      <c r="C742" s="845"/>
      <c r="D742" s="851" t="s">
        <v>1588</v>
      </c>
      <c r="E742" s="878" t="s">
        <v>2420</v>
      </c>
      <c r="F742" s="879" t="s">
        <v>1714</v>
      </c>
      <c r="G742" s="879" t="s">
        <v>1714</v>
      </c>
      <c r="H742" s="879" t="s">
        <v>1714</v>
      </c>
      <c r="I742" s="879" t="s">
        <v>1714</v>
      </c>
      <c r="J742" s="879" t="s">
        <v>1714</v>
      </c>
      <c r="K742" s="879" t="s">
        <v>1714</v>
      </c>
      <c r="L742" s="879" t="s">
        <v>1714</v>
      </c>
      <c r="M742" s="879" t="s">
        <v>1714</v>
      </c>
      <c r="N742" s="879" t="s">
        <v>1714</v>
      </c>
      <c r="O742" s="879" t="s">
        <v>1714</v>
      </c>
      <c r="P742" s="879" t="s">
        <v>1714</v>
      </c>
      <c r="Q742" s="879" t="s">
        <v>1714</v>
      </c>
      <c r="R742" s="879" t="s">
        <v>1714</v>
      </c>
      <c r="S742" s="879" t="s">
        <v>1714</v>
      </c>
      <c r="T742" s="879" t="s">
        <v>1714</v>
      </c>
      <c r="U742" s="879" t="s">
        <v>1714</v>
      </c>
      <c r="V742" s="879" t="s">
        <v>1714</v>
      </c>
      <c r="W742" s="879" t="s">
        <v>1714</v>
      </c>
      <c r="X742" s="879" t="s">
        <v>1714</v>
      </c>
      <c r="Y742" s="879" t="s">
        <v>1714</v>
      </c>
      <c r="Z742" s="879" t="s">
        <v>1714</v>
      </c>
      <c r="AA742" s="879" t="s">
        <v>1714</v>
      </c>
      <c r="AB742" s="879" t="s">
        <v>1714</v>
      </c>
      <c r="AC742" s="879" t="s">
        <v>1714</v>
      </c>
      <c r="AD742" s="879" t="s">
        <v>1714</v>
      </c>
      <c r="AE742" s="879" t="s">
        <v>1714</v>
      </c>
      <c r="AF742" s="879" t="s">
        <v>1714</v>
      </c>
      <c r="AG742" s="879" t="s">
        <v>1714</v>
      </c>
      <c r="AH742" s="879" t="s">
        <v>1714</v>
      </c>
      <c r="AI742" s="879" t="s">
        <v>1714</v>
      </c>
    </row>
    <row r="743" spans="2:35" ht="13" hidden="1" outlineLevel="1" x14ac:dyDescent="0.3">
      <c r="B743" s="845"/>
      <c r="C743" s="845"/>
      <c r="D743" s="851" t="s">
        <v>1589</v>
      </c>
      <c r="E743" s="878" t="s">
        <v>2421</v>
      </c>
      <c r="F743" s="879" t="s">
        <v>1714</v>
      </c>
      <c r="G743" s="879" t="s">
        <v>1714</v>
      </c>
      <c r="H743" s="879" t="s">
        <v>1714</v>
      </c>
      <c r="I743" s="879" t="s">
        <v>1714</v>
      </c>
      <c r="J743" s="879" t="s">
        <v>1714</v>
      </c>
      <c r="K743" s="879" t="s">
        <v>1714</v>
      </c>
      <c r="L743" s="879" t="s">
        <v>1714</v>
      </c>
      <c r="M743" s="879" t="s">
        <v>1714</v>
      </c>
      <c r="N743" s="879" t="s">
        <v>1714</v>
      </c>
      <c r="O743" s="879" t="s">
        <v>1714</v>
      </c>
      <c r="P743" s="879" t="s">
        <v>1714</v>
      </c>
      <c r="Q743" s="879" t="s">
        <v>1714</v>
      </c>
      <c r="R743" s="879" t="s">
        <v>1714</v>
      </c>
      <c r="S743" s="879" t="s">
        <v>1714</v>
      </c>
      <c r="T743" s="879" t="s">
        <v>1714</v>
      </c>
      <c r="U743" s="879" t="s">
        <v>1714</v>
      </c>
      <c r="V743" s="879" t="s">
        <v>1714</v>
      </c>
      <c r="W743" s="879" t="s">
        <v>1714</v>
      </c>
      <c r="X743" s="879" t="s">
        <v>1714</v>
      </c>
      <c r="Y743" s="879" t="s">
        <v>1714</v>
      </c>
      <c r="Z743" s="879" t="s">
        <v>1714</v>
      </c>
      <c r="AA743" s="879" t="s">
        <v>1714</v>
      </c>
      <c r="AB743" s="879" t="s">
        <v>1714</v>
      </c>
      <c r="AC743" s="879" t="s">
        <v>1714</v>
      </c>
      <c r="AD743" s="879" t="s">
        <v>1714</v>
      </c>
      <c r="AE743" s="879" t="s">
        <v>1714</v>
      </c>
      <c r="AF743" s="879" t="s">
        <v>1714</v>
      </c>
      <c r="AG743" s="879" t="s">
        <v>1714</v>
      </c>
      <c r="AH743" s="879" t="s">
        <v>1714</v>
      </c>
      <c r="AI743" s="879" t="s">
        <v>1714</v>
      </c>
    </row>
    <row r="744" spans="2:35" ht="13" hidden="1" outlineLevel="1" x14ac:dyDescent="0.3">
      <c r="B744" s="845"/>
      <c r="C744" s="845"/>
      <c r="D744" s="851" t="s">
        <v>4</v>
      </c>
      <c r="E744" s="878" t="s">
        <v>2422</v>
      </c>
      <c r="F744" s="879" t="s">
        <v>1714</v>
      </c>
      <c r="G744" s="879" t="s">
        <v>1714</v>
      </c>
      <c r="H744" s="879" t="s">
        <v>1714</v>
      </c>
      <c r="I744" s="879" t="s">
        <v>1714</v>
      </c>
      <c r="J744" s="879" t="s">
        <v>1714</v>
      </c>
      <c r="K744" s="879" t="s">
        <v>1714</v>
      </c>
      <c r="L744" s="879" t="s">
        <v>1714</v>
      </c>
      <c r="M744" s="879" t="s">
        <v>1714</v>
      </c>
      <c r="N744" s="879" t="s">
        <v>1714</v>
      </c>
      <c r="O744" s="879" t="s">
        <v>1714</v>
      </c>
      <c r="P744" s="879" t="s">
        <v>1714</v>
      </c>
      <c r="Q744" s="879" t="s">
        <v>1714</v>
      </c>
      <c r="R744" s="879" t="s">
        <v>1714</v>
      </c>
      <c r="S744" s="879" t="s">
        <v>1714</v>
      </c>
      <c r="T744" s="879" t="s">
        <v>1714</v>
      </c>
      <c r="U744" s="879" t="s">
        <v>1714</v>
      </c>
      <c r="V744" s="879" t="s">
        <v>1714</v>
      </c>
      <c r="W744" s="879" t="s">
        <v>1714</v>
      </c>
      <c r="X744" s="879" t="s">
        <v>1714</v>
      </c>
      <c r="Y744" s="879" t="s">
        <v>1714</v>
      </c>
      <c r="Z744" s="879" t="s">
        <v>1714</v>
      </c>
      <c r="AA744" s="879" t="s">
        <v>1714</v>
      </c>
      <c r="AB744" s="879" t="s">
        <v>1714</v>
      </c>
      <c r="AC744" s="879" t="s">
        <v>1714</v>
      </c>
      <c r="AD744" s="879" t="s">
        <v>1714</v>
      </c>
      <c r="AE744" s="879" t="s">
        <v>1714</v>
      </c>
      <c r="AF744" s="879" t="s">
        <v>1714</v>
      </c>
      <c r="AG744" s="879" t="s">
        <v>1714</v>
      </c>
      <c r="AH744" s="879" t="s">
        <v>1714</v>
      </c>
      <c r="AI744" s="879" t="s">
        <v>1714</v>
      </c>
    </row>
    <row r="745" spans="2:35" ht="13" hidden="1" outlineLevel="1" x14ac:dyDescent="0.3">
      <c r="B745" s="845"/>
      <c r="C745" s="845"/>
      <c r="D745" s="860" t="s">
        <v>1590</v>
      </c>
      <c r="E745" s="878" t="s">
        <v>2423</v>
      </c>
      <c r="F745" s="879" t="s">
        <v>1714</v>
      </c>
      <c r="G745" s="879" t="s">
        <v>1714</v>
      </c>
      <c r="H745" s="879" t="s">
        <v>1714</v>
      </c>
      <c r="I745" s="879" t="s">
        <v>1714</v>
      </c>
      <c r="J745" s="879" t="s">
        <v>1714</v>
      </c>
      <c r="K745" s="879" t="s">
        <v>1714</v>
      </c>
      <c r="L745" s="879" t="s">
        <v>1714</v>
      </c>
      <c r="M745" s="879" t="s">
        <v>1714</v>
      </c>
      <c r="N745" s="879" t="s">
        <v>1714</v>
      </c>
      <c r="O745" s="879" t="s">
        <v>1714</v>
      </c>
      <c r="P745" s="879" t="s">
        <v>1714</v>
      </c>
      <c r="Q745" s="879" t="s">
        <v>1714</v>
      </c>
      <c r="R745" s="879" t="s">
        <v>1714</v>
      </c>
      <c r="S745" s="879" t="s">
        <v>1714</v>
      </c>
      <c r="T745" s="879" t="s">
        <v>1714</v>
      </c>
      <c r="U745" s="879" t="s">
        <v>1714</v>
      </c>
      <c r="V745" s="879" t="s">
        <v>1714</v>
      </c>
      <c r="W745" s="879" t="s">
        <v>1714</v>
      </c>
      <c r="X745" s="879" t="s">
        <v>1714</v>
      </c>
      <c r="Y745" s="879" t="s">
        <v>1714</v>
      </c>
      <c r="Z745" s="879" t="s">
        <v>1714</v>
      </c>
      <c r="AA745" s="879" t="s">
        <v>1714</v>
      </c>
      <c r="AB745" s="879" t="s">
        <v>1714</v>
      </c>
      <c r="AC745" s="879" t="s">
        <v>1714</v>
      </c>
      <c r="AD745" s="879" t="s">
        <v>1714</v>
      </c>
      <c r="AE745" s="879" t="s">
        <v>1714</v>
      </c>
      <c r="AF745" s="879" t="s">
        <v>1714</v>
      </c>
      <c r="AG745" s="879" t="s">
        <v>1714</v>
      </c>
      <c r="AH745" s="879" t="s">
        <v>1714</v>
      </c>
      <c r="AI745" s="879" t="s">
        <v>1714</v>
      </c>
    </row>
    <row r="746" spans="2:35" ht="13" hidden="1" outlineLevel="1" x14ac:dyDescent="0.3">
      <c r="B746" s="845"/>
      <c r="C746" s="845"/>
      <c r="D746" s="851" t="s">
        <v>1591</v>
      </c>
      <c r="E746" s="878" t="s">
        <v>2424</v>
      </c>
      <c r="F746" s="879" t="s">
        <v>1714</v>
      </c>
      <c r="G746" s="879" t="s">
        <v>1714</v>
      </c>
      <c r="H746" s="879" t="s">
        <v>1714</v>
      </c>
      <c r="I746" s="879" t="s">
        <v>1714</v>
      </c>
      <c r="J746" s="879" t="s">
        <v>1714</v>
      </c>
      <c r="K746" s="879" t="s">
        <v>1714</v>
      </c>
      <c r="L746" s="879" t="s">
        <v>1714</v>
      </c>
      <c r="M746" s="879" t="s">
        <v>1714</v>
      </c>
      <c r="N746" s="879" t="s">
        <v>1714</v>
      </c>
      <c r="O746" s="879" t="s">
        <v>1714</v>
      </c>
      <c r="P746" s="879" t="s">
        <v>1714</v>
      </c>
      <c r="Q746" s="879" t="s">
        <v>1714</v>
      </c>
      <c r="R746" s="879" t="s">
        <v>1714</v>
      </c>
      <c r="S746" s="879" t="s">
        <v>1714</v>
      </c>
      <c r="T746" s="879" t="s">
        <v>1714</v>
      </c>
      <c r="U746" s="879" t="s">
        <v>1714</v>
      </c>
      <c r="V746" s="879" t="s">
        <v>1714</v>
      </c>
      <c r="W746" s="879" t="s">
        <v>1714</v>
      </c>
      <c r="X746" s="879" t="s">
        <v>1714</v>
      </c>
      <c r="Y746" s="879" t="s">
        <v>1714</v>
      </c>
      <c r="Z746" s="879" t="s">
        <v>1714</v>
      </c>
      <c r="AA746" s="879" t="s">
        <v>1714</v>
      </c>
      <c r="AB746" s="879" t="s">
        <v>1714</v>
      </c>
      <c r="AC746" s="879" t="s">
        <v>1714</v>
      </c>
      <c r="AD746" s="879" t="s">
        <v>1714</v>
      </c>
      <c r="AE746" s="879" t="s">
        <v>1714</v>
      </c>
      <c r="AF746" s="879" t="s">
        <v>1714</v>
      </c>
      <c r="AG746" s="879" t="s">
        <v>1714</v>
      </c>
      <c r="AH746" s="879" t="s">
        <v>1714</v>
      </c>
      <c r="AI746" s="879" t="s">
        <v>1714</v>
      </c>
    </row>
    <row r="747" spans="2:35" ht="13" hidden="1" outlineLevel="1" x14ac:dyDescent="0.3">
      <c r="B747" s="845"/>
      <c r="C747" s="845"/>
      <c r="D747" s="851" t="s">
        <v>4</v>
      </c>
      <c r="E747" s="878" t="s">
        <v>2425</v>
      </c>
      <c r="F747" s="879" t="s">
        <v>1714</v>
      </c>
      <c r="G747" s="879" t="s">
        <v>1714</v>
      </c>
      <c r="H747" s="879" t="s">
        <v>1714</v>
      </c>
      <c r="I747" s="879" t="s">
        <v>1714</v>
      </c>
      <c r="J747" s="879" t="s">
        <v>1714</v>
      </c>
      <c r="K747" s="879" t="s">
        <v>1714</v>
      </c>
      <c r="L747" s="879" t="s">
        <v>1714</v>
      </c>
      <c r="M747" s="879" t="s">
        <v>1714</v>
      </c>
      <c r="N747" s="879" t="s">
        <v>1714</v>
      </c>
      <c r="O747" s="879" t="s">
        <v>1714</v>
      </c>
      <c r="P747" s="879" t="s">
        <v>1714</v>
      </c>
      <c r="Q747" s="879" t="s">
        <v>1714</v>
      </c>
      <c r="R747" s="879" t="s">
        <v>1714</v>
      </c>
      <c r="S747" s="879" t="s">
        <v>1714</v>
      </c>
      <c r="T747" s="879" t="s">
        <v>1714</v>
      </c>
      <c r="U747" s="879" t="s">
        <v>1714</v>
      </c>
      <c r="V747" s="879" t="s">
        <v>1714</v>
      </c>
      <c r="W747" s="879" t="s">
        <v>1714</v>
      </c>
      <c r="X747" s="879" t="s">
        <v>1714</v>
      </c>
      <c r="Y747" s="879" t="s">
        <v>1714</v>
      </c>
      <c r="Z747" s="879" t="s">
        <v>1714</v>
      </c>
      <c r="AA747" s="879" t="s">
        <v>1714</v>
      </c>
      <c r="AB747" s="879" t="s">
        <v>1714</v>
      </c>
      <c r="AC747" s="879" t="s">
        <v>1714</v>
      </c>
      <c r="AD747" s="879" t="s">
        <v>1714</v>
      </c>
      <c r="AE747" s="879" t="s">
        <v>1714</v>
      </c>
      <c r="AF747" s="879" t="s">
        <v>1714</v>
      </c>
      <c r="AG747" s="879" t="s">
        <v>1714</v>
      </c>
      <c r="AH747" s="879" t="s">
        <v>1714</v>
      </c>
      <c r="AI747" s="879" t="s">
        <v>1714</v>
      </c>
    </row>
    <row r="748" spans="2:35" ht="13" hidden="1" outlineLevel="1" x14ac:dyDescent="0.3">
      <c r="B748" s="845"/>
      <c r="C748" s="845"/>
      <c r="D748" s="857" t="s">
        <v>873</v>
      </c>
      <c r="E748" s="878" t="s">
        <v>2426</v>
      </c>
      <c r="F748" s="879" t="s">
        <v>1714</v>
      </c>
      <c r="G748" s="879" t="s">
        <v>1714</v>
      </c>
      <c r="H748" s="879" t="s">
        <v>1714</v>
      </c>
      <c r="I748" s="879" t="s">
        <v>1714</v>
      </c>
      <c r="J748" s="879" t="s">
        <v>1714</v>
      </c>
      <c r="K748" s="879" t="s">
        <v>1714</v>
      </c>
      <c r="L748" s="879" t="s">
        <v>1714</v>
      </c>
      <c r="M748" s="879" t="s">
        <v>1714</v>
      </c>
      <c r="N748" s="879" t="s">
        <v>1714</v>
      </c>
      <c r="O748" s="879" t="s">
        <v>1714</v>
      </c>
      <c r="P748" s="879" t="s">
        <v>1714</v>
      </c>
      <c r="Q748" s="879" t="s">
        <v>1714</v>
      </c>
      <c r="R748" s="879" t="s">
        <v>1714</v>
      </c>
      <c r="S748" s="879" t="s">
        <v>1714</v>
      </c>
      <c r="T748" s="879" t="s">
        <v>1714</v>
      </c>
      <c r="U748" s="879" t="s">
        <v>1714</v>
      </c>
      <c r="V748" s="879" t="s">
        <v>1714</v>
      </c>
      <c r="W748" s="879" t="s">
        <v>1714</v>
      </c>
      <c r="X748" s="879" t="s">
        <v>1714</v>
      </c>
      <c r="Y748" s="879" t="s">
        <v>1714</v>
      </c>
      <c r="Z748" s="879" t="s">
        <v>1714</v>
      </c>
      <c r="AA748" s="879" t="s">
        <v>1714</v>
      </c>
      <c r="AB748" s="879" t="s">
        <v>1714</v>
      </c>
      <c r="AC748" s="879" t="s">
        <v>1714</v>
      </c>
      <c r="AD748" s="879" t="s">
        <v>1714</v>
      </c>
      <c r="AE748" s="879" t="s">
        <v>1714</v>
      </c>
      <c r="AF748" s="879" t="s">
        <v>1714</v>
      </c>
      <c r="AG748" s="879" t="s">
        <v>1714</v>
      </c>
      <c r="AH748" s="879" t="s">
        <v>1714</v>
      </c>
      <c r="AI748" s="879" t="s">
        <v>1714</v>
      </c>
    </row>
    <row r="749" spans="2:35" ht="13" hidden="1" outlineLevel="1" x14ac:dyDescent="0.3">
      <c r="B749" s="845"/>
      <c r="C749" s="845"/>
      <c r="D749" s="850" t="s">
        <v>1592</v>
      </c>
      <c r="E749" s="878" t="s">
        <v>2427</v>
      </c>
      <c r="F749" s="879" t="s">
        <v>1714</v>
      </c>
      <c r="G749" s="879" t="s">
        <v>1714</v>
      </c>
      <c r="H749" s="879" t="s">
        <v>1714</v>
      </c>
      <c r="I749" s="879" t="s">
        <v>1714</v>
      </c>
      <c r="J749" s="879" t="s">
        <v>1714</v>
      </c>
      <c r="K749" s="879" t="s">
        <v>1714</v>
      </c>
      <c r="L749" s="879" t="s">
        <v>1714</v>
      </c>
      <c r="M749" s="879" t="s">
        <v>1714</v>
      </c>
      <c r="N749" s="879" t="s">
        <v>1714</v>
      </c>
      <c r="O749" s="879" t="s">
        <v>1714</v>
      </c>
      <c r="P749" s="879" t="s">
        <v>1714</v>
      </c>
      <c r="Q749" s="879" t="s">
        <v>1714</v>
      </c>
      <c r="R749" s="879" t="s">
        <v>1714</v>
      </c>
      <c r="S749" s="879" t="s">
        <v>1714</v>
      </c>
      <c r="T749" s="879" t="s">
        <v>1714</v>
      </c>
      <c r="U749" s="879" t="s">
        <v>1714</v>
      </c>
      <c r="V749" s="879" t="s">
        <v>1714</v>
      </c>
      <c r="W749" s="879" t="s">
        <v>1714</v>
      </c>
      <c r="X749" s="879" t="s">
        <v>1714</v>
      </c>
      <c r="Y749" s="879" t="s">
        <v>1714</v>
      </c>
      <c r="Z749" s="879" t="s">
        <v>1714</v>
      </c>
      <c r="AA749" s="879" t="s">
        <v>1714</v>
      </c>
      <c r="AB749" s="879" t="s">
        <v>1714</v>
      </c>
      <c r="AC749" s="879" t="s">
        <v>1714</v>
      </c>
      <c r="AD749" s="879" t="s">
        <v>1714</v>
      </c>
      <c r="AE749" s="879" t="s">
        <v>1714</v>
      </c>
      <c r="AF749" s="879" t="s">
        <v>1714</v>
      </c>
      <c r="AG749" s="879" t="s">
        <v>1714</v>
      </c>
      <c r="AH749" s="879" t="s">
        <v>1714</v>
      </c>
      <c r="AI749" s="879" t="s">
        <v>1714</v>
      </c>
    </row>
    <row r="750" spans="2:35" ht="13" hidden="1" outlineLevel="1" x14ac:dyDescent="0.3">
      <c r="B750" s="845"/>
      <c r="C750" s="845"/>
      <c r="D750" s="850" t="s">
        <v>1593</v>
      </c>
      <c r="E750" s="878" t="s">
        <v>2428</v>
      </c>
      <c r="F750" s="879" t="s">
        <v>1714</v>
      </c>
      <c r="G750" s="879" t="s">
        <v>1714</v>
      </c>
      <c r="H750" s="879" t="s">
        <v>1714</v>
      </c>
      <c r="I750" s="879" t="s">
        <v>1714</v>
      </c>
      <c r="J750" s="879" t="s">
        <v>1714</v>
      </c>
      <c r="K750" s="879" t="s">
        <v>1714</v>
      </c>
      <c r="L750" s="879" t="s">
        <v>1714</v>
      </c>
      <c r="M750" s="879" t="s">
        <v>1714</v>
      </c>
      <c r="N750" s="879" t="s">
        <v>1714</v>
      </c>
      <c r="O750" s="879" t="s">
        <v>1714</v>
      </c>
      <c r="P750" s="879" t="s">
        <v>1714</v>
      </c>
      <c r="Q750" s="879" t="s">
        <v>1714</v>
      </c>
      <c r="R750" s="879" t="s">
        <v>1714</v>
      </c>
      <c r="S750" s="879" t="s">
        <v>1714</v>
      </c>
      <c r="T750" s="879" t="s">
        <v>1714</v>
      </c>
      <c r="U750" s="879" t="s">
        <v>1714</v>
      </c>
      <c r="V750" s="879" t="s">
        <v>1714</v>
      </c>
      <c r="W750" s="879" t="s">
        <v>1714</v>
      </c>
      <c r="X750" s="879" t="s">
        <v>1714</v>
      </c>
      <c r="Y750" s="879" t="s">
        <v>1714</v>
      </c>
      <c r="Z750" s="879" t="s">
        <v>1714</v>
      </c>
      <c r="AA750" s="879" t="s">
        <v>1714</v>
      </c>
      <c r="AB750" s="879" t="s">
        <v>1714</v>
      </c>
      <c r="AC750" s="879" t="s">
        <v>1714</v>
      </c>
      <c r="AD750" s="879" t="s">
        <v>1714</v>
      </c>
      <c r="AE750" s="879" t="s">
        <v>1714</v>
      </c>
      <c r="AF750" s="879" t="s">
        <v>1714</v>
      </c>
      <c r="AG750" s="879" t="s">
        <v>1714</v>
      </c>
      <c r="AH750" s="879" t="s">
        <v>1714</v>
      </c>
      <c r="AI750" s="879" t="s">
        <v>1714</v>
      </c>
    </row>
    <row r="751" spans="2:35" ht="13" hidden="1" outlineLevel="1" x14ac:dyDescent="0.3">
      <c r="B751" s="845"/>
      <c r="C751" s="845"/>
      <c r="D751" s="850" t="s">
        <v>1594</v>
      </c>
      <c r="E751" s="878" t="s">
        <v>2429</v>
      </c>
      <c r="F751" s="879" t="s">
        <v>1714</v>
      </c>
      <c r="G751" s="879" t="s">
        <v>1714</v>
      </c>
      <c r="H751" s="879" t="s">
        <v>1714</v>
      </c>
      <c r="I751" s="879" t="s">
        <v>1714</v>
      </c>
      <c r="J751" s="879" t="s">
        <v>1714</v>
      </c>
      <c r="K751" s="879" t="s">
        <v>1714</v>
      </c>
      <c r="L751" s="879" t="s">
        <v>1714</v>
      </c>
      <c r="M751" s="879" t="s">
        <v>1714</v>
      </c>
      <c r="N751" s="879" t="s">
        <v>1714</v>
      </c>
      <c r="O751" s="879" t="s">
        <v>1714</v>
      </c>
      <c r="P751" s="879" t="s">
        <v>1714</v>
      </c>
      <c r="Q751" s="879" t="s">
        <v>1714</v>
      </c>
      <c r="R751" s="879" t="s">
        <v>1714</v>
      </c>
      <c r="S751" s="879" t="s">
        <v>1714</v>
      </c>
      <c r="T751" s="879" t="s">
        <v>1714</v>
      </c>
      <c r="U751" s="879" t="s">
        <v>1714</v>
      </c>
      <c r="V751" s="879" t="s">
        <v>1714</v>
      </c>
      <c r="W751" s="879" t="s">
        <v>1714</v>
      </c>
      <c r="X751" s="879" t="s">
        <v>1714</v>
      </c>
      <c r="Y751" s="879" t="s">
        <v>1714</v>
      </c>
      <c r="Z751" s="879" t="s">
        <v>1714</v>
      </c>
      <c r="AA751" s="879" t="s">
        <v>1714</v>
      </c>
      <c r="AB751" s="879" t="s">
        <v>1714</v>
      </c>
      <c r="AC751" s="879" t="s">
        <v>1714</v>
      </c>
      <c r="AD751" s="879" t="s">
        <v>1714</v>
      </c>
      <c r="AE751" s="879" t="s">
        <v>1714</v>
      </c>
      <c r="AF751" s="879" t="s">
        <v>1714</v>
      </c>
      <c r="AG751" s="879" t="s">
        <v>1714</v>
      </c>
      <c r="AH751" s="879" t="s">
        <v>1714</v>
      </c>
      <c r="AI751" s="879" t="s">
        <v>1714</v>
      </c>
    </row>
    <row r="752" spans="2:35" ht="13" hidden="1" outlineLevel="1" x14ac:dyDescent="0.3">
      <c r="B752" s="845"/>
      <c r="C752" s="845"/>
      <c r="D752" s="850" t="s">
        <v>1595</v>
      </c>
      <c r="E752" s="878" t="s">
        <v>2430</v>
      </c>
      <c r="F752" s="879" t="s">
        <v>1714</v>
      </c>
      <c r="G752" s="879" t="s">
        <v>1714</v>
      </c>
      <c r="H752" s="879" t="s">
        <v>1714</v>
      </c>
      <c r="I752" s="879" t="s">
        <v>1714</v>
      </c>
      <c r="J752" s="879" t="s">
        <v>1714</v>
      </c>
      <c r="K752" s="879" t="s">
        <v>1714</v>
      </c>
      <c r="L752" s="879" t="s">
        <v>1714</v>
      </c>
      <c r="M752" s="879" t="s">
        <v>1714</v>
      </c>
      <c r="N752" s="879" t="s">
        <v>1714</v>
      </c>
      <c r="O752" s="879" t="s">
        <v>1714</v>
      </c>
      <c r="P752" s="879" t="s">
        <v>1714</v>
      </c>
      <c r="Q752" s="879" t="s">
        <v>1714</v>
      </c>
      <c r="R752" s="879" t="s">
        <v>1714</v>
      </c>
      <c r="S752" s="879" t="s">
        <v>1714</v>
      </c>
      <c r="T752" s="879" t="s">
        <v>1714</v>
      </c>
      <c r="U752" s="879" t="s">
        <v>1714</v>
      </c>
      <c r="V752" s="879" t="s">
        <v>1714</v>
      </c>
      <c r="W752" s="879" t="s">
        <v>1714</v>
      </c>
      <c r="X752" s="879" t="s">
        <v>1714</v>
      </c>
      <c r="Y752" s="879" t="s">
        <v>1714</v>
      </c>
      <c r="Z752" s="879" t="s">
        <v>1714</v>
      </c>
      <c r="AA752" s="879" t="s">
        <v>1714</v>
      </c>
      <c r="AB752" s="879" t="s">
        <v>1714</v>
      </c>
      <c r="AC752" s="879" t="s">
        <v>1714</v>
      </c>
      <c r="AD752" s="879" t="s">
        <v>1714</v>
      </c>
      <c r="AE752" s="879" t="s">
        <v>1714</v>
      </c>
      <c r="AF752" s="879" t="s">
        <v>1714</v>
      </c>
      <c r="AG752" s="879" t="s">
        <v>1714</v>
      </c>
      <c r="AH752" s="879" t="s">
        <v>1714</v>
      </c>
      <c r="AI752" s="879" t="s">
        <v>1714</v>
      </c>
    </row>
    <row r="753" spans="2:35" ht="13" hidden="1" outlineLevel="1" x14ac:dyDescent="0.3">
      <c r="B753" s="845"/>
      <c r="C753" s="845"/>
      <c r="D753" s="850" t="s">
        <v>1596</v>
      </c>
      <c r="E753" s="878" t="s">
        <v>2431</v>
      </c>
      <c r="F753" s="879" t="s">
        <v>1714</v>
      </c>
      <c r="G753" s="879" t="s">
        <v>1714</v>
      </c>
      <c r="H753" s="879" t="s">
        <v>1714</v>
      </c>
      <c r="I753" s="879" t="s">
        <v>1714</v>
      </c>
      <c r="J753" s="879" t="s">
        <v>1714</v>
      </c>
      <c r="K753" s="879" t="s">
        <v>1714</v>
      </c>
      <c r="L753" s="879" t="s">
        <v>1714</v>
      </c>
      <c r="M753" s="879" t="s">
        <v>1714</v>
      </c>
      <c r="N753" s="879" t="s">
        <v>1714</v>
      </c>
      <c r="O753" s="879" t="s">
        <v>1714</v>
      </c>
      <c r="P753" s="879" t="s">
        <v>1714</v>
      </c>
      <c r="Q753" s="879" t="s">
        <v>1714</v>
      </c>
      <c r="R753" s="879" t="s">
        <v>1714</v>
      </c>
      <c r="S753" s="879" t="s">
        <v>1714</v>
      </c>
      <c r="T753" s="879" t="s">
        <v>1714</v>
      </c>
      <c r="U753" s="879" t="s">
        <v>1714</v>
      </c>
      <c r="V753" s="879" t="s">
        <v>1714</v>
      </c>
      <c r="W753" s="879" t="s">
        <v>1714</v>
      </c>
      <c r="X753" s="879" t="s">
        <v>1714</v>
      </c>
      <c r="Y753" s="879" t="s">
        <v>1714</v>
      </c>
      <c r="Z753" s="879" t="s">
        <v>1714</v>
      </c>
      <c r="AA753" s="879" t="s">
        <v>1714</v>
      </c>
      <c r="AB753" s="879" t="s">
        <v>1714</v>
      </c>
      <c r="AC753" s="879" t="s">
        <v>1714</v>
      </c>
      <c r="AD753" s="879" t="s">
        <v>1714</v>
      </c>
      <c r="AE753" s="879" t="s">
        <v>1714</v>
      </c>
      <c r="AF753" s="879" t="s">
        <v>1714</v>
      </c>
      <c r="AG753" s="879" t="s">
        <v>1714</v>
      </c>
      <c r="AH753" s="879" t="s">
        <v>1714</v>
      </c>
      <c r="AI753" s="879" t="s">
        <v>1714</v>
      </c>
    </row>
    <row r="754" spans="2:35" ht="13" hidden="1" outlineLevel="1" x14ac:dyDescent="0.3">
      <c r="B754" s="845"/>
      <c r="C754" s="845"/>
      <c r="D754" s="850" t="s">
        <v>37</v>
      </c>
      <c r="E754" s="878" t="s">
        <v>2432</v>
      </c>
      <c r="F754" s="879" t="s">
        <v>1714</v>
      </c>
      <c r="G754" s="879" t="s">
        <v>1714</v>
      </c>
      <c r="H754" s="879" t="s">
        <v>1714</v>
      </c>
      <c r="I754" s="879" t="s">
        <v>1714</v>
      </c>
      <c r="J754" s="879" t="s">
        <v>1714</v>
      </c>
      <c r="K754" s="879" t="s">
        <v>1714</v>
      </c>
      <c r="L754" s="879" t="s">
        <v>1714</v>
      </c>
      <c r="M754" s="879" t="s">
        <v>1714</v>
      </c>
      <c r="N754" s="879" t="s">
        <v>1714</v>
      </c>
      <c r="O754" s="879" t="s">
        <v>1714</v>
      </c>
      <c r="P754" s="879" t="s">
        <v>1714</v>
      </c>
      <c r="Q754" s="879" t="s">
        <v>1714</v>
      </c>
      <c r="R754" s="879" t="s">
        <v>1714</v>
      </c>
      <c r="S754" s="879" t="s">
        <v>1714</v>
      </c>
      <c r="T754" s="879" t="s">
        <v>1714</v>
      </c>
      <c r="U754" s="879" t="s">
        <v>1714</v>
      </c>
      <c r="V754" s="879" t="s">
        <v>1714</v>
      </c>
      <c r="W754" s="879" t="s">
        <v>1714</v>
      </c>
      <c r="X754" s="879" t="s">
        <v>1714</v>
      </c>
      <c r="Y754" s="879" t="s">
        <v>1714</v>
      </c>
      <c r="Z754" s="879" t="s">
        <v>1714</v>
      </c>
      <c r="AA754" s="879" t="s">
        <v>1714</v>
      </c>
      <c r="AB754" s="879" t="s">
        <v>1714</v>
      </c>
      <c r="AC754" s="879" t="s">
        <v>1714</v>
      </c>
      <c r="AD754" s="879" t="s">
        <v>1714</v>
      </c>
      <c r="AE754" s="879" t="s">
        <v>1714</v>
      </c>
      <c r="AF754" s="879" t="s">
        <v>1714</v>
      </c>
      <c r="AG754" s="879" t="s">
        <v>1714</v>
      </c>
      <c r="AH754" s="879" t="s">
        <v>1714</v>
      </c>
      <c r="AI754" s="879" t="s">
        <v>1714</v>
      </c>
    </row>
    <row r="755" spans="2:35" ht="13" hidden="1" outlineLevel="1" x14ac:dyDescent="0.3">
      <c r="B755" s="845"/>
      <c r="C755" s="845"/>
      <c r="D755" s="855" t="s">
        <v>1597</v>
      </c>
      <c r="E755" s="878" t="s">
        <v>2433</v>
      </c>
      <c r="F755" s="879" t="s">
        <v>1714</v>
      </c>
      <c r="G755" s="879" t="s">
        <v>1714</v>
      </c>
      <c r="H755" s="879" t="s">
        <v>1714</v>
      </c>
      <c r="I755" s="879" t="s">
        <v>1714</v>
      </c>
      <c r="J755" s="879" t="s">
        <v>1714</v>
      </c>
      <c r="K755" s="879" t="s">
        <v>1714</v>
      </c>
      <c r="L755" s="879" t="s">
        <v>1714</v>
      </c>
      <c r="M755" s="879" t="s">
        <v>1714</v>
      </c>
      <c r="N755" s="879" t="s">
        <v>1714</v>
      </c>
      <c r="O755" s="879" t="s">
        <v>1714</v>
      </c>
      <c r="P755" s="879" t="s">
        <v>1714</v>
      </c>
      <c r="Q755" s="879" t="s">
        <v>1714</v>
      </c>
      <c r="R755" s="879" t="s">
        <v>1714</v>
      </c>
      <c r="S755" s="879" t="s">
        <v>1714</v>
      </c>
      <c r="T755" s="879" t="s">
        <v>1714</v>
      </c>
      <c r="U755" s="879" t="s">
        <v>1714</v>
      </c>
      <c r="V755" s="879" t="s">
        <v>1714</v>
      </c>
      <c r="W755" s="879" t="s">
        <v>1714</v>
      </c>
      <c r="X755" s="879" t="s">
        <v>1714</v>
      </c>
      <c r="Y755" s="879" t="s">
        <v>1714</v>
      </c>
      <c r="Z755" s="879" t="s">
        <v>1714</v>
      </c>
      <c r="AA755" s="879" t="s">
        <v>1714</v>
      </c>
      <c r="AB755" s="879" t="s">
        <v>1714</v>
      </c>
      <c r="AC755" s="879" t="s">
        <v>1714</v>
      </c>
      <c r="AD755" s="879" t="s">
        <v>1714</v>
      </c>
      <c r="AE755" s="879" t="s">
        <v>1714</v>
      </c>
      <c r="AF755" s="879" t="s">
        <v>1714</v>
      </c>
      <c r="AG755" s="879" t="s">
        <v>1714</v>
      </c>
      <c r="AH755" s="879" t="s">
        <v>1714</v>
      </c>
      <c r="AI755" s="879" t="s">
        <v>1714</v>
      </c>
    </row>
    <row r="756" spans="2:35" ht="13" hidden="1" outlineLevel="1" x14ac:dyDescent="0.3">
      <c r="B756" s="845"/>
      <c r="C756" s="845"/>
      <c r="D756" s="849" t="s">
        <v>1598</v>
      </c>
      <c r="E756" s="878" t="s">
        <v>2434</v>
      </c>
      <c r="F756" s="879" t="s">
        <v>1714</v>
      </c>
      <c r="G756" s="879" t="s">
        <v>1714</v>
      </c>
      <c r="H756" s="879" t="s">
        <v>1714</v>
      </c>
      <c r="I756" s="879" t="s">
        <v>1714</v>
      </c>
      <c r="J756" s="879" t="s">
        <v>1714</v>
      </c>
      <c r="K756" s="879" t="s">
        <v>1714</v>
      </c>
      <c r="L756" s="879" t="s">
        <v>1714</v>
      </c>
      <c r="M756" s="879" t="s">
        <v>1714</v>
      </c>
      <c r="N756" s="879" t="s">
        <v>1714</v>
      </c>
      <c r="O756" s="879" t="s">
        <v>1714</v>
      </c>
      <c r="P756" s="879" t="s">
        <v>1714</v>
      </c>
      <c r="Q756" s="879" t="s">
        <v>1714</v>
      </c>
      <c r="R756" s="879" t="s">
        <v>1714</v>
      </c>
      <c r="S756" s="879" t="s">
        <v>1714</v>
      </c>
      <c r="T756" s="879" t="s">
        <v>1714</v>
      </c>
      <c r="U756" s="879" t="s">
        <v>1714</v>
      </c>
      <c r="V756" s="879" t="s">
        <v>1714</v>
      </c>
      <c r="W756" s="879" t="s">
        <v>1714</v>
      </c>
      <c r="X756" s="879" t="s">
        <v>1714</v>
      </c>
      <c r="Y756" s="879" t="s">
        <v>1714</v>
      </c>
      <c r="Z756" s="879" t="s">
        <v>1714</v>
      </c>
      <c r="AA756" s="879" t="s">
        <v>1714</v>
      </c>
      <c r="AB756" s="879" t="s">
        <v>1714</v>
      </c>
      <c r="AC756" s="879" t="s">
        <v>1714</v>
      </c>
      <c r="AD756" s="879" t="s">
        <v>1714</v>
      </c>
      <c r="AE756" s="879" t="s">
        <v>1714</v>
      </c>
      <c r="AF756" s="879" t="s">
        <v>1714</v>
      </c>
      <c r="AG756" s="879" t="s">
        <v>1714</v>
      </c>
      <c r="AH756" s="879" t="s">
        <v>1714</v>
      </c>
      <c r="AI756" s="879" t="s">
        <v>1714</v>
      </c>
    </row>
    <row r="757" spans="2:35" ht="13" hidden="1" outlineLevel="1" x14ac:dyDescent="0.3">
      <c r="B757" s="845"/>
      <c r="C757" s="845"/>
      <c r="D757" s="849" t="s">
        <v>1599</v>
      </c>
      <c r="E757" s="878" t="s">
        <v>2435</v>
      </c>
      <c r="F757" s="879" t="s">
        <v>1714</v>
      </c>
      <c r="G757" s="879" t="s">
        <v>1714</v>
      </c>
      <c r="H757" s="879" t="s">
        <v>1714</v>
      </c>
      <c r="I757" s="879" t="s">
        <v>1714</v>
      </c>
      <c r="J757" s="879" t="s">
        <v>1714</v>
      </c>
      <c r="K757" s="879" t="s">
        <v>1714</v>
      </c>
      <c r="L757" s="879" t="s">
        <v>1714</v>
      </c>
      <c r="M757" s="879" t="s">
        <v>1714</v>
      </c>
      <c r="N757" s="879" t="s">
        <v>1714</v>
      </c>
      <c r="O757" s="879" t="s">
        <v>1714</v>
      </c>
      <c r="P757" s="879" t="s">
        <v>1714</v>
      </c>
      <c r="Q757" s="879" t="s">
        <v>1714</v>
      </c>
      <c r="R757" s="879" t="s">
        <v>1714</v>
      </c>
      <c r="S757" s="879" t="s">
        <v>1714</v>
      </c>
      <c r="T757" s="879" t="s">
        <v>1714</v>
      </c>
      <c r="U757" s="879" t="s">
        <v>1714</v>
      </c>
      <c r="V757" s="879" t="s">
        <v>1714</v>
      </c>
      <c r="W757" s="879" t="s">
        <v>1714</v>
      </c>
      <c r="X757" s="879" t="s">
        <v>1714</v>
      </c>
      <c r="Y757" s="879" t="s">
        <v>1714</v>
      </c>
      <c r="Z757" s="879" t="s">
        <v>1714</v>
      </c>
      <c r="AA757" s="879" t="s">
        <v>1714</v>
      </c>
      <c r="AB757" s="879" t="s">
        <v>1714</v>
      </c>
      <c r="AC757" s="879" t="s">
        <v>1714</v>
      </c>
      <c r="AD757" s="879" t="s">
        <v>1714</v>
      </c>
      <c r="AE757" s="879" t="s">
        <v>1714</v>
      </c>
      <c r="AF757" s="879" t="s">
        <v>1714</v>
      </c>
      <c r="AG757" s="879" t="s">
        <v>1714</v>
      </c>
      <c r="AH757" s="879" t="s">
        <v>1714</v>
      </c>
      <c r="AI757" s="879" t="s">
        <v>1714</v>
      </c>
    </row>
    <row r="758" spans="2:35" ht="13" hidden="1" outlineLevel="1" x14ac:dyDescent="0.3">
      <c r="B758" s="845"/>
      <c r="C758" s="845"/>
      <c r="D758" s="859" t="s">
        <v>1552</v>
      </c>
      <c r="E758" s="878" t="s">
        <v>2436</v>
      </c>
      <c r="F758" s="879" t="s">
        <v>1714</v>
      </c>
      <c r="G758" s="879" t="s">
        <v>1714</v>
      </c>
      <c r="H758" s="879" t="s">
        <v>1714</v>
      </c>
      <c r="I758" s="879" t="s">
        <v>1714</v>
      </c>
      <c r="J758" s="879" t="s">
        <v>1714</v>
      </c>
      <c r="K758" s="879" t="s">
        <v>1714</v>
      </c>
      <c r="L758" s="879" t="s">
        <v>1714</v>
      </c>
      <c r="M758" s="879" t="s">
        <v>1714</v>
      </c>
      <c r="N758" s="879" t="s">
        <v>1714</v>
      </c>
      <c r="O758" s="879" t="s">
        <v>1714</v>
      </c>
      <c r="P758" s="879" t="s">
        <v>1714</v>
      </c>
      <c r="Q758" s="879" t="s">
        <v>1714</v>
      </c>
      <c r="R758" s="879" t="s">
        <v>1714</v>
      </c>
      <c r="S758" s="879" t="s">
        <v>1714</v>
      </c>
      <c r="T758" s="879" t="s">
        <v>1714</v>
      </c>
      <c r="U758" s="879" t="s">
        <v>1714</v>
      </c>
      <c r="V758" s="879" t="s">
        <v>1714</v>
      </c>
      <c r="W758" s="879" t="s">
        <v>1714</v>
      </c>
      <c r="X758" s="879" t="s">
        <v>1714</v>
      </c>
      <c r="Y758" s="879" t="s">
        <v>1714</v>
      </c>
      <c r="Z758" s="879" t="s">
        <v>1714</v>
      </c>
      <c r="AA758" s="879" t="s">
        <v>1714</v>
      </c>
      <c r="AB758" s="879" t="s">
        <v>1714</v>
      </c>
      <c r="AC758" s="879" t="s">
        <v>1714</v>
      </c>
      <c r="AD758" s="879" t="s">
        <v>1714</v>
      </c>
      <c r="AE758" s="879" t="s">
        <v>1714</v>
      </c>
      <c r="AF758" s="879" t="s">
        <v>1714</v>
      </c>
      <c r="AG758" s="879" t="s">
        <v>1714</v>
      </c>
      <c r="AH758" s="879" t="s">
        <v>1714</v>
      </c>
      <c r="AI758" s="879" t="s">
        <v>1714</v>
      </c>
    </row>
    <row r="759" spans="2:35" ht="13" hidden="1" outlineLevel="1" x14ac:dyDescent="0.3">
      <c r="B759" s="845"/>
      <c r="C759" s="845"/>
      <c r="D759" s="861"/>
      <c r="E759" s="878"/>
      <c r="F759" s="879"/>
      <c r="G759" s="879"/>
      <c r="H759" s="879"/>
      <c r="I759" s="879"/>
      <c r="J759" s="879"/>
      <c r="K759" s="879"/>
      <c r="L759" s="879"/>
      <c r="M759" s="879"/>
      <c r="N759" s="879"/>
      <c r="O759" s="879"/>
      <c r="P759" s="879"/>
      <c r="Q759" s="879"/>
      <c r="R759" s="879"/>
      <c r="S759" s="879"/>
      <c r="T759" s="879"/>
      <c r="U759" s="879"/>
      <c r="V759" s="879"/>
      <c r="W759" s="879"/>
      <c r="X759" s="879"/>
      <c r="Y759" s="879"/>
      <c r="Z759" s="879"/>
      <c r="AA759" s="879"/>
      <c r="AB759" s="879"/>
      <c r="AC759" s="879"/>
      <c r="AD759" s="879"/>
      <c r="AE759" s="879"/>
      <c r="AF759" s="879"/>
      <c r="AG759" s="879"/>
      <c r="AH759" s="879"/>
      <c r="AI759" s="879"/>
    </row>
    <row r="760" spans="2:35" ht="13" hidden="1" outlineLevel="1" x14ac:dyDescent="0.3">
      <c r="B760" s="845"/>
      <c r="C760" s="845"/>
      <c r="D760" s="861"/>
      <c r="E760" s="878"/>
      <c r="F760" s="879"/>
      <c r="G760" s="879"/>
      <c r="H760" s="879"/>
      <c r="I760" s="879"/>
      <c r="J760" s="879"/>
      <c r="K760" s="879"/>
      <c r="L760" s="879"/>
      <c r="M760" s="879"/>
      <c r="N760" s="879"/>
      <c r="O760" s="879"/>
      <c r="P760" s="879"/>
      <c r="Q760" s="879"/>
      <c r="R760" s="879"/>
      <c r="S760" s="879"/>
      <c r="T760" s="879"/>
      <c r="U760" s="879"/>
      <c r="V760" s="879"/>
      <c r="W760" s="879"/>
      <c r="X760" s="879"/>
      <c r="Y760" s="879"/>
      <c r="Z760" s="879"/>
      <c r="AA760" s="879"/>
      <c r="AB760" s="879"/>
      <c r="AC760" s="879"/>
      <c r="AD760" s="879"/>
      <c r="AE760" s="879"/>
      <c r="AF760" s="879"/>
      <c r="AG760" s="879"/>
      <c r="AH760" s="879"/>
      <c r="AI760" s="879"/>
    </row>
    <row r="761" spans="2:35" ht="16.5" hidden="1" outlineLevel="1" x14ac:dyDescent="0.35">
      <c r="B761" s="845"/>
      <c r="C761" s="845"/>
      <c r="D761" s="853"/>
      <c r="E761" s="878"/>
      <c r="F761" s="879"/>
      <c r="G761" s="879"/>
      <c r="H761" s="879"/>
      <c r="I761" s="879"/>
      <c r="J761" s="879"/>
      <c r="K761" s="879"/>
      <c r="L761" s="879"/>
      <c r="M761" s="879"/>
      <c r="N761" s="879"/>
      <c r="O761" s="879"/>
      <c r="P761" s="879"/>
      <c r="Q761" s="879"/>
      <c r="R761" s="879"/>
      <c r="S761" s="879"/>
      <c r="T761" s="879"/>
      <c r="U761" s="879"/>
      <c r="V761" s="879"/>
      <c r="W761" s="879"/>
      <c r="X761" s="879"/>
      <c r="Y761" s="879"/>
      <c r="Z761" s="879"/>
      <c r="AA761" s="879"/>
      <c r="AB761" s="879"/>
      <c r="AC761" s="879"/>
      <c r="AD761" s="879"/>
      <c r="AE761" s="879"/>
      <c r="AF761" s="879"/>
      <c r="AG761" s="879"/>
      <c r="AH761" s="879"/>
      <c r="AI761" s="879"/>
    </row>
    <row r="762" spans="2:35" ht="13" hidden="1" outlineLevel="1" x14ac:dyDescent="0.3">
      <c r="B762" s="845"/>
      <c r="C762" s="845"/>
      <c r="D762" s="854"/>
      <c r="E762" s="878"/>
      <c r="F762" s="879"/>
      <c r="G762" s="879"/>
      <c r="H762" s="879"/>
      <c r="I762" s="879"/>
      <c r="J762" s="879"/>
      <c r="K762" s="879"/>
      <c r="L762" s="879"/>
      <c r="M762" s="879"/>
      <c r="N762" s="879"/>
      <c r="O762" s="879"/>
      <c r="P762" s="879"/>
      <c r="Q762" s="879"/>
      <c r="R762" s="879"/>
      <c r="S762" s="879"/>
      <c r="T762" s="879"/>
      <c r="U762" s="879"/>
      <c r="V762" s="879"/>
      <c r="W762" s="879"/>
      <c r="X762" s="879"/>
      <c r="Y762" s="879"/>
      <c r="Z762" s="879"/>
      <c r="AA762" s="879"/>
      <c r="AB762" s="879"/>
      <c r="AC762" s="879"/>
      <c r="AD762" s="879"/>
      <c r="AE762" s="879"/>
      <c r="AF762" s="879"/>
      <c r="AG762" s="879"/>
      <c r="AH762" s="879"/>
      <c r="AI762" s="879"/>
    </row>
    <row r="763" spans="2:35" ht="13" hidden="1" outlineLevel="1" x14ac:dyDescent="0.3">
      <c r="B763" s="845"/>
      <c r="C763" s="845"/>
      <c r="D763" s="846" t="s">
        <v>601</v>
      </c>
      <c r="E763" s="878" t="s">
        <v>2437</v>
      </c>
      <c r="F763" s="879" t="s">
        <v>1714</v>
      </c>
      <c r="G763" s="879" t="s">
        <v>1714</v>
      </c>
      <c r="H763" s="879" t="s">
        <v>1714</v>
      </c>
      <c r="I763" s="879" t="s">
        <v>1714</v>
      </c>
      <c r="J763" s="879" t="s">
        <v>1714</v>
      </c>
      <c r="K763" s="879" t="s">
        <v>1714</v>
      </c>
      <c r="L763" s="879" t="s">
        <v>1714</v>
      </c>
      <c r="M763" s="879" t="s">
        <v>1714</v>
      </c>
      <c r="N763" s="879" t="s">
        <v>1714</v>
      </c>
      <c r="O763" s="879" t="s">
        <v>1714</v>
      </c>
      <c r="P763" s="879" t="s">
        <v>1714</v>
      </c>
      <c r="Q763" s="879" t="s">
        <v>1714</v>
      </c>
      <c r="R763" s="879" t="s">
        <v>1714</v>
      </c>
      <c r="S763" s="879" t="s">
        <v>1714</v>
      </c>
      <c r="T763" s="879" t="s">
        <v>1714</v>
      </c>
      <c r="U763" s="879" t="s">
        <v>1714</v>
      </c>
      <c r="V763" s="879" t="s">
        <v>1714</v>
      </c>
      <c r="W763" s="879" t="s">
        <v>1714</v>
      </c>
      <c r="X763" s="879" t="s">
        <v>1714</v>
      </c>
      <c r="Y763" s="879" t="s">
        <v>1714</v>
      </c>
      <c r="Z763" s="879" t="s">
        <v>1714</v>
      </c>
      <c r="AA763" s="879" t="s">
        <v>1714</v>
      </c>
      <c r="AB763" s="879" t="s">
        <v>1714</v>
      </c>
      <c r="AC763" s="879" t="s">
        <v>1714</v>
      </c>
      <c r="AD763" s="879" t="s">
        <v>1714</v>
      </c>
      <c r="AE763" s="879" t="s">
        <v>1714</v>
      </c>
      <c r="AF763" s="879" t="s">
        <v>1714</v>
      </c>
      <c r="AG763" s="879" t="s">
        <v>1714</v>
      </c>
      <c r="AH763" s="879" t="s">
        <v>1714</v>
      </c>
      <c r="AI763" s="879" t="s">
        <v>1714</v>
      </c>
    </row>
    <row r="764" spans="2:35" ht="13" hidden="1" outlineLevel="1" x14ac:dyDescent="0.3">
      <c r="B764" s="845"/>
      <c r="C764" s="845"/>
      <c r="D764" s="862" t="s">
        <v>867</v>
      </c>
      <c r="E764" s="878" t="s">
        <v>2438</v>
      </c>
      <c r="F764" s="879" t="s">
        <v>1714</v>
      </c>
      <c r="G764" s="879" t="s">
        <v>1714</v>
      </c>
      <c r="H764" s="879" t="s">
        <v>1714</v>
      </c>
      <c r="I764" s="879" t="s">
        <v>1714</v>
      </c>
      <c r="J764" s="879" t="s">
        <v>1714</v>
      </c>
      <c r="K764" s="879" t="s">
        <v>1714</v>
      </c>
      <c r="L764" s="879" t="s">
        <v>1714</v>
      </c>
      <c r="M764" s="879" t="s">
        <v>1714</v>
      </c>
      <c r="N764" s="879" t="s">
        <v>1714</v>
      </c>
      <c r="O764" s="879" t="s">
        <v>1714</v>
      </c>
      <c r="P764" s="879" t="s">
        <v>1714</v>
      </c>
      <c r="Q764" s="879" t="s">
        <v>1714</v>
      </c>
      <c r="R764" s="879" t="s">
        <v>1714</v>
      </c>
      <c r="S764" s="879" t="s">
        <v>1714</v>
      </c>
      <c r="T764" s="879" t="s">
        <v>1714</v>
      </c>
      <c r="U764" s="879" t="s">
        <v>1714</v>
      </c>
      <c r="V764" s="879" t="s">
        <v>1714</v>
      </c>
      <c r="W764" s="879" t="s">
        <v>1714</v>
      </c>
      <c r="X764" s="879" t="s">
        <v>1714</v>
      </c>
      <c r="Y764" s="879" t="s">
        <v>1714</v>
      </c>
      <c r="Z764" s="879" t="s">
        <v>1714</v>
      </c>
      <c r="AA764" s="879" t="s">
        <v>1714</v>
      </c>
      <c r="AB764" s="879" t="s">
        <v>1714</v>
      </c>
      <c r="AC764" s="879" t="s">
        <v>1714</v>
      </c>
      <c r="AD764" s="879" t="s">
        <v>1714</v>
      </c>
      <c r="AE764" s="879" t="s">
        <v>1714</v>
      </c>
      <c r="AF764" s="879" t="s">
        <v>1714</v>
      </c>
      <c r="AG764" s="879" t="s">
        <v>1714</v>
      </c>
      <c r="AH764" s="879" t="s">
        <v>1714</v>
      </c>
      <c r="AI764" s="879" t="s">
        <v>1714</v>
      </c>
    </row>
    <row r="765" spans="2:35" ht="13" hidden="1" outlineLevel="1" x14ac:dyDescent="0.3">
      <c r="B765" s="845"/>
      <c r="C765" s="845"/>
      <c r="D765" s="848" t="s">
        <v>1600</v>
      </c>
      <c r="E765" s="878" t="s">
        <v>2439</v>
      </c>
      <c r="F765" s="879" t="s">
        <v>1714</v>
      </c>
      <c r="G765" s="879" t="s">
        <v>1714</v>
      </c>
      <c r="H765" s="879" t="s">
        <v>1714</v>
      </c>
      <c r="I765" s="879" t="s">
        <v>1714</v>
      </c>
      <c r="J765" s="879" t="s">
        <v>1714</v>
      </c>
      <c r="K765" s="879" t="s">
        <v>1714</v>
      </c>
      <c r="L765" s="879" t="s">
        <v>1714</v>
      </c>
      <c r="M765" s="879" t="s">
        <v>1714</v>
      </c>
      <c r="N765" s="879" t="s">
        <v>1714</v>
      </c>
      <c r="O765" s="879" t="s">
        <v>1714</v>
      </c>
      <c r="P765" s="879" t="s">
        <v>1714</v>
      </c>
      <c r="Q765" s="879" t="s">
        <v>1714</v>
      </c>
      <c r="R765" s="879" t="s">
        <v>1714</v>
      </c>
      <c r="S765" s="879" t="s">
        <v>1714</v>
      </c>
      <c r="T765" s="879" t="s">
        <v>1714</v>
      </c>
      <c r="U765" s="879" t="s">
        <v>1714</v>
      </c>
      <c r="V765" s="879" t="s">
        <v>1714</v>
      </c>
      <c r="W765" s="879" t="s">
        <v>1714</v>
      </c>
      <c r="X765" s="879" t="s">
        <v>1714</v>
      </c>
      <c r="Y765" s="879" t="s">
        <v>1714</v>
      </c>
      <c r="Z765" s="879" t="s">
        <v>1714</v>
      </c>
      <c r="AA765" s="879" t="s">
        <v>1714</v>
      </c>
      <c r="AB765" s="879" t="s">
        <v>1714</v>
      </c>
      <c r="AC765" s="879" t="s">
        <v>1714</v>
      </c>
      <c r="AD765" s="879" t="s">
        <v>1714</v>
      </c>
      <c r="AE765" s="879" t="s">
        <v>1714</v>
      </c>
      <c r="AF765" s="879" t="s">
        <v>1714</v>
      </c>
      <c r="AG765" s="879" t="s">
        <v>1714</v>
      </c>
      <c r="AH765" s="879" t="s">
        <v>1714</v>
      </c>
      <c r="AI765" s="879" t="s">
        <v>1714</v>
      </c>
    </row>
    <row r="766" spans="2:35" ht="13" hidden="1" outlineLevel="1" x14ac:dyDescent="0.3">
      <c r="B766" s="845"/>
      <c r="C766" s="845"/>
      <c r="D766" s="848" t="s">
        <v>1601</v>
      </c>
      <c r="E766" s="878" t="s">
        <v>2440</v>
      </c>
      <c r="F766" s="879" t="s">
        <v>1714</v>
      </c>
      <c r="G766" s="879" t="s">
        <v>1714</v>
      </c>
      <c r="H766" s="879" t="s">
        <v>1714</v>
      </c>
      <c r="I766" s="879" t="s">
        <v>1714</v>
      </c>
      <c r="J766" s="879" t="s">
        <v>1714</v>
      </c>
      <c r="K766" s="879" t="s">
        <v>1714</v>
      </c>
      <c r="L766" s="879" t="s">
        <v>1714</v>
      </c>
      <c r="M766" s="879" t="s">
        <v>1714</v>
      </c>
      <c r="N766" s="879" t="s">
        <v>1714</v>
      </c>
      <c r="O766" s="879" t="s">
        <v>1714</v>
      </c>
      <c r="P766" s="879" t="s">
        <v>1714</v>
      </c>
      <c r="Q766" s="879" t="s">
        <v>1714</v>
      </c>
      <c r="R766" s="879" t="s">
        <v>1714</v>
      </c>
      <c r="S766" s="879" t="s">
        <v>1714</v>
      </c>
      <c r="T766" s="879" t="s">
        <v>1714</v>
      </c>
      <c r="U766" s="879" t="s">
        <v>1714</v>
      </c>
      <c r="V766" s="879" t="s">
        <v>1714</v>
      </c>
      <c r="W766" s="879" t="s">
        <v>1714</v>
      </c>
      <c r="X766" s="879" t="s">
        <v>1714</v>
      </c>
      <c r="Y766" s="879" t="s">
        <v>1714</v>
      </c>
      <c r="Z766" s="879" t="s">
        <v>1714</v>
      </c>
      <c r="AA766" s="879" t="s">
        <v>1714</v>
      </c>
      <c r="AB766" s="879" t="s">
        <v>1714</v>
      </c>
      <c r="AC766" s="879" t="s">
        <v>1714</v>
      </c>
      <c r="AD766" s="879" t="s">
        <v>1714</v>
      </c>
      <c r="AE766" s="879" t="s">
        <v>1714</v>
      </c>
      <c r="AF766" s="879" t="s">
        <v>1714</v>
      </c>
      <c r="AG766" s="879" t="s">
        <v>1714</v>
      </c>
      <c r="AH766" s="879" t="s">
        <v>1714</v>
      </c>
      <c r="AI766" s="879" t="s">
        <v>1714</v>
      </c>
    </row>
    <row r="767" spans="2:35" ht="13" hidden="1" outlineLevel="1" x14ac:dyDescent="0.3">
      <c r="B767" s="845"/>
      <c r="C767" s="845"/>
      <c r="D767" s="848" t="s">
        <v>719</v>
      </c>
      <c r="E767" s="878" t="s">
        <v>2441</v>
      </c>
      <c r="F767" s="879" t="s">
        <v>1714</v>
      </c>
      <c r="G767" s="879" t="s">
        <v>1714</v>
      </c>
      <c r="H767" s="879" t="s">
        <v>1714</v>
      </c>
      <c r="I767" s="879" t="s">
        <v>1714</v>
      </c>
      <c r="J767" s="879" t="s">
        <v>1714</v>
      </c>
      <c r="K767" s="879" t="s">
        <v>1714</v>
      </c>
      <c r="L767" s="879" t="s">
        <v>1714</v>
      </c>
      <c r="M767" s="879" t="s">
        <v>1714</v>
      </c>
      <c r="N767" s="879" t="s">
        <v>1714</v>
      </c>
      <c r="O767" s="879" t="s">
        <v>1714</v>
      </c>
      <c r="P767" s="879" t="s">
        <v>1714</v>
      </c>
      <c r="Q767" s="879" t="s">
        <v>1714</v>
      </c>
      <c r="R767" s="879" t="s">
        <v>1714</v>
      </c>
      <c r="S767" s="879" t="s">
        <v>1714</v>
      </c>
      <c r="T767" s="879" t="s">
        <v>1714</v>
      </c>
      <c r="U767" s="879" t="s">
        <v>1714</v>
      </c>
      <c r="V767" s="879" t="s">
        <v>1714</v>
      </c>
      <c r="W767" s="879" t="s">
        <v>1714</v>
      </c>
      <c r="X767" s="879" t="s">
        <v>1714</v>
      </c>
      <c r="Y767" s="879" t="s">
        <v>1714</v>
      </c>
      <c r="Z767" s="879" t="s">
        <v>1714</v>
      </c>
      <c r="AA767" s="879" t="s">
        <v>1714</v>
      </c>
      <c r="AB767" s="879" t="s">
        <v>1714</v>
      </c>
      <c r="AC767" s="879" t="s">
        <v>1714</v>
      </c>
      <c r="AD767" s="879" t="s">
        <v>1714</v>
      </c>
      <c r="AE767" s="879" t="s">
        <v>1714</v>
      </c>
      <c r="AF767" s="879" t="s">
        <v>1714</v>
      </c>
      <c r="AG767" s="879" t="s">
        <v>1714</v>
      </c>
      <c r="AH767" s="879" t="s">
        <v>1714</v>
      </c>
      <c r="AI767" s="879" t="s">
        <v>1714</v>
      </c>
    </row>
    <row r="768" spans="2:35" ht="13" hidden="1" outlineLevel="1" x14ac:dyDescent="0.3">
      <c r="B768" s="845"/>
      <c r="C768" s="845"/>
      <c r="D768" s="848" t="s">
        <v>1602</v>
      </c>
      <c r="E768" s="878" t="s">
        <v>2442</v>
      </c>
      <c r="F768" s="879" t="s">
        <v>1714</v>
      </c>
      <c r="G768" s="879" t="s">
        <v>1714</v>
      </c>
      <c r="H768" s="879" t="s">
        <v>1714</v>
      </c>
      <c r="I768" s="879" t="s">
        <v>1714</v>
      </c>
      <c r="J768" s="879" t="s">
        <v>1714</v>
      </c>
      <c r="K768" s="879" t="s">
        <v>1714</v>
      </c>
      <c r="L768" s="879" t="s">
        <v>1714</v>
      </c>
      <c r="M768" s="879" t="s">
        <v>1714</v>
      </c>
      <c r="N768" s="879" t="s">
        <v>1714</v>
      </c>
      <c r="O768" s="879" t="s">
        <v>1714</v>
      </c>
      <c r="P768" s="879" t="s">
        <v>1714</v>
      </c>
      <c r="Q768" s="879" t="s">
        <v>1714</v>
      </c>
      <c r="R768" s="879" t="s">
        <v>1714</v>
      </c>
      <c r="S768" s="879" t="s">
        <v>1714</v>
      </c>
      <c r="T768" s="879" t="s">
        <v>1714</v>
      </c>
      <c r="U768" s="879" t="s">
        <v>1714</v>
      </c>
      <c r="V768" s="879" t="s">
        <v>1714</v>
      </c>
      <c r="W768" s="879" t="s">
        <v>1714</v>
      </c>
      <c r="X768" s="879" t="s">
        <v>1714</v>
      </c>
      <c r="Y768" s="879" t="s">
        <v>1714</v>
      </c>
      <c r="Z768" s="879" t="s">
        <v>1714</v>
      </c>
      <c r="AA768" s="879" t="s">
        <v>1714</v>
      </c>
      <c r="AB768" s="879" t="s">
        <v>1714</v>
      </c>
      <c r="AC768" s="879" t="s">
        <v>1714</v>
      </c>
      <c r="AD768" s="879" t="s">
        <v>1714</v>
      </c>
      <c r="AE768" s="879" t="s">
        <v>1714</v>
      </c>
      <c r="AF768" s="879" t="s">
        <v>1714</v>
      </c>
      <c r="AG768" s="879" t="s">
        <v>1714</v>
      </c>
      <c r="AH768" s="879" t="s">
        <v>1714</v>
      </c>
      <c r="AI768" s="879" t="s">
        <v>1714</v>
      </c>
    </row>
    <row r="769" spans="2:35" ht="13" hidden="1" outlineLevel="1" x14ac:dyDescent="0.3">
      <c r="B769" s="845"/>
      <c r="C769" s="845"/>
      <c r="D769" s="849" t="s">
        <v>1603</v>
      </c>
      <c r="E769" s="878" t="s">
        <v>2443</v>
      </c>
      <c r="F769" s="879" t="s">
        <v>1714</v>
      </c>
      <c r="G769" s="879" t="s">
        <v>1714</v>
      </c>
      <c r="H769" s="879" t="s">
        <v>1714</v>
      </c>
      <c r="I769" s="879" t="s">
        <v>1714</v>
      </c>
      <c r="J769" s="879" t="s">
        <v>1714</v>
      </c>
      <c r="K769" s="879" t="s">
        <v>1714</v>
      </c>
      <c r="L769" s="879" t="s">
        <v>1714</v>
      </c>
      <c r="M769" s="879" t="s">
        <v>1714</v>
      </c>
      <c r="N769" s="879" t="s">
        <v>1714</v>
      </c>
      <c r="O769" s="879" t="s">
        <v>1714</v>
      </c>
      <c r="P769" s="879" t="s">
        <v>1714</v>
      </c>
      <c r="Q769" s="879" t="s">
        <v>1714</v>
      </c>
      <c r="R769" s="879" t="s">
        <v>1714</v>
      </c>
      <c r="S769" s="879" t="s">
        <v>1714</v>
      </c>
      <c r="T769" s="879" t="s">
        <v>1714</v>
      </c>
      <c r="U769" s="879" t="s">
        <v>1714</v>
      </c>
      <c r="V769" s="879" t="s">
        <v>1714</v>
      </c>
      <c r="W769" s="879" t="s">
        <v>1714</v>
      </c>
      <c r="X769" s="879" t="s">
        <v>1714</v>
      </c>
      <c r="Y769" s="879" t="s">
        <v>1714</v>
      </c>
      <c r="Z769" s="879" t="s">
        <v>1714</v>
      </c>
      <c r="AA769" s="879" t="s">
        <v>1714</v>
      </c>
      <c r="AB769" s="879" t="s">
        <v>1714</v>
      </c>
      <c r="AC769" s="879" t="s">
        <v>1714</v>
      </c>
      <c r="AD769" s="879" t="s">
        <v>1714</v>
      </c>
      <c r="AE769" s="879" t="s">
        <v>1714</v>
      </c>
      <c r="AF769" s="879" t="s">
        <v>1714</v>
      </c>
      <c r="AG769" s="879" t="s">
        <v>1714</v>
      </c>
      <c r="AH769" s="879" t="s">
        <v>1714</v>
      </c>
      <c r="AI769" s="879" t="s">
        <v>1714</v>
      </c>
    </row>
    <row r="770" spans="2:35" ht="13" hidden="1" outlineLevel="1" x14ac:dyDescent="0.3">
      <c r="B770" s="845"/>
      <c r="C770" s="845"/>
      <c r="D770" s="849" t="s">
        <v>1604</v>
      </c>
      <c r="E770" s="878" t="s">
        <v>2444</v>
      </c>
      <c r="F770" s="879" t="s">
        <v>1714</v>
      </c>
      <c r="G770" s="879" t="s">
        <v>1714</v>
      </c>
      <c r="H770" s="879" t="s">
        <v>1714</v>
      </c>
      <c r="I770" s="879" t="s">
        <v>1714</v>
      </c>
      <c r="J770" s="879" t="s">
        <v>1714</v>
      </c>
      <c r="K770" s="879" t="s">
        <v>1714</v>
      </c>
      <c r="L770" s="879" t="s">
        <v>1714</v>
      </c>
      <c r="M770" s="879" t="s">
        <v>1714</v>
      </c>
      <c r="N770" s="879" t="s">
        <v>1714</v>
      </c>
      <c r="O770" s="879" t="s">
        <v>1714</v>
      </c>
      <c r="P770" s="879" t="s">
        <v>1714</v>
      </c>
      <c r="Q770" s="879" t="s">
        <v>1714</v>
      </c>
      <c r="R770" s="879" t="s">
        <v>1714</v>
      </c>
      <c r="S770" s="879" t="s">
        <v>1714</v>
      </c>
      <c r="T770" s="879" t="s">
        <v>1714</v>
      </c>
      <c r="U770" s="879" t="s">
        <v>1714</v>
      </c>
      <c r="V770" s="879" t="s">
        <v>1714</v>
      </c>
      <c r="W770" s="879" t="s">
        <v>1714</v>
      </c>
      <c r="X770" s="879" t="s">
        <v>1714</v>
      </c>
      <c r="Y770" s="879" t="s">
        <v>1714</v>
      </c>
      <c r="Z770" s="879" t="s">
        <v>1714</v>
      </c>
      <c r="AA770" s="879" t="s">
        <v>1714</v>
      </c>
      <c r="AB770" s="879" t="s">
        <v>1714</v>
      </c>
      <c r="AC770" s="879" t="s">
        <v>1714</v>
      </c>
      <c r="AD770" s="879" t="s">
        <v>1714</v>
      </c>
      <c r="AE770" s="879" t="s">
        <v>1714</v>
      </c>
      <c r="AF770" s="879" t="s">
        <v>1714</v>
      </c>
      <c r="AG770" s="879" t="s">
        <v>1714</v>
      </c>
      <c r="AH770" s="879" t="s">
        <v>1714</v>
      </c>
      <c r="AI770" s="879" t="s">
        <v>1714</v>
      </c>
    </row>
    <row r="771" spans="2:35" ht="13" hidden="1" outlineLevel="1" x14ac:dyDescent="0.3">
      <c r="B771" s="845"/>
      <c r="C771" s="845"/>
      <c r="D771" s="848" t="s">
        <v>1605</v>
      </c>
      <c r="E771" s="878" t="s">
        <v>2445</v>
      </c>
      <c r="F771" s="879" t="s">
        <v>1714</v>
      </c>
      <c r="G771" s="879" t="s">
        <v>1714</v>
      </c>
      <c r="H771" s="879" t="s">
        <v>1714</v>
      </c>
      <c r="I771" s="879" t="s">
        <v>1714</v>
      </c>
      <c r="J771" s="879" t="s">
        <v>1714</v>
      </c>
      <c r="K771" s="879" t="s">
        <v>1714</v>
      </c>
      <c r="L771" s="879" t="s">
        <v>1714</v>
      </c>
      <c r="M771" s="879" t="s">
        <v>1714</v>
      </c>
      <c r="N771" s="879" t="s">
        <v>1714</v>
      </c>
      <c r="O771" s="879" t="s">
        <v>1714</v>
      </c>
      <c r="P771" s="879" t="s">
        <v>1714</v>
      </c>
      <c r="Q771" s="879" t="s">
        <v>1714</v>
      </c>
      <c r="R771" s="879" t="s">
        <v>1714</v>
      </c>
      <c r="S771" s="879" t="s">
        <v>1714</v>
      </c>
      <c r="T771" s="879" t="s">
        <v>1714</v>
      </c>
      <c r="U771" s="879" t="s">
        <v>1714</v>
      </c>
      <c r="V771" s="879" t="s">
        <v>1714</v>
      </c>
      <c r="W771" s="879" t="s">
        <v>1714</v>
      </c>
      <c r="X771" s="879" t="s">
        <v>1714</v>
      </c>
      <c r="Y771" s="879" t="s">
        <v>1714</v>
      </c>
      <c r="Z771" s="879" t="s">
        <v>1714</v>
      </c>
      <c r="AA771" s="879" t="s">
        <v>1714</v>
      </c>
      <c r="AB771" s="879" t="s">
        <v>1714</v>
      </c>
      <c r="AC771" s="879" t="s">
        <v>1714</v>
      </c>
      <c r="AD771" s="879" t="s">
        <v>1714</v>
      </c>
      <c r="AE771" s="879" t="s">
        <v>1714</v>
      </c>
      <c r="AF771" s="879" t="s">
        <v>1714</v>
      </c>
      <c r="AG771" s="879" t="s">
        <v>1714</v>
      </c>
      <c r="AH771" s="879" t="s">
        <v>1714</v>
      </c>
      <c r="AI771" s="879" t="s">
        <v>1714</v>
      </c>
    </row>
    <row r="772" spans="2:35" ht="13" hidden="1" outlineLevel="1" x14ac:dyDescent="0.3">
      <c r="B772" s="845"/>
      <c r="C772" s="845"/>
      <c r="D772" s="849" t="s">
        <v>1606</v>
      </c>
      <c r="E772" s="878" t="s">
        <v>2446</v>
      </c>
      <c r="F772" s="879" t="s">
        <v>1714</v>
      </c>
      <c r="G772" s="879" t="s">
        <v>1714</v>
      </c>
      <c r="H772" s="879" t="s">
        <v>1714</v>
      </c>
      <c r="I772" s="879" t="s">
        <v>1714</v>
      </c>
      <c r="J772" s="879" t="s">
        <v>1714</v>
      </c>
      <c r="K772" s="879" t="s">
        <v>1714</v>
      </c>
      <c r="L772" s="879" t="s">
        <v>1714</v>
      </c>
      <c r="M772" s="879" t="s">
        <v>1714</v>
      </c>
      <c r="N772" s="879" t="s">
        <v>1714</v>
      </c>
      <c r="O772" s="879" t="s">
        <v>1714</v>
      </c>
      <c r="P772" s="879" t="s">
        <v>1714</v>
      </c>
      <c r="Q772" s="879" t="s">
        <v>1714</v>
      </c>
      <c r="R772" s="879" t="s">
        <v>1714</v>
      </c>
      <c r="S772" s="879" t="s">
        <v>1714</v>
      </c>
      <c r="T772" s="879" t="s">
        <v>1714</v>
      </c>
      <c r="U772" s="879" t="s">
        <v>1714</v>
      </c>
      <c r="V772" s="879" t="s">
        <v>1714</v>
      </c>
      <c r="W772" s="879" t="s">
        <v>1714</v>
      </c>
      <c r="X772" s="879" t="s">
        <v>1714</v>
      </c>
      <c r="Y772" s="879" t="s">
        <v>1714</v>
      </c>
      <c r="Z772" s="879" t="s">
        <v>1714</v>
      </c>
      <c r="AA772" s="879" t="s">
        <v>1714</v>
      </c>
      <c r="AB772" s="879" t="s">
        <v>1714</v>
      </c>
      <c r="AC772" s="879" t="s">
        <v>1714</v>
      </c>
      <c r="AD772" s="879" t="s">
        <v>1714</v>
      </c>
      <c r="AE772" s="879" t="s">
        <v>1714</v>
      </c>
      <c r="AF772" s="879" t="s">
        <v>1714</v>
      </c>
      <c r="AG772" s="879" t="s">
        <v>1714</v>
      </c>
      <c r="AH772" s="879" t="s">
        <v>1714</v>
      </c>
      <c r="AI772" s="879" t="s">
        <v>1714</v>
      </c>
    </row>
    <row r="773" spans="2:35" ht="13" hidden="1" outlineLevel="1" x14ac:dyDescent="0.3">
      <c r="B773" s="845"/>
      <c r="C773" s="845"/>
      <c r="D773" s="849" t="s">
        <v>1607</v>
      </c>
      <c r="E773" s="878" t="s">
        <v>2447</v>
      </c>
      <c r="F773" s="879" t="s">
        <v>1714</v>
      </c>
      <c r="G773" s="879" t="s">
        <v>1714</v>
      </c>
      <c r="H773" s="879" t="s">
        <v>1714</v>
      </c>
      <c r="I773" s="879" t="s">
        <v>1714</v>
      </c>
      <c r="J773" s="879" t="s">
        <v>1714</v>
      </c>
      <c r="K773" s="879" t="s">
        <v>1714</v>
      </c>
      <c r="L773" s="879" t="s">
        <v>1714</v>
      </c>
      <c r="M773" s="879" t="s">
        <v>1714</v>
      </c>
      <c r="N773" s="879" t="s">
        <v>1714</v>
      </c>
      <c r="O773" s="879" t="s">
        <v>1714</v>
      </c>
      <c r="P773" s="879" t="s">
        <v>1714</v>
      </c>
      <c r="Q773" s="879" t="s">
        <v>1714</v>
      </c>
      <c r="R773" s="879" t="s">
        <v>1714</v>
      </c>
      <c r="S773" s="879" t="s">
        <v>1714</v>
      </c>
      <c r="T773" s="879" t="s">
        <v>1714</v>
      </c>
      <c r="U773" s="879" t="s">
        <v>1714</v>
      </c>
      <c r="V773" s="879" t="s">
        <v>1714</v>
      </c>
      <c r="W773" s="879" t="s">
        <v>1714</v>
      </c>
      <c r="X773" s="879" t="s">
        <v>1714</v>
      </c>
      <c r="Y773" s="879" t="s">
        <v>1714</v>
      </c>
      <c r="Z773" s="879" t="s">
        <v>1714</v>
      </c>
      <c r="AA773" s="879" t="s">
        <v>1714</v>
      </c>
      <c r="AB773" s="879" t="s">
        <v>1714</v>
      </c>
      <c r="AC773" s="879" t="s">
        <v>1714</v>
      </c>
      <c r="AD773" s="879" t="s">
        <v>1714</v>
      </c>
      <c r="AE773" s="879" t="s">
        <v>1714</v>
      </c>
      <c r="AF773" s="879" t="s">
        <v>1714</v>
      </c>
      <c r="AG773" s="879" t="s">
        <v>1714</v>
      </c>
      <c r="AH773" s="879" t="s">
        <v>1714</v>
      </c>
      <c r="AI773" s="879" t="s">
        <v>1714</v>
      </c>
    </row>
    <row r="774" spans="2:35" ht="13" hidden="1" outlineLevel="1" x14ac:dyDescent="0.3">
      <c r="B774" s="845"/>
      <c r="C774" s="845"/>
      <c r="D774" s="849" t="s">
        <v>1608</v>
      </c>
      <c r="E774" s="878" t="s">
        <v>2448</v>
      </c>
      <c r="F774" s="879" t="s">
        <v>1714</v>
      </c>
      <c r="G774" s="879" t="s">
        <v>1714</v>
      </c>
      <c r="H774" s="879" t="s">
        <v>1714</v>
      </c>
      <c r="I774" s="879" t="s">
        <v>1714</v>
      </c>
      <c r="J774" s="879" t="s">
        <v>1714</v>
      </c>
      <c r="K774" s="879" t="s">
        <v>1714</v>
      </c>
      <c r="L774" s="879" t="s">
        <v>1714</v>
      </c>
      <c r="M774" s="879" t="s">
        <v>1714</v>
      </c>
      <c r="N774" s="879" t="s">
        <v>1714</v>
      </c>
      <c r="O774" s="879" t="s">
        <v>1714</v>
      </c>
      <c r="P774" s="879" t="s">
        <v>1714</v>
      </c>
      <c r="Q774" s="879" t="s">
        <v>1714</v>
      </c>
      <c r="R774" s="879" t="s">
        <v>1714</v>
      </c>
      <c r="S774" s="879" t="s">
        <v>1714</v>
      </c>
      <c r="T774" s="879" t="s">
        <v>1714</v>
      </c>
      <c r="U774" s="879" t="s">
        <v>1714</v>
      </c>
      <c r="V774" s="879" t="s">
        <v>1714</v>
      </c>
      <c r="W774" s="879" t="s">
        <v>1714</v>
      </c>
      <c r="X774" s="879" t="s">
        <v>1714</v>
      </c>
      <c r="Y774" s="879" t="s">
        <v>1714</v>
      </c>
      <c r="Z774" s="879" t="s">
        <v>1714</v>
      </c>
      <c r="AA774" s="879" t="s">
        <v>1714</v>
      </c>
      <c r="AB774" s="879" t="s">
        <v>1714</v>
      </c>
      <c r="AC774" s="879" t="s">
        <v>1714</v>
      </c>
      <c r="AD774" s="879" t="s">
        <v>1714</v>
      </c>
      <c r="AE774" s="879" t="s">
        <v>1714</v>
      </c>
      <c r="AF774" s="879" t="s">
        <v>1714</v>
      </c>
      <c r="AG774" s="879" t="s">
        <v>1714</v>
      </c>
      <c r="AH774" s="879" t="s">
        <v>1714</v>
      </c>
      <c r="AI774" s="879" t="s">
        <v>1714</v>
      </c>
    </row>
    <row r="775" spans="2:35" ht="13" hidden="1" outlineLevel="1" x14ac:dyDescent="0.3">
      <c r="B775" s="845"/>
      <c r="C775" s="845"/>
      <c r="D775" s="849" t="s">
        <v>1609</v>
      </c>
      <c r="E775" s="878" t="s">
        <v>2449</v>
      </c>
      <c r="F775" s="879" t="s">
        <v>1714</v>
      </c>
      <c r="G775" s="879" t="s">
        <v>1714</v>
      </c>
      <c r="H775" s="879" t="s">
        <v>1714</v>
      </c>
      <c r="I775" s="879" t="s">
        <v>1714</v>
      </c>
      <c r="J775" s="879" t="s">
        <v>1714</v>
      </c>
      <c r="K775" s="879" t="s">
        <v>1714</v>
      </c>
      <c r="L775" s="879" t="s">
        <v>1714</v>
      </c>
      <c r="M775" s="879" t="s">
        <v>1714</v>
      </c>
      <c r="N775" s="879" t="s">
        <v>1714</v>
      </c>
      <c r="O775" s="879" t="s">
        <v>1714</v>
      </c>
      <c r="P775" s="879" t="s">
        <v>1714</v>
      </c>
      <c r="Q775" s="879" t="s">
        <v>1714</v>
      </c>
      <c r="R775" s="879" t="s">
        <v>1714</v>
      </c>
      <c r="S775" s="879" t="s">
        <v>1714</v>
      </c>
      <c r="T775" s="879" t="s">
        <v>1714</v>
      </c>
      <c r="U775" s="879" t="s">
        <v>1714</v>
      </c>
      <c r="V775" s="879" t="s">
        <v>1714</v>
      </c>
      <c r="W775" s="879" t="s">
        <v>1714</v>
      </c>
      <c r="X775" s="879" t="s">
        <v>1714</v>
      </c>
      <c r="Y775" s="879" t="s">
        <v>1714</v>
      </c>
      <c r="Z775" s="879" t="s">
        <v>1714</v>
      </c>
      <c r="AA775" s="879" t="s">
        <v>1714</v>
      </c>
      <c r="AB775" s="879" t="s">
        <v>1714</v>
      </c>
      <c r="AC775" s="879" t="s">
        <v>1714</v>
      </c>
      <c r="AD775" s="879" t="s">
        <v>1714</v>
      </c>
      <c r="AE775" s="879" t="s">
        <v>1714</v>
      </c>
      <c r="AF775" s="879" t="s">
        <v>1714</v>
      </c>
      <c r="AG775" s="879" t="s">
        <v>1714</v>
      </c>
      <c r="AH775" s="879" t="s">
        <v>1714</v>
      </c>
      <c r="AI775" s="879" t="s">
        <v>1714</v>
      </c>
    </row>
    <row r="776" spans="2:35" ht="13" hidden="1" outlineLevel="1" x14ac:dyDescent="0.3">
      <c r="B776" s="845"/>
      <c r="C776" s="845"/>
      <c r="D776" s="849" t="s">
        <v>1610</v>
      </c>
      <c r="E776" s="878" t="s">
        <v>2450</v>
      </c>
      <c r="F776" s="879" t="s">
        <v>1714</v>
      </c>
      <c r="G776" s="879" t="s">
        <v>1714</v>
      </c>
      <c r="H776" s="879" t="s">
        <v>1714</v>
      </c>
      <c r="I776" s="879" t="s">
        <v>1714</v>
      </c>
      <c r="J776" s="879" t="s">
        <v>1714</v>
      </c>
      <c r="K776" s="879" t="s">
        <v>1714</v>
      </c>
      <c r="L776" s="879" t="s">
        <v>1714</v>
      </c>
      <c r="M776" s="879" t="s">
        <v>1714</v>
      </c>
      <c r="N776" s="879" t="s">
        <v>1714</v>
      </c>
      <c r="O776" s="879" t="s">
        <v>1714</v>
      </c>
      <c r="P776" s="879" t="s">
        <v>1714</v>
      </c>
      <c r="Q776" s="879" t="s">
        <v>1714</v>
      </c>
      <c r="R776" s="879" t="s">
        <v>1714</v>
      </c>
      <c r="S776" s="879" t="s">
        <v>1714</v>
      </c>
      <c r="T776" s="879" t="s">
        <v>1714</v>
      </c>
      <c r="U776" s="879" t="s">
        <v>1714</v>
      </c>
      <c r="V776" s="879" t="s">
        <v>1714</v>
      </c>
      <c r="W776" s="879" t="s">
        <v>1714</v>
      </c>
      <c r="X776" s="879" t="s">
        <v>1714</v>
      </c>
      <c r="Y776" s="879" t="s">
        <v>1714</v>
      </c>
      <c r="Z776" s="879" t="s">
        <v>1714</v>
      </c>
      <c r="AA776" s="879" t="s">
        <v>1714</v>
      </c>
      <c r="AB776" s="879" t="s">
        <v>1714</v>
      </c>
      <c r="AC776" s="879" t="s">
        <v>1714</v>
      </c>
      <c r="AD776" s="879" t="s">
        <v>1714</v>
      </c>
      <c r="AE776" s="879" t="s">
        <v>1714</v>
      </c>
      <c r="AF776" s="879" t="s">
        <v>1714</v>
      </c>
      <c r="AG776" s="879" t="s">
        <v>1714</v>
      </c>
      <c r="AH776" s="879" t="s">
        <v>1714</v>
      </c>
      <c r="AI776" s="879" t="s">
        <v>1714</v>
      </c>
    </row>
    <row r="777" spans="2:35" ht="13" hidden="1" outlineLevel="1" x14ac:dyDescent="0.3">
      <c r="B777" s="845"/>
      <c r="C777" s="845"/>
      <c r="D777" s="848" t="s">
        <v>1611</v>
      </c>
      <c r="E777" s="878" t="s">
        <v>2451</v>
      </c>
      <c r="F777" s="879" t="s">
        <v>1714</v>
      </c>
      <c r="G777" s="879" t="s">
        <v>1714</v>
      </c>
      <c r="H777" s="879" t="s">
        <v>1714</v>
      </c>
      <c r="I777" s="879" t="s">
        <v>1714</v>
      </c>
      <c r="J777" s="879" t="s">
        <v>1714</v>
      </c>
      <c r="K777" s="879" t="s">
        <v>1714</v>
      </c>
      <c r="L777" s="879" t="s">
        <v>1714</v>
      </c>
      <c r="M777" s="879" t="s">
        <v>1714</v>
      </c>
      <c r="N777" s="879" t="s">
        <v>1714</v>
      </c>
      <c r="O777" s="879" t="s">
        <v>1714</v>
      </c>
      <c r="P777" s="879" t="s">
        <v>1714</v>
      </c>
      <c r="Q777" s="879" t="s">
        <v>1714</v>
      </c>
      <c r="R777" s="879" t="s">
        <v>1714</v>
      </c>
      <c r="S777" s="879" t="s">
        <v>1714</v>
      </c>
      <c r="T777" s="879" t="s">
        <v>1714</v>
      </c>
      <c r="U777" s="879" t="s">
        <v>1714</v>
      </c>
      <c r="V777" s="879" t="s">
        <v>1714</v>
      </c>
      <c r="W777" s="879" t="s">
        <v>1714</v>
      </c>
      <c r="X777" s="879" t="s">
        <v>1714</v>
      </c>
      <c r="Y777" s="879" t="s">
        <v>1714</v>
      </c>
      <c r="Z777" s="879" t="s">
        <v>1714</v>
      </c>
      <c r="AA777" s="879" t="s">
        <v>1714</v>
      </c>
      <c r="AB777" s="879" t="s">
        <v>1714</v>
      </c>
      <c r="AC777" s="879" t="s">
        <v>1714</v>
      </c>
      <c r="AD777" s="879" t="s">
        <v>1714</v>
      </c>
      <c r="AE777" s="879" t="s">
        <v>1714</v>
      </c>
      <c r="AF777" s="879" t="s">
        <v>1714</v>
      </c>
      <c r="AG777" s="879" t="s">
        <v>1714</v>
      </c>
      <c r="AH777" s="879" t="s">
        <v>1714</v>
      </c>
      <c r="AI777" s="879" t="s">
        <v>1714</v>
      </c>
    </row>
    <row r="778" spans="2:35" ht="13" hidden="1" outlineLevel="1" x14ac:dyDescent="0.3">
      <c r="B778" s="845"/>
      <c r="C778" s="845"/>
      <c r="D778" s="849" t="s">
        <v>1612</v>
      </c>
      <c r="E778" s="878" t="s">
        <v>2452</v>
      </c>
      <c r="F778" s="879" t="s">
        <v>1714</v>
      </c>
      <c r="G778" s="879" t="s">
        <v>1714</v>
      </c>
      <c r="H778" s="879" t="s">
        <v>1714</v>
      </c>
      <c r="I778" s="879" t="s">
        <v>1714</v>
      </c>
      <c r="J778" s="879" t="s">
        <v>1714</v>
      </c>
      <c r="K778" s="879" t="s">
        <v>1714</v>
      </c>
      <c r="L778" s="879" t="s">
        <v>1714</v>
      </c>
      <c r="M778" s="879" t="s">
        <v>1714</v>
      </c>
      <c r="N778" s="879" t="s">
        <v>1714</v>
      </c>
      <c r="O778" s="879" t="s">
        <v>1714</v>
      </c>
      <c r="P778" s="879" t="s">
        <v>1714</v>
      </c>
      <c r="Q778" s="879" t="s">
        <v>1714</v>
      </c>
      <c r="R778" s="879" t="s">
        <v>1714</v>
      </c>
      <c r="S778" s="879" t="s">
        <v>1714</v>
      </c>
      <c r="T778" s="879" t="s">
        <v>1714</v>
      </c>
      <c r="U778" s="879" t="s">
        <v>1714</v>
      </c>
      <c r="V778" s="879" t="s">
        <v>1714</v>
      </c>
      <c r="W778" s="879" t="s">
        <v>1714</v>
      </c>
      <c r="X778" s="879" t="s">
        <v>1714</v>
      </c>
      <c r="Y778" s="879" t="s">
        <v>1714</v>
      </c>
      <c r="Z778" s="879" t="s">
        <v>1714</v>
      </c>
      <c r="AA778" s="879" t="s">
        <v>1714</v>
      </c>
      <c r="AB778" s="879" t="s">
        <v>1714</v>
      </c>
      <c r="AC778" s="879" t="s">
        <v>1714</v>
      </c>
      <c r="AD778" s="879" t="s">
        <v>1714</v>
      </c>
      <c r="AE778" s="879" t="s">
        <v>1714</v>
      </c>
      <c r="AF778" s="879" t="s">
        <v>1714</v>
      </c>
      <c r="AG778" s="879" t="s">
        <v>1714</v>
      </c>
      <c r="AH778" s="879" t="s">
        <v>1714</v>
      </c>
      <c r="AI778" s="879" t="s">
        <v>1714</v>
      </c>
    </row>
    <row r="779" spans="2:35" ht="13" hidden="1" outlineLevel="1" x14ac:dyDescent="0.3">
      <c r="B779" s="845"/>
      <c r="C779" s="845"/>
      <c r="D779" s="849" t="s">
        <v>1613</v>
      </c>
      <c r="E779" s="878" t="s">
        <v>2453</v>
      </c>
      <c r="F779" s="879" t="s">
        <v>1714</v>
      </c>
      <c r="G779" s="879" t="s">
        <v>1714</v>
      </c>
      <c r="H779" s="879" t="s">
        <v>1714</v>
      </c>
      <c r="I779" s="879" t="s">
        <v>1714</v>
      </c>
      <c r="J779" s="879" t="s">
        <v>1714</v>
      </c>
      <c r="K779" s="879" t="s">
        <v>1714</v>
      </c>
      <c r="L779" s="879" t="s">
        <v>1714</v>
      </c>
      <c r="M779" s="879" t="s">
        <v>1714</v>
      </c>
      <c r="N779" s="879" t="s">
        <v>1714</v>
      </c>
      <c r="O779" s="879" t="s">
        <v>1714</v>
      </c>
      <c r="P779" s="879" t="s">
        <v>1714</v>
      </c>
      <c r="Q779" s="879" t="s">
        <v>1714</v>
      </c>
      <c r="R779" s="879" t="s">
        <v>1714</v>
      </c>
      <c r="S779" s="879" t="s">
        <v>1714</v>
      </c>
      <c r="T779" s="879" t="s">
        <v>1714</v>
      </c>
      <c r="U779" s="879" t="s">
        <v>1714</v>
      </c>
      <c r="V779" s="879" t="s">
        <v>1714</v>
      </c>
      <c r="W779" s="879" t="s">
        <v>1714</v>
      </c>
      <c r="X779" s="879" t="s">
        <v>1714</v>
      </c>
      <c r="Y779" s="879" t="s">
        <v>1714</v>
      </c>
      <c r="Z779" s="879" t="s">
        <v>1714</v>
      </c>
      <c r="AA779" s="879" t="s">
        <v>1714</v>
      </c>
      <c r="AB779" s="879" t="s">
        <v>1714</v>
      </c>
      <c r="AC779" s="879" t="s">
        <v>1714</v>
      </c>
      <c r="AD779" s="879" t="s">
        <v>1714</v>
      </c>
      <c r="AE779" s="879" t="s">
        <v>1714</v>
      </c>
      <c r="AF779" s="879" t="s">
        <v>1714</v>
      </c>
      <c r="AG779" s="879" t="s">
        <v>1714</v>
      </c>
      <c r="AH779" s="879" t="s">
        <v>1714</v>
      </c>
      <c r="AI779" s="879" t="s">
        <v>1714</v>
      </c>
    </row>
    <row r="780" spans="2:35" ht="13" hidden="1" outlineLevel="1" x14ac:dyDescent="0.3">
      <c r="B780" s="845"/>
      <c r="C780" s="845"/>
      <c r="D780" s="848" t="s">
        <v>1614</v>
      </c>
      <c r="E780" s="878" t="s">
        <v>2454</v>
      </c>
      <c r="F780" s="879" t="s">
        <v>1714</v>
      </c>
      <c r="G780" s="879" t="s">
        <v>1714</v>
      </c>
      <c r="H780" s="879" t="s">
        <v>1714</v>
      </c>
      <c r="I780" s="879" t="s">
        <v>1714</v>
      </c>
      <c r="J780" s="879" t="s">
        <v>1714</v>
      </c>
      <c r="K780" s="879" t="s">
        <v>1714</v>
      </c>
      <c r="L780" s="879" t="s">
        <v>1714</v>
      </c>
      <c r="M780" s="879" t="s">
        <v>1714</v>
      </c>
      <c r="N780" s="879" t="s">
        <v>1714</v>
      </c>
      <c r="O780" s="879" t="s">
        <v>1714</v>
      </c>
      <c r="P780" s="879" t="s">
        <v>1714</v>
      </c>
      <c r="Q780" s="879" t="s">
        <v>1714</v>
      </c>
      <c r="R780" s="879" t="s">
        <v>1714</v>
      </c>
      <c r="S780" s="879" t="s">
        <v>1714</v>
      </c>
      <c r="T780" s="879" t="s">
        <v>1714</v>
      </c>
      <c r="U780" s="879" t="s">
        <v>1714</v>
      </c>
      <c r="V780" s="879" t="s">
        <v>1714</v>
      </c>
      <c r="W780" s="879" t="s">
        <v>1714</v>
      </c>
      <c r="X780" s="879" t="s">
        <v>1714</v>
      </c>
      <c r="Y780" s="879" t="s">
        <v>1714</v>
      </c>
      <c r="Z780" s="879" t="s">
        <v>1714</v>
      </c>
      <c r="AA780" s="879" t="s">
        <v>1714</v>
      </c>
      <c r="AB780" s="879" t="s">
        <v>1714</v>
      </c>
      <c r="AC780" s="879" t="s">
        <v>1714</v>
      </c>
      <c r="AD780" s="879" t="s">
        <v>1714</v>
      </c>
      <c r="AE780" s="879" t="s">
        <v>1714</v>
      </c>
      <c r="AF780" s="879" t="s">
        <v>1714</v>
      </c>
      <c r="AG780" s="879" t="s">
        <v>1714</v>
      </c>
      <c r="AH780" s="879" t="s">
        <v>1714</v>
      </c>
      <c r="AI780" s="879" t="s">
        <v>1714</v>
      </c>
    </row>
    <row r="781" spans="2:35" ht="13" hidden="1" outlineLevel="1" x14ac:dyDescent="0.3">
      <c r="B781" s="845"/>
      <c r="C781" s="845"/>
      <c r="D781" s="849" t="s">
        <v>1615</v>
      </c>
      <c r="E781" s="878" t="s">
        <v>2455</v>
      </c>
      <c r="F781" s="879" t="s">
        <v>1714</v>
      </c>
      <c r="G781" s="879" t="s">
        <v>1714</v>
      </c>
      <c r="H781" s="879" t="s">
        <v>1714</v>
      </c>
      <c r="I781" s="879" t="s">
        <v>1714</v>
      </c>
      <c r="J781" s="879" t="s">
        <v>1714</v>
      </c>
      <c r="K781" s="879" t="s">
        <v>1714</v>
      </c>
      <c r="L781" s="879" t="s">
        <v>1714</v>
      </c>
      <c r="M781" s="879" t="s">
        <v>1714</v>
      </c>
      <c r="N781" s="879" t="s">
        <v>1714</v>
      </c>
      <c r="O781" s="879" t="s">
        <v>1714</v>
      </c>
      <c r="P781" s="879" t="s">
        <v>1714</v>
      </c>
      <c r="Q781" s="879" t="s">
        <v>1714</v>
      </c>
      <c r="R781" s="879" t="s">
        <v>1714</v>
      </c>
      <c r="S781" s="879" t="s">
        <v>1714</v>
      </c>
      <c r="T781" s="879" t="s">
        <v>1714</v>
      </c>
      <c r="U781" s="879" t="s">
        <v>1714</v>
      </c>
      <c r="V781" s="879" t="s">
        <v>1714</v>
      </c>
      <c r="W781" s="879" t="s">
        <v>1714</v>
      </c>
      <c r="X781" s="879" t="s">
        <v>1714</v>
      </c>
      <c r="Y781" s="879" t="s">
        <v>1714</v>
      </c>
      <c r="Z781" s="879" t="s">
        <v>1714</v>
      </c>
      <c r="AA781" s="879" t="s">
        <v>1714</v>
      </c>
      <c r="AB781" s="879" t="s">
        <v>1714</v>
      </c>
      <c r="AC781" s="879" t="s">
        <v>1714</v>
      </c>
      <c r="AD781" s="879" t="s">
        <v>1714</v>
      </c>
      <c r="AE781" s="879" t="s">
        <v>1714</v>
      </c>
      <c r="AF781" s="879" t="s">
        <v>1714</v>
      </c>
      <c r="AG781" s="879" t="s">
        <v>1714</v>
      </c>
      <c r="AH781" s="879" t="s">
        <v>1714</v>
      </c>
      <c r="AI781" s="879" t="s">
        <v>1714</v>
      </c>
    </row>
    <row r="782" spans="2:35" ht="13" hidden="1" outlineLevel="1" x14ac:dyDescent="0.3">
      <c r="B782" s="845"/>
      <c r="C782" s="845"/>
      <c r="D782" s="849" t="s">
        <v>1616</v>
      </c>
      <c r="E782" s="878" t="s">
        <v>2456</v>
      </c>
      <c r="F782" s="879" t="s">
        <v>1714</v>
      </c>
      <c r="G782" s="879" t="s">
        <v>1714</v>
      </c>
      <c r="H782" s="879" t="s">
        <v>1714</v>
      </c>
      <c r="I782" s="879" t="s">
        <v>1714</v>
      </c>
      <c r="J782" s="879" t="s">
        <v>1714</v>
      </c>
      <c r="K782" s="879" t="s">
        <v>1714</v>
      </c>
      <c r="L782" s="879" t="s">
        <v>1714</v>
      </c>
      <c r="M782" s="879" t="s">
        <v>1714</v>
      </c>
      <c r="N782" s="879" t="s">
        <v>1714</v>
      </c>
      <c r="O782" s="879" t="s">
        <v>1714</v>
      </c>
      <c r="P782" s="879" t="s">
        <v>1714</v>
      </c>
      <c r="Q782" s="879" t="s">
        <v>1714</v>
      </c>
      <c r="R782" s="879" t="s">
        <v>1714</v>
      </c>
      <c r="S782" s="879" t="s">
        <v>1714</v>
      </c>
      <c r="T782" s="879" t="s">
        <v>1714</v>
      </c>
      <c r="U782" s="879" t="s">
        <v>1714</v>
      </c>
      <c r="V782" s="879" t="s">
        <v>1714</v>
      </c>
      <c r="W782" s="879" t="s">
        <v>1714</v>
      </c>
      <c r="X782" s="879" t="s">
        <v>1714</v>
      </c>
      <c r="Y782" s="879" t="s">
        <v>1714</v>
      </c>
      <c r="Z782" s="879" t="s">
        <v>1714</v>
      </c>
      <c r="AA782" s="879" t="s">
        <v>1714</v>
      </c>
      <c r="AB782" s="879" t="s">
        <v>1714</v>
      </c>
      <c r="AC782" s="879" t="s">
        <v>1714</v>
      </c>
      <c r="AD782" s="879" t="s">
        <v>1714</v>
      </c>
      <c r="AE782" s="879" t="s">
        <v>1714</v>
      </c>
      <c r="AF782" s="879" t="s">
        <v>1714</v>
      </c>
      <c r="AG782" s="879" t="s">
        <v>1714</v>
      </c>
      <c r="AH782" s="879" t="s">
        <v>1714</v>
      </c>
      <c r="AI782" s="879" t="s">
        <v>1714</v>
      </c>
    </row>
    <row r="783" spans="2:35" ht="13" hidden="1" outlineLevel="1" x14ac:dyDescent="0.3">
      <c r="B783" s="845"/>
      <c r="C783" s="845"/>
      <c r="D783" s="862" t="s">
        <v>1136</v>
      </c>
      <c r="E783" s="878" t="s">
        <v>2457</v>
      </c>
      <c r="F783" s="879" t="s">
        <v>1714</v>
      </c>
      <c r="G783" s="879" t="s">
        <v>1714</v>
      </c>
      <c r="H783" s="879" t="s">
        <v>1714</v>
      </c>
      <c r="I783" s="879" t="s">
        <v>1714</v>
      </c>
      <c r="J783" s="879" t="s">
        <v>1714</v>
      </c>
      <c r="K783" s="879" t="s">
        <v>1714</v>
      </c>
      <c r="L783" s="879" t="s">
        <v>1714</v>
      </c>
      <c r="M783" s="879" t="s">
        <v>1714</v>
      </c>
      <c r="N783" s="879" t="s">
        <v>1714</v>
      </c>
      <c r="O783" s="879" t="s">
        <v>1714</v>
      </c>
      <c r="P783" s="879" t="s">
        <v>1714</v>
      </c>
      <c r="Q783" s="879" t="s">
        <v>1714</v>
      </c>
      <c r="R783" s="879" t="s">
        <v>1714</v>
      </c>
      <c r="S783" s="879" t="s">
        <v>1714</v>
      </c>
      <c r="T783" s="879" t="s">
        <v>1714</v>
      </c>
      <c r="U783" s="879" t="s">
        <v>1714</v>
      </c>
      <c r="V783" s="879" t="s">
        <v>1714</v>
      </c>
      <c r="W783" s="879" t="s">
        <v>1714</v>
      </c>
      <c r="X783" s="879" t="s">
        <v>1714</v>
      </c>
      <c r="Y783" s="879" t="s">
        <v>1714</v>
      </c>
      <c r="Z783" s="879" t="s">
        <v>1714</v>
      </c>
      <c r="AA783" s="879" t="s">
        <v>1714</v>
      </c>
      <c r="AB783" s="879" t="s">
        <v>1714</v>
      </c>
      <c r="AC783" s="879" t="s">
        <v>1714</v>
      </c>
      <c r="AD783" s="879" t="s">
        <v>1714</v>
      </c>
      <c r="AE783" s="879" t="s">
        <v>1714</v>
      </c>
      <c r="AF783" s="879" t="s">
        <v>1714</v>
      </c>
      <c r="AG783" s="879" t="s">
        <v>1714</v>
      </c>
      <c r="AH783" s="879" t="s">
        <v>1714</v>
      </c>
      <c r="AI783" s="879" t="s">
        <v>1714</v>
      </c>
    </row>
    <row r="784" spans="2:35" ht="13" hidden="1" outlineLevel="1" x14ac:dyDescent="0.3">
      <c r="B784" s="845"/>
      <c r="C784" s="845"/>
      <c r="D784" s="848" t="s">
        <v>1617</v>
      </c>
      <c r="E784" s="878" t="s">
        <v>2458</v>
      </c>
      <c r="F784" s="879" t="s">
        <v>1714</v>
      </c>
      <c r="G784" s="879" t="s">
        <v>1714</v>
      </c>
      <c r="H784" s="879" t="s">
        <v>1714</v>
      </c>
      <c r="I784" s="879" t="s">
        <v>1714</v>
      </c>
      <c r="J784" s="879" t="s">
        <v>1714</v>
      </c>
      <c r="K784" s="879" t="s">
        <v>1714</v>
      </c>
      <c r="L784" s="879" t="s">
        <v>1714</v>
      </c>
      <c r="M784" s="879" t="s">
        <v>1714</v>
      </c>
      <c r="N784" s="879" t="s">
        <v>1714</v>
      </c>
      <c r="O784" s="879" t="s">
        <v>1714</v>
      </c>
      <c r="P784" s="879" t="s">
        <v>1714</v>
      </c>
      <c r="Q784" s="879" t="s">
        <v>1714</v>
      </c>
      <c r="R784" s="879" t="s">
        <v>1714</v>
      </c>
      <c r="S784" s="879" t="s">
        <v>1714</v>
      </c>
      <c r="T784" s="879" t="s">
        <v>1714</v>
      </c>
      <c r="U784" s="879" t="s">
        <v>1714</v>
      </c>
      <c r="V784" s="879" t="s">
        <v>1714</v>
      </c>
      <c r="W784" s="879" t="s">
        <v>1714</v>
      </c>
      <c r="X784" s="879" t="s">
        <v>1714</v>
      </c>
      <c r="Y784" s="879" t="s">
        <v>1714</v>
      </c>
      <c r="Z784" s="879" t="s">
        <v>1714</v>
      </c>
      <c r="AA784" s="879" t="s">
        <v>1714</v>
      </c>
      <c r="AB784" s="879" t="s">
        <v>1714</v>
      </c>
      <c r="AC784" s="879" t="s">
        <v>1714</v>
      </c>
      <c r="AD784" s="879" t="s">
        <v>1714</v>
      </c>
      <c r="AE784" s="879" t="s">
        <v>1714</v>
      </c>
      <c r="AF784" s="879" t="s">
        <v>1714</v>
      </c>
      <c r="AG784" s="879" t="s">
        <v>1714</v>
      </c>
      <c r="AH784" s="879" t="s">
        <v>1714</v>
      </c>
      <c r="AI784" s="879" t="s">
        <v>1714</v>
      </c>
    </row>
    <row r="785" spans="2:35" ht="13" hidden="1" outlineLevel="1" x14ac:dyDescent="0.3">
      <c r="B785" s="845"/>
      <c r="C785" s="845"/>
      <c r="D785" s="848" t="s">
        <v>1618</v>
      </c>
      <c r="E785" s="878" t="s">
        <v>2459</v>
      </c>
      <c r="F785" s="879" t="s">
        <v>1714</v>
      </c>
      <c r="G785" s="879" t="s">
        <v>1714</v>
      </c>
      <c r="H785" s="879" t="s">
        <v>1714</v>
      </c>
      <c r="I785" s="879" t="s">
        <v>1714</v>
      </c>
      <c r="J785" s="879" t="s">
        <v>1714</v>
      </c>
      <c r="K785" s="879" t="s">
        <v>1714</v>
      </c>
      <c r="L785" s="879" t="s">
        <v>1714</v>
      </c>
      <c r="M785" s="879" t="s">
        <v>1714</v>
      </c>
      <c r="N785" s="879" t="s">
        <v>1714</v>
      </c>
      <c r="O785" s="879" t="s">
        <v>1714</v>
      </c>
      <c r="P785" s="879" t="s">
        <v>1714</v>
      </c>
      <c r="Q785" s="879" t="s">
        <v>1714</v>
      </c>
      <c r="R785" s="879" t="s">
        <v>1714</v>
      </c>
      <c r="S785" s="879" t="s">
        <v>1714</v>
      </c>
      <c r="T785" s="879" t="s">
        <v>1714</v>
      </c>
      <c r="U785" s="879" t="s">
        <v>1714</v>
      </c>
      <c r="V785" s="879" t="s">
        <v>1714</v>
      </c>
      <c r="W785" s="879" t="s">
        <v>1714</v>
      </c>
      <c r="X785" s="879" t="s">
        <v>1714</v>
      </c>
      <c r="Y785" s="879" t="s">
        <v>1714</v>
      </c>
      <c r="Z785" s="879" t="s">
        <v>1714</v>
      </c>
      <c r="AA785" s="879" t="s">
        <v>1714</v>
      </c>
      <c r="AB785" s="879" t="s">
        <v>1714</v>
      </c>
      <c r="AC785" s="879" t="s">
        <v>1714</v>
      </c>
      <c r="AD785" s="879" t="s">
        <v>1714</v>
      </c>
      <c r="AE785" s="879" t="s">
        <v>1714</v>
      </c>
      <c r="AF785" s="879" t="s">
        <v>1714</v>
      </c>
      <c r="AG785" s="879" t="s">
        <v>1714</v>
      </c>
      <c r="AH785" s="879" t="s">
        <v>1714</v>
      </c>
      <c r="AI785" s="879" t="s">
        <v>1714</v>
      </c>
    </row>
    <row r="786" spans="2:35" ht="13" hidden="1" outlineLevel="1" x14ac:dyDescent="0.3">
      <c r="B786" s="845"/>
      <c r="C786" s="845"/>
      <c r="D786" s="848" t="s">
        <v>1619</v>
      </c>
      <c r="E786" s="878" t="s">
        <v>2460</v>
      </c>
      <c r="F786" s="879" t="s">
        <v>1714</v>
      </c>
      <c r="G786" s="879" t="s">
        <v>1714</v>
      </c>
      <c r="H786" s="879" t="s">
        <v>1714</v>
      </c>
      <c r="I786" s="879" t="s">
        <v>1714</v>
      </c>
      <c r="J786" s="879" t="s">
        <v>1714</v>
      </c>
      <c r="K786" s="879" t="s">
        <v>1714</v>
      </c>
      <c r="L786" s="879" t="s">
        <v>1714</v>
      </c>
      <c r="M786" s="879" t="s">
        <v>1714</v>
      </c>
      <c r="N786" s="879" t="s">
        <v>1714</v>
      </c>
      <c r="O786" s="879" t="s">
        <v>1714</v>
      </c>
      <c r="P786" s="879" t="s">
        <v>1714</v>
      </c>
      <c r="Q786" s="879" t="s">
        <v>1714</v>
      </c>
      <c r="R786" s="879" t="s">
        <v>1714</v>
      </c>
      <c r="S786" s="879" t="s">
        <v>1714</v>
      </c>
      <c r="T786" s="879" t="s">
        <v>1714</v>
      </c>
      <c r="U786" s="879" t="s">
        <v>1714</v>
      </c>
      <c r="V786" s="879" t="s">
        <v>1714</v>
      </c>
      <c r="W786" s="879" t="s">
        <v>1714</v>
      </c>
      <c r="X786" s="879" t="s">
        <v>1714</v>
      </c>
      <c r="Y786" s="879" t="s">
        <v>1714</v>
      </c>
      <c r="Z786" s="879" t="s">
        <v>1714</v>
      </c>
      <c r="AA786" s="879" t="s">
        <v>1714</v>
      </c>
      <c r="AB786" s="879" t="s">
        <v>1714</v>
      </c>
      <c r="AC786" s="879" t="s">
        <v>1714</v>
      </c>
      <c r="AD786" s="879" t="s">
        <v>1714</v>
      </c>
      <c r="AE786" s="879" t="s">
        <v>1714</v>
      </c>
      <c r="AF786" s="879" t="s">
        <v>1714</v>
      </c>
      <c r="AG786" s="879" t="s">
        <v>1714</v>
      </c>
      <c r="AH786" s="879" t="s">
        <v>1714</v>
      </c>
      <c r="AI786" s="879" t="s">
        <v>1714</v>
      </c>
    </row>
    <row r="787" spans="2:35" ht="13" hidden="1" outlineLevel="1" x14ac:dyDescent="0.3">
      <c r="B787" s="845"/>
      <c r="C787" s="845"/>
      <c r="D787" s="848" t="s">
        <v>1620</v>
      </c>
      <c r="E787" s="878" t="s">
        <v>2461</v>
      </c>
      <c r="F787" s="879" t="s">
        <v>1714</v>
      </c>
      <c r="G787" s="879" t="s">
        <v>1714</v>
      </c>
      <c r="H787" s="879" t="s">
        <v>1714</v>
      </c>
      <c r="I787" s="879" t="s">
        <v>1714</v>
      </c>
      <c r="J787" s="879" t="s">
        <v>1714</v>
      </c>
      <c r="K787" s="879" t="s">
        <v>1714</v>
      </c>
      <c r="L787" s="879" t="s">
        <v>1714</v>
      </c>
      <c r="M787" s="879" t="s">
        <v>1714</v>
      </c>
      <c r="N787" s="879" t="s">
        <v>1714</v>
      </c>
      <c r="O787" s="879" t="s">
        <v>1714</v>
      </c>
      <c r="P787" s="879" t="s">
        <v>1714</v>
      </c>
      <c r="Q787" s="879" t="s">
        <v>1714</v>
      </c>
      <c r="R787" s="879" t="s">
        <v>1714</v>
      </c>
      <c r="S787" s="879" t="s">
        <v>1714</v>
      </c>
      <c r="T787" s="879" t="s">
        <v>1714</v>
      </c>
      <c r="U787" s="879" t="s">
        <v>1714</v>
      </c>
      <c r="V787" s="879" t="s">
        <v>1714</v>
      </c>
      <c r="W787" s="879" t="s">
        <v>1714</v>
      </c>
      <c r="X787" s="879" t="s">
        <v>1714</v>
      </c>
      <c r="Y787" s="879" t="s">
        <v>1714</v>
      </c>
      <c r="Z787" s="879" t="s">
        <v>1714</v>
      </c>
      <c r="AA787" s="879" t="s">
        <v>1714</v>
      </c>
      <c r="AB787" s="879" t="s">
        <v>1714</v>
      </c>
      <c r="AC787" s="879" t="s">
        <v>1714</v>
      </c>
      <c r="AD787" s="879" t="s">
        <v>1714</v>
      </c>
      <c r="AE787" s="879" t="s">
        <v>1714</v>
      </c>
      <c r="AF787" s="879" t="s">
        <v>1714</v>
      </c>
      <c r="AG787" s="879" t="s">
        <v>1714</v>
      </c>
      <c r="AH787" s="879" t="s">
        <v>1714</v>
      </c>
      <c r="AI787" s="879" t="s">
        <v>1714</v>
      </c>
    </row>
    <row r="788" spans="2:35" ht="13" hidden="1" outlineLevel="1" x14ac:dyDescent="0.3">
      <c r="B788" s="845"/>
      <c r="C788" s="845"/>
      <c r="D788" s="849" t="s">
        <v>1621</v>
      </c>
      <c r="E788" s="878" t="s">
        <v>2462</v>
      </c>
      <c r="F788" s="879" t="s">
        <v>1714</v>
      </c>
      <c r="G788" s="879" t="s">
        <v>1714</v>
      </c>
      <c r="H788" s="879" t="s">
        <v>1714</v>
      </c>
      <c r="I788" s="879" t="s">
        <v>1714</v>
      </c>
      <c r="J788" s="879" t="s">
        <v>1714</v>
      </c>
      <c r="K788" s="879" t="s">
        <v>1714</v>
      </c>
      <c r="L788" s="879" t="s">
        <v>1714</v>
      </c>
      <c r="M788" s="879" t="s">
        <v>1714</v>
      </c>
      <c r="N788" s="879" t="s">
        <v>1714</v>
      </c>
      <c r="O788" s="879" t="s">
        <v>1714</v>
      </c>
      <c r="P788" s="879" t="s">
        <v>1714</v>
      </c>
      <c r="Q788" s="879" t="s">
        <v>1714</v>
      </c>
      <c r="R788" s="879" t="s">
        <v>1714</v>
      </c>
      <c r="S788" s="879" t="s">
        <v>1714</v>
      </c>
      <c r="T788" s="879" t="s">
        <v>1714</v>
      </c>
      <c r="U788" s="879" t="s">
        <v>1714</v>
      </c>
      <c r="V788" s="879" t="s">
        <v>1714</v>
      </c>
      <c r="W788" s="879" t="s">
        <v>1714</v>
      </c>
      <c r="X788" s="879" t="s">
        <v>1714</v>
      </c>
      <c r="Y788" s="879" t="s">
        <v>1714</v>
      </c>
      <c r="Z788" s="879" t="s">
        <v>1714</v>
      </c>
      <c r="AA788" s="879" t="s">
        <v>1714</v>
      </c>
      <c r="AB788" s="879" t="s">
        <v>1714</v>
      </c>
      <c r="AC788" s="879" t="s">
        <v>1714</v>
      </c>
      <c r="AD788" s="879" t="s">
        <v>1714</v>
      </c>
      <c r="AE788" s="879" t="s">
        <v>1714</v>
      </c>
      <c r="AF788" s="879" t="s">
        <v>1714</v>
      </c>
      <c r="AG788" s="879" t="s">
        <v>1714</v>
      </c>
      <c r="AH788" s="879" t="s">
        <v>1714</v>
      </c>
      <c r="AI788" s="879" t="s">
        <v>1714</v>
      </c>
    </row>
    <row r="789" spans="2:35" ht="13" hidden="1" outlineLevel="1" x14ac:dyDescent="0.3">
      <c r="B789" s="845"/>
      <c r="C789" s="845"/>
      <c r="D789" s="849" t="s">
        <v>1622</v>
      </c>
      <c r="E789" s="878" t="s">
        <v>2463</v>
      </c>
      <c r="F789" s="879" t="s">
        <v>1714</v>
      </c>
      <c r="G789" s="879" t="s">
        <v>1714</v>
      </c>
      <c r="H789" s="879" t="s">
        <v>1714</v>
      </c>
      <c r="I789" s="879" t="s">
        <v>1714</v>
      </c>
      <c r="J789" s="879" t="s">
        <v>1714</v>
      </c>
      <c r="K789" s="879" t="s">
        <v>1714</v>
      </c>
      <c r="L789" s="879" t="s">
        <v>1714</v>
      </c>
      <c r="M789" s="879" t="s">
        <v>1714</v>
      </c>
      <c r="N789" s="879" t="s">
        <v>1714</v>
      </c>
      <c r="O789" s="879" t="s">
        <v>1714</v>
      </c>
      <c r="P789" s="879" t="s">
        <v>1714</v>
      </c>
      <c r="Q789" s="879" t="s">
        <v>1714</v>
      </c>
      <c r="R789" s="879" t="s">
        <v>1714</v>
      </c>
      <c r="S789" s="879" t="s">
        <v>1714</v>
      </c>
      <c r="T789" s="879" t="s">
        <v>1714</v>
      </c>
      <c r="U789" s="879" t="s">
        <v>1714</v>
      </c>
      <c r="V789" s="879" t="s">
        <v>1714</v>
      </c>
      <c r="W789" s="879" t="s">
        <v>1714</v>
      </c>
      <c r="X789" s="879" t="s">
        <v>1714</v>
      </c>
      <c r="Y789" s="879" t="s">
        <v>1714</v>
      </c>
      <c r="Z789" s="879" t="s">
        <v>1714</v>
      </c>
      <c r="AA789" s="879" t="s">
        <v>1714</v>
      </c>
      <c r="AB789" s="879" t="s">
        <v>1714</v>
      </c>
      <c r="AC789" s="879" t="s">
        <v>1714</v>
      </c>
      <c r="AD789" s="879" t="s">
        <v>1714</v>
      </c>
      <c r="AE789" s="879" t="s">
        <v>1714</v>
      </c>
      <c r="AF789" s="879" t="s">
        <v>1714</v>
      </c>
      <c r="AG789" s="879" t="s">
        <v>1714</v>
      </c>
      <c r="AH789" s="879" t="s">
        <v>1714</v>
      </c>
      <c r="AI789" s="879" t="s">
        <v>1714</v>
      </c>
    </row>
    <row r="790" spans="2:35" ht="13" hidden="1" outlineLevel="1" x14ac:dyDescent="0.3">
      <c r="B790" s="845"/>
      <c r="C790" s="845"/>
      <c r="D790" s="848" t="s">
        <v>1623</v>
      </c>
      <c r="E790" s="878" t="s">
        <v>2464</v>
      </c>
      <c r="F790" s="879" t="s">
        <v>1714</v>
      </c>
      <c r="G790" s="879" t="s">
        <v>1714</v>
      </c>
      <c r="H790" s="879" t="s">
        <v>1714</v>
      </c>
      <c r="I790" s="879" t="s">
        <v>1714</v>
      </c>
      <c r="J790" s="879" t="s">
        <v>1714</v>
      </c>
      <c r="K790" s="879" t="s">
        <v>1714</v>
      </c>
      <c r="L790" s="879" t="s">
        <v>1714</v>
      </c>
      <c r="M790" s="879" t="s">
        <v>1714</v>
      </c>
      <c r="N790" s="879" t="s">
        <v>1714</v>
      </c>
      <c r="O790" s="879" t="s">
        <v>1714</v>
      </c>
      <c r="P790" s="879" t="s">
        <v>1714</v>
      </c>
      <c r="Q790" s="879" t="s">
        <v>1714</v>
      </c>
      <c r="R790" s="879" t="s">
        <v>1714</v>
      </c>
      <c r="S790" s="879" t="s">
        <v>1714</v>
      </c>
      <c r="T790" s="879" t="s">
        <v>1714</v>
      </c>
      <c r="U790" s="879" t="s">
        <v>1714</v>
      </c>
      <c r="V790" s="879" t="s">
        <v>1714</v>
      </c>
      <c r="W790" s="879" t="s">
        <v>1714</v>
      </c>
      <c r="X790" s="879" t="s">
        <v>1714</v>
      </c>
      <c r="Y790" s="879" t="s">
        <v>1714</v>
      </c>
      <c r="Z790" s="879" t="s">
        <v>1714</v>
      </c>
      <c r="AA790" s="879" t="s">
        <v>1714</v>
      </c>
      <c r="AB790" s="879" t="s">
        <v>1714</v>
      </c>
      <c r="AC790" s="879" t="s">
        <v>1714</v>
      </c>
      <c r="AD790" s="879" t="s">
        <v>1714</v>
      </c>
      <c r="AE790" s="879" t="s">
        <v>1714</v>
      </c>
      <c r="AF790" s="879" t="s">
        <v>1714</v>
      </c>
      <c r="AG790" s="879" t="s">
        <v>1714</v>
      </c>
      <c r="AH790" s="879" t="s">
        <v>1714</v>
      </c>
      <c r="AI790" s="879" t="s">
        <v>1714</v>
      </c>
    </row>
    <row r="791" spans="2:35" ht="13" hidden="1" outlineLevel="1" x14ac:dyDescent="0.3">
      <c r="B791" s="845"/>
      <c r="C791" s="845"/>
      <c r="D791" s="849" t="s">
        <v>1624</v>
      </c>
      <c r="E791" s="878" t="s">
        <v>2465</v>
      </c>
      <c r="F791" s="879" t="s">
        <v>1714</v>
      </c>
      <c r="G791" s="879" t="s">
        <v>1714</v>
      </c>
      <c r="H791" s="879" t="s">
        <v>1714</v>
      </c>
      <c r="I791" s="879" t="s">
        <v>1714</v>
      </c>
      <c r="J791" s="879" t="s">
        <v>1714</v>
      </c>
      <c r="K791" s="879" t="s">
        <v>1714</v>
      </c>
      <c r="L791" s="879" t="s">
        <v>1714</v>
      </c>
      <c r="M791" s="879" t="s">
        <v>1714</v>
      </c>
      <c r="N791" s="879" t="s">
        <v>1714</v>
      </c>
      <c r="O791" s="879" t="s">
        <v>1714</v>
      </c>
      <c r="P791" s="879" t="s">
        <v>1714</v>
      </c>
      <c r="Q791" s="879" t="s">
        <v>1714</v>
      </c>
      <c r="R791" s="879" t="s">
        <v>1714</v>
      </c>
      <c r="S791" s="879" t="s">
        <v>1714</v>
      </c>
      <c r="T791" s="879" t="s">
        <v>1714</v>
      </c>
      <c r="U791" s="879" t="s">
        <v>1714</v>
      </c>
      <c r="V791" s="879" t="s">
        <v>1714</v>
      </c>
      <c r="W791" s="879" t="s">
        <v>1714</v>
      </c>
      <c r="X791" s="879" t="s">
        <v>1714</v>
      </c>
      <c r="Y791" s="879" t="s">
        <v>1714</v>
      </c>
      <c r="Z791" s="879" t="s">
        <v>1714</v>
      </c>
      <c r="AA791" s="879" t="s">
        <v>1714</v>
      </c>
      <c r="AB791" s="879" t="s">
        <v>1714</v>
      </c>
      <c r="AC791" s="879" t="s">
        <v>1714</v>
      </c>
      <c r="AD791" s="879" t="s">
        <v>1714</v>
      </c>
      <c r="AE791" s="879" t="s">
        <v>1714</v>
      </c>
      <c r="AF791" s="879" t="s">
        <v>1714</v>
      </c>
      <c r="AG791" s="879" t="s">
        <v>1714</v>
      </c>
      <c r="AH791" s="879" t="s">
        <v>1714</v>
      </c>
      <c r="AI791" s="879" t="s">
        <v>1714</v>
      </c>
    </row>
    <row r="792" spans="2:35" ht="13" hidden="1" outlineLevel="1" x14ac:dyDescent="0.3">
      <c r="B792" s="845"/>
      <c r="C792" s="845"/>
      <c r="D792" s="849" t="s">
        <v>868</v>
      </c>
      <c r="E792" s="878" t="s">
        <v>2466</v>
      </c>
      <c r="F792" s="879" t="s">
        <v>1714</v>
      </c>
      <c r="G792" s="879" t="s">
        <v>1714</v>
      </c>
      <c r="H792" s="879" t="s">
        <v>1714</v>
      </c>
      <c r="I792" s="879" t="s">
        <v>1714</v>
      </c>
      <c r="J792" s="879" t="s">
        <v>1714</v>
      </c>
      <c r="K792" s="879" t="s">
        <v>1714</v>
      </c>
      <c r="L792" s="879" t="s">
        <v>1714</v>
      </c>
      <c r="M792" s="879" t="s">
        <v>1714</v>
      </c>
      <c r="N792" s="879" t="s">
        <v>1714</v>
      </c>
      <c r="O792" s="879" t="s">
        <v>1714</v>
      </c>
      <c r="P792" s="879" t="s">
        <v>1714</v>
      </c>
      <c r="Q792" s="879" t="s">
        <v>1714</v>
      </c>
      <c r="R792" s="879" t="s">
        <v>1714</v>
      </c>
      <c r="S792" s="879" t="s">
        <v>1714</v>
      </c>
      <c r="T792" s="879" t="s">
        <v>1714</v>
      </c>
      <c r="U792" s="879" t="s">
        <v>1714</v>
      </c>
      <c r="V792" s="879" t="s">
        <v>1714</v>
      </c>
      <c r="W792" s="879" t="s">
        <v>1714</v>
      </c>
      <c r="X792" s="879" t="s">
        <v>1714</v>
      </c>
      <c r="Y792" s="879" t="s">
        <v>1714</v>
      </c>
      <c r="Z792" s="879" t="s">
        <v>1714</v>
      </c>
      <c r="AA792" s="879" t="s">
        <v>1714</v>
      </c>
      <c r="AB792" s="879" t="s">
        <v>1714</v>
      </c>
      <c r="AC792" s="879" t="s">
        <v>1714</v>
      </c>
      <c r="AD792" s="879" t="s">
        <v>1714</v>
      </c>
      <c r="AE792" s="879" t="s">
        <v>1714</v>
      </c>
      <c r="AF792" s="879" t="s">
        <v>1714</v>
      </c>
      <c r="AG792" s="879" t="s">
        <v>1714</v>
      </c>
      <c r="AH792" s="879" t="s">
        <v>1714</v>
      </c>
      <c r="AI792" s="879" t="s">
        <v>1714</v>
      </c>
    </row>
    <row r="793" spans="2:35" ht="13" hidden="1" outlineLevel="1" x14ac:dyDescent="0.3">
      <c r="B793" s="845"/>
      <c r="C793" s="845"/>
      <c r="D793" s="849" t="s">
        <v>1625</v>
      </c>
      <c r="E793" s="878" t="s">
        <v>2467</v>
      </c>
      <c r="F793" s="879" t="s">
        <v>1714</v>
      </c>
      <c r="G793" s="879" t="s">
        <v>1714</v>
      </c>
      <c r="H793" s="879" t="s">
        <v>1714</v>
      </c>
      <c r="I793" s="879" t="s">
        <v>1714</v>
      </c>
      <c r="J793" s="879" t="s">
        <v>1714</v>
      </c>
      <c r="K793" s="879" t="s">
        <v>1714</v>
      </c>
      <c r="L793" s="879" t="s">
        <v>1714</v>
      </c>
      <c r="M793" s="879" t="s">
        <v>1714</v>
      </c>
      <c r="N793" s="879" t="s">
        <v>1714</v>
      </c>
      <c r="O793" s="879" t="s">
        <v>1714</v>
      </c>
      <c r="P793" s="879" t="s">
        <v>1714</v>
      </c>
      <c r="Q793" s="879" t="s">
        <v>1714</v>
      </c>
      <c r="R793" s="879" t="s">
        <v>1714</v>
      </c>
      <c r="S793" s="879" t="s">
        <v>1714</v>
      </c>
      <c r="T793" s="879" t="s">
        <v>1714</v>
      </c>
      <c r="U793" s="879" t="s">
        <v>1714</v>
      </c>
      <c r="V793" s="879" t="s">
        <v>1714</v>
      </c>
      <c r="W793" s="879" t="s">
        <v>1714</v>
      </c>
      <c r="X793" s="879" t="s">
        <v>1714</v>
      </c>
      <c r="Y793" s="879" t="s">
        <v>1714</v>
      </c>
      <c r="Z793" s="879" t="s">
        <v>1714</v>
      </c>
      <c r="AA793" s="879" t="s">
        <v>1714</v>
      </c>
      <c r="AB793" s="879" t="s">
        <v>1714</v>
      </c>
      <c r="AC793" s="879" t="s">
        <v>1714</v>
      </c>
      <c r="AD793" s="879" t="s">
        <v>1714</v>
      </c>
      <c r="AE793" s="879" t="s">
        <v>1714</v>
      </c>
      <c r="AF793" s="879" t="s">
        <v>1714</v>
      </c>
      <c r="AG793" s="879" t="s">
        <v>1714</v>
      </c>
      <c r="AH793" s="879" t="s">
        <v>1714</v>
      </c>
      <c r="AI793" s="879" t="s">
        <v>1714</v>
      </c>
    </row>
    <row r="794" spans="2:35" ht="13" hidden="1" outlineLevel="1" x14ac:dyDescent="0.3">
      <c r="B794" s="845"/>
      <c r="C794" s="845"/>
      <c r="D794" s="849" t="s">
        <v>1626</v>
      </c>
      <c r="E794" s="878" t="s">
        <v>2468</v>
      </c>
      <c r="F794" s="879" t="s">
        <v>1714</v>
      </c>
      <c r="G794" s="879" t="s">
        <v>1714</v>
      </c>
      <c r="H794" s="879" t="s">
        <v>1714</v>
      </c>
      <c r="I794" s="879" t="s">
        <v>1714</v>
      </c>
      <c r="J794" s="879" t="s">
        <v>1714</v>
      </c>
      <c r="K794" s="879" t="s">
        <v>1714</v>
      </c>
      <c r="L794" s="879" t="s">
        <v>1714</v>
      </c>
      <c r="M794" s="879" t="s">
        <v>1714</v>
      </c>
      <c r="N794" s="879" t="s">
        <v>1714</v>
      </c>
      <c r="O794" s="879" t="s">
        <v>1714</v>
      </c>
      <c r="P794" s="879" t="s">
        <v>1714</v>
      </c>
      <c r="Q794" s="879" t="s">
        <v>1714</v>
      </c>
      <c r="R794" s="879" t="s">
        <v>1714</v>
      </c>
      <c r="S794" s="879" t="s">
        <v>1714</v>
      </c>
      <c r="T794" s="879" t="s">
        <v>1714</v>
      </c>
      <c r="U794" s="879" t="s">
        <v>1714</v>
      </c>
      <c r="V794" s="879" t="s">
        <v>1714</v>
      </c>
      <c r="W794" s="879" t="s">
        <v>1714</v>
      </c>
      <c r="X794" s="879" t="s">
        <v>1714</v>
      </c>
      <c r="Y794" s="879" t="s">
        <v>1714</v>
      </c>
      <c r="Z794" s="879" t="s">
        <v>1714</v>
      </c>
      <c r="AA794" s="879" t="s">
        <v>1714</v>
      </c>
      <c r="AB794" s="879" t="s">
        <v>1714</v>
      </c>
      <c r="AC794" s="879" t="s">
        <v>1714</v>
      </c>
      <c r="AD794" s="879" t="s">
        <v>1714</v>
      </c>
      <c r="AE794" s="879" t="s">
        <v>1714</v>
      </c>
      <c r="AF794" s="879" t="s">
        <v>1714</v>
      </c>
      <c r="AG794" s="879" t="s">
        <v>1714</v>
      </c>
      <c r="AH794" s="879" t="s">
        <v>1714</v>
      </c>
      <c r="AI794" s="879" t="s">
        <v>1714</v>
      </c>
    </row>
    <row r="795" spans="2:35" ht="13" hidden="1" outlineLevel="1" x14ac:dyDescent="0.3">
      <c r="B795" s="845"/>
      <c r="C795" s="845"/>
      <c r="D795" s="849" t="s">
        <v>1627</v>
      </c>
      <c r="E795" s="878" t="s">
        <v>2469</v>
      </c>
      <c r="F795" s="879" t="s">
        <v>1714</v>
      </c>
      <c r="G795" s="879" t="s">
        <v>1714</v>
      </c>
      <c r="H795" s="879" t="s">
        <v>1714</v>
      </c>
      <c r="I795" s="879" t="s">
        <v>1714</v>
      </c>
      <c r="J795" s="879" t="s">
        <v>1714</v>
      </c>
      <c r="K795" s="879" t="s">
        <v>1714</v>
      </c>
      <c r="L795" s="879" t="s">
        <v>1714</v>
      </c>
      <c r="M795" s="879" t="s">
        <v>1714</v>
      </c>
      <c r="N795" s="879" t="s">
        <v>1714</v>
      </c>
      <c r="O795" s="879" t="s">
        <v>1714</v>
      </c>
      <c r="P795" s="879" t="s">
        <v>1714</v>
      </c>
      <c r="Q795" s="879" t="s">
        <v>1714</v>
      </c>
      <c r="R795" s="879" t="s">
        <v>1714</v>
      </c>
      <c r="S795" s="879" t="s">
        <v>1714</v>
      </c>
      <c r="T795" s="879" t="s">
        <v>1714</v>
      </c>
      <c r="U795" s="879" t="s">
        <v>1714</v>
      </c>
      <c r="V795" s="879" t="s">
        <v>1714</v>
      </c>
      <c r="W795" s="879" t="s">
        <v>1714</v>
      </c>
      <c r="X795" s="879" t="s">
        <v>1714</v>
      </c>
      <c r="Y795" s="879" t="s">
        <v>1714</v>
      </c>
      <c r="Z795" s="879" t="s">
        <v>1714</v>
      </c>
      <c r="AA795" s="879" t="s">
        <v>1714</v>
      </c>
      <c r="AB795" s="879" t="s">
        <v>1714</v>
      </c>
      <c r="AC795" s="879" t="s">
        <v>1714</v>
      </c>
      <c r="AD795" s="879" t="s">
        <v>1714</v>
      </c>
      <c r="AE795" s="879" t="s">
        <v>1714</v>
      </c>
      <c r="AF795" s="879" t="s">
        <v>1714</v>
      </c>
      <c r="AG795" s="879" t="s">
        <v>1714</v>
      </c>
      <c r="AH795" s="879" t="s">
        <v>1714</v>
      </c>
      <c r="AI795" s="879" t="s">
        <v>1714</v>
      </c>
    </row>
    <row r="796" spans="2:35" ht="13" hidden="1" outlineLevel="1" x14ac:dyDescent="0.3">
      <c r="B796" s="845"/>
      <c r="C796" s="845"/>
      <c r="D796" s="848" t="s">
        <v>872</v>
      </c>
      <c r="E796" s="878" t="s">
        <v>2470</v>
      </c>
      <c r="F796" s="879" t="s">
        <v>1714</v>
      </c>
      <c r="G796" s="879" t="s">
        <v>1714</v>
      </c>
      <c r="H796" s="879" t="s">
        <v>1714</v>
      </c>
      <c r="I796" s="879" t="s">
        <v>1714</v>
      </c>
      <c r="J796" s="879" t="s">
        <v>1714</v>
      </c>
      <c r="K796" s="879" t="s">
        <v>1714</v>
      </c>
      <c r="L796" s="879" t="s">
        <v>1714</v>
      </c>
      <c r="M796" s="879" t="s">
        <v>1714</v>
      </c>
      <c r="N796" s="879" t="s">
        <v>1714</v>
      </c>
      <c r="O796" s="879" t="s">
        <v>1714</v>
      </c>
      <c r="P796" s="879" t="s">
        <v>1714</v>
      </c>
      <c r="Q796" s="879" t="s">
        <v>1714</v>
      </c>
      <c r="R796" s="879" t="s">
        <v>1714</v>
      </c>
      <c r="S796" s="879" t="s">
        <v>1714</v>
      </c>
      <c r="T796" s="879" t="s">
        <v>1714</v>
      </c>
      <c r="U796" s="879" t="s">
        <v>1714</v>
      </c>
      <c r="V796" s="879" t="s">
        <v>1714</v>
      </c>
      <c r="W796" s="879" t="s">
        <v>1714</v>
      </c>
      <c r="X796" s="879" t="s">
        <v>1714</v>
      </c>
      <c r="Y796" s="879" t="s">
        <v>1714</v>
      </c>
      <c r="Z796" s="879" t="s">
        <v>1714</v>
      </c>
      <c r="AA796" s="879" t="s">
        <v>1714</v>
      </c>
      <c r="AB796" s="879" t="s">
        <v>1714</v>
      </c>
      <c r="AC796" s="879" t="s">
        <v>1714</v>
      </c>
      <c r="AD796" s="879" t="s">
        <v>1714</v>
      </c>
      <c r="AE796" s="879" t="s">
        <v>1714</v>
      </c>
      <c r="AF796" s="879" t="s">
        <v>1714</v>
      </c>
      <c r="AG796" s="879" t="s">
        <v>1714</v>
      </c>
      <c r="AH796" s="879" t="s">
        <v>1714</v>
      </c>
      <c r="AI796" s="879" t="s">
        <v>1714</v>
      </c>
    </row>
    <row r="797" spans="2:35" ht="13" hidden="1" outlineLevel="1" x14ac:dyDescent="0.3">
      <c r="B797" s="845"/>
      <c r="C797" s="845"/>
      <c r="D797" s="849" t="s">
        <v>1628</v>
      </c>
      <c r="E797" s="878" t="s">
        <v>2471</v>
      </c>
      <c r="F797" s="879" t="s">
        <v>1714</v>
      </c>
      <c r="G797" s="879" t="s">
        <v>1714</v>
      </c>
      <c r="H797" s="879" t="s">
        <v>1714</v>
      </c>
      <c r="I797" s="879" t="s">
        <v>1714</v>
      </c>
      <c r="J797" s="879" t="s">
        <v>1714</v>
      </c>
      <c r="K797" s="879" t="s">
        <v>1714</v>
      </c>
      <c r="L797" s="879" t="s">
        <v>1714</v>
      </c>
      <c r="M797" s="879" t="s">
        <v>1714</v>
      </c>
      <c r="N797" s="879" t="s">
        <v>1714</v>
      </c>
      <c r="O797" s="879" t="s">
        <v>1714</v>
      </c>
      <c r="P797" s="879" t="s">
        <v>1714</v>
      </c>
      <c r="Q797" s="879" t="s">
        <v>1714</v>
      </c>
      <c r="R797" s="879" t="s">
        <v>1714</v>
      </c>
      <c r="S797" s="879" t="s">
        <v>1714</v>
      </c>
      <c r="T797" s="879" t="s">
        <v>1714</v>
      </c>
      <c r="U797" s="879" t="s">
        <v>1714</v>
      </c>
      <c r="V797" s="879" t="s">
        <v>1714</v>
      </c>
      <c r="W797" s="879" t="s">
        <v>1714</v>
      </c>
      <c r="X797" s="879" t="s">
        <v>1714</v>
      </c>
      <c r="Y797" s="879" t="s">
        <v>1714</v>
      </c>
      <c r="Z797" s="879" t="s">
        <v>1714</v>
      </c>
      <c r="AA797" s="879" t="s">
        <v>1714</v>
      </c>
      <c r="AB797" s="879" t="s">
        <v>1714</v>
      </c>
      <c r="AC797" s="879" t="s">
        <v>1714</v>
      </c>
      <c r="AD797" s="879" t="s">
        <v>1714</v>
      </c>
      <c r="AE797" s="879" t="s">
        <v>1714</v>
      </c>
      <c r="AF797" s="879" t="s">
        <v>1714</v>
      </c>
      <c r="AG797" s="879" t="s">
        <v>1714</v>
      </c>
      <c r="AH797" s="879" t="s">
        <v>1714</v>
      </c>
      <c r="AI797" s="879" t="s">
        <v>1714</v>
      </c>
    </row>
    <row r="798" spans="2:35" ht="13" hidden="1" outlineLevel="1" x14ac:dyDescent="0.3">
      <c r="B798" s="845"/>
      <c r="C798" s="845"/>
      <c r="D798" s="849" t="s">
        <v>1629</v>
      </c>
      <c r="E798" s="878" t="s">
        <v>2472</v>
      </c>
      <c r="F798" s="879" t="s">
        <v>1714</v>
      </c>
      <c r="G798" s="879" t="s">
        <v>1714</v>
      </c>
      <c r="H798" s="879" t="s">
        <v>1714</v>
      </c>
      <c r="I798" s="879" t="s">
        <v>1714</v>
      </c>
      <c r="J798" s="879" t="s">
        <v>1714</v>
      </c>
      <c r="K798" s="879" t="s">
        <v>1714</v>
      </c>
      <c r="L798" s="879" t="s">
        <v>1714</v>
      </c>
      <c r="M798" s="879" t="s">
        <v>1714</v>
      </c>
      <c r="N798" s="879" t="s">
        <v>1714</v>
      </c>
      <c r="O798" s="879" t="s">
        <v>1714</v>
      </c>
      <c r="P798" s="879" t="s">
        <v>1714</v>
      </c>
      <c r="Q798" s="879" t="s">
        <v>1714</v>
      </c>
      <c r="R798" s="879" t="s">
        <v>1714</v>
      </c>
      <c r="S798" s="879" t="s">
        <v>1714</v>
      </c>
      <c r="T798" s="879" t="s">
        <v>1714</v>
      </c>
      <c r="U798" s="879" t="s">
        <v>1714</v>
      </c>
      <c r="V798" s="879" t="s">
        <v>1714</v>
      </c>
      <c r="W798" s="879" t="s">
        <v>1714</v>
      </c>
      <c r="X798" s="879" t="s">
        <v>1714</v>
      </c>
      <c r="Y798" s="879" t="s">
        <v>1714</v>
      </c>
      <c r="Z798" s="879" t="s">
        <v>1714</v>
      </c>
      <c r="AA798" s="879" t="s">
        <v>1714</v>
      </c>
      <c r="AB798" s="879" t="s">
        <v>1714</v>
      </c>
      <c r="AC798" s="879" t="s">
        <v>1714</v>
      </c>
      <c r="AD798" s="879" t="s">
        <v>1714</v>
      </c>
      <c r="AE798" s="879" t="s">
        <v>1714</v>
      </c>
      <c r="AF798" s="879" t="s">
        <v>1714</v>
      </c>
      <c r="AG798" s="879" t="s">
        <v>1714</v>
      </c>
      <c r="AH798" s="879" t="s">
        <v>1714</v>
      </c>
      <c r="AI798" s="879" t="s">
        <v>1714</v>
      </c>
    </row>
    <row r="799" spans="2:35" ht="13" hidden="1" outlineLevel="1" x14ac:dyDescent="0.3">
      <c r="B799" s="845"/>
      <c r="C799" s="845"/>
      <c r="D799" s="848" t="s">
        <v>1630</v>
      </c>
      <c r="E799" s="878" t="s">
        <v>2473</v>
      </c>
      <c r="F799" s="879" t="s">
        <v>1714</v>
      </c>
      <c r="G799" s="879" t="s">
        <v>1714</v>
      </c>
      <c r="H799" s="879" t="s">
        <v>1714</v>
      </c>
      <c r="I799" s="879" t="s">
        <v>1714</v>
      </c>
      <c r="J799" s="879" t="s">
        <v>1714</v>
      </c>
      <c r="K799" s="879" t="s">
        <v>1714</v>
      </c>
      <c r="L799" s="879" t="s">
        <v>1714</v>
      </c>
      <c r="M799" s="879" t="s">
        <v>1714</v>
      </c>
      <c r="N799" s="879" t="s">
        <v>1714</v>
      </c>
      <c r="O799" s="879" t="s">
        <v>1714</v>
      </c>
      <c r="P799" s="879" t="s">
        <v>1714</v>
      </c>
      <c r="Q799" s="879" t="s">
        <v>1714</v>
      </c>
      <c r="R799" s="879" t="s">
        <v>1714</v>
      </c>
      <c r="S799" s="879" t="s">
        <v>1714</v>
      </c>
      <c r="T799" s="879" t="s">
        <v>1714</v>
      </c>
      <c r="U799" s="879" t="s">
        <v>1714</v>
      </c>
      <c r="V799" s="879" t="s">
        <v>1714</v>
      </c>
      <c r="W799" s="879" t="s">
        <v>1714</v>
      </c>
      <c r="X799" s="879" t="s">
        <v>1714</v>
      </c>
      <c r="Y799" s="879" t="s">
        <v>1714</v>
      </c>
      <c r="Z799" s="879" t="s">
        <v>1714</v>
      </c>
      <c r="AA799" s="879" t="s">
        <v>1714</v>
      </c>
      <c r="AB799" s="879" t="s">
        <v>1714</v>
      </c>
      <c r="AC799" s="879" t="s">
        <v>1714</v>
      </c>
      <c r="AD799" s="879" t="s">
        <v>1714</v>
      </c>
      <c r="AE799" s="879" t="s">
        <v>1714</v>
      </c>
      <c r="AF799" s="879" t="s">
        <v>1714</v>
      </c>
      <c r="AG799" s="879" t="s">
        <v>1714</v>
      </c>
      <c r="AH799" s="879" t="s">
        <v>1714</v>
      </c>
      <c r="AI799" s="879" t="s">
        <v>1714</v>
      </c>
    </row>
    <row r="800" spans="2:35" ht="13" hidden="1" outlineLevel="1" x14ac:dyDescent="0.3">
      <c r="B800" s="845"/>
      <c r="C800" s="845"/>
      <c r="D800" s="849" t="s">
        <v>1631</v>
      </c>
      <c r="E800" s="878" t="s">
        <v>2474</v>
      </c>
      <c r="F800" s="879" t="s">
        <v>1714</v>
      </c>
      <c r="G800" s="879" t="s">
        <v>1714</v>
      </c>
      <c r="H800" s="879" t="s">
        <v>1714</v>
      </c>
      <c r="I800" s="879" t="s">
        <v>1714</v>
      </c>
      <c r="J800" s="879" t="s">
        <v>1714</v>
      </c>
      <c r="K800" s="879" t="s">
        <v>1714</v>
      </c>
      <c r="L800" s="879" t="s">
        <v>1714</v>
      </c>
      <c r="M800" s="879" t="s">
        <v>1714</v>
      </c>
      <c r="N800" s="879" t="s">
        <v>1714</v>
      </c>
      <c r="O800" s="879" t="s">
        <v>1714</v>
      </c>
      <c r="P800" s="879" t="s">
        <v>1714</v>
      </c>
      <c r="Q800" s="879" t="s">
        <v>1714</v>
      </c>
      <c r="R800" s="879" t="s">
        <v>1714</v>
      </c>
      <c r="S800" s="879" t="s">
        <v>1714</v>
      </c>
      <c r="T800" s="879" t="s">
        <v>1714</v>
      </c>
      <c r="U800" s="879" t="s">
        <v>1714</v>
      </c>
      <c r="V800" s="879" t="s">
        <v>1714</v>
      </c>
      <c r="W800" s="879" t="s">
        <v>1714</v>
      </c>
      <c r="X800" s="879" t="s">
        <v>1714</v>
      </c>
      <c r="Y800" s="879" t="s">
        <v>1714</v>
      </c>
      <c r="Z800" s="879" t="s">
        <v>1714</v>
      </c>
      <c r="AA800" s="879" t="s">
        <v>1714</v>
      </c>
      <c r="AB800" s="879" t="s">
        <v>1714</v>
      </c>
      <c r="AC800" s="879" t="s">
        <v>1714</v>
      </c>
      <c r="AD800" s="879" t="s">
        <v>1714</v>
      </c>
      <c r="AE800" s="879" t="s">
        <v>1714</v>
      </c>
      <c r="AF800" s="879" t="s">
        <v>1714</v>
      </c>
      <c r="AG800" s="879" t="s">
        <v>1714</v>
      </c>
      <c r="AH800" s="879" t="s">
        <v>1714</v>
      </c>
      <c r="AI800" s="879" t="s">
        <v>1714</v>
      </c>
    </row>
    <row r="801" spans="2:35" ht="13" hidden="1" outlineLevel="1" x14ac:dyDescent="0.3">
      <c r="B801" s="845"/>
      <c r="C801" s="845"/>
      <c r="D801" s="863" t="s">
        <v>1632</v>
      </c>
      <c r="E801" s="878" t="s">
        <v>2475</v>
      </c>
      <c r="F801" s="879" t="s">
        <v>1714</v>
      </c>
      <c r="G801" s="879" t="s">
        <v>1714</v>
      </c>
      <c r="H801" s="879" t="s">
        <v>1714</v>
      </c>
      <c r="I801" s="879" t="s">
        <v>1714</v>
      </c>
      <c r="J801" s="879" t="s">
        <v>1714</v>
      </c>
      <c r="K801" s="879" t="s">
        <v>1714</v>
      </c>
      <c r="L801" s="879" t="s">
        <v>1714</v>
      </c>
      <c r="M801" s="879" t="s">
        <v>1714</v>
      </c>
      <c r="N801" s="879" t="s">
        <v>1714</v>
      </c>
      <c r="O801" s="879" t="s">
        <v>1714</v>
      </c>
      <c r="P801" s="879" t="s">
        <v>1714</v>
      </c>
      <c r="Q801" s="879" t="s">
        <v>1714</v>
      </c>
      <c r="R801" s="879" t="s">
        <v>1714</v>
      </c>
      <c r="S801" s="879" t="s">
        <v>1714</v>
      </c>
      <c r="T801" s="879" t="s">
        <v>1714</v>
      </c>
      <c r="U801" s="879" t="s">
        <v>1714</v>
      </c>
      <c r="V801" s="879" t="s">
        <v>1714</v>
      </c>
      <c r="W801" s="879" t="s">
        <v>1714</v>
      </c>
      <c r="X801" s="879" t="s">
        <v>1714</v>
      </c>
      <c r="Y801" s="879" t="s">
        <v>1714</v>
      </c>
      <c r="Z801" s="879" t="s">
        <v>1714</v>
      </c>
      <c r="AA801" s="879" t="s">
        <v>1714</v>
      </c>
      <c r="AB801" s="879" t="s">
        <v>1714</v>
      </c>
      <c r="AC801" s="879" t="s">
        <v>1714</v>
      </c>
      <c r="AD801" s="879" t="s">
        <v>1714</v>
      </c>
      <c r="AE801" s="879" t="s">
        <v>1714</v>
      </c>
      <c r="AF801" s="879" t="s">
        <v>1714</v>
      </c>
      <c r="AG801" s="879" t="s">
        <v>1714</v>
      </c>
      <c r="AH801" s="879" t="s">
        <v>1714</v>
      </c>
      <c r="AI801" s="879" t="s">
        <v>1714</v>
      </c>
    </row>
    <row r="802" spans="2:35" ht="13" hidden="1" outlineLevel="1" x14ac:dyDescent="0.3">
      <c r="B802" s="845"/>
      <c r="C802" s="845"/>
      <c r="D802" s="846" t="s">
        <v>1633</v>
      </c>
      <c r="E802" s="878" t="s">
        <v>2476</v>
      </c>
      <c r="F802" s="879" t="s">
        <v>1714</v>
      </c>
      <c r="G802" s="879" t="s">
        <v>1714</v>
      </c>
      <c r="H802" s="879" t="s">
        <v>1714</v>
      </c>
      <c r="I802" s="879" t="s">
        <v>1714</v>
      </c>
      <c r="J802" s="879" t="s">
        <v>1714</v>
      </c>
      <c r="K802" s="879" t="s">
        <v>1714</v>
      </c>
      <c r="L802" s="879" t="s">
        <v>1714</v>
      </c>
      <c r="M802" s="879" t="s">
        <v>1714</v>
      </c>
      <c r="N802" s="879" t="s">
        <v>1714</v>
      </c>
      <c r="O802" s="879" t="s">
        <v>1714</v>
      </c>
      <c r="P802" s="879" t="s">
        <v>1714</v>
      </c>
      <c r="Q802" s="879" t="s">
        <v>1714</v>
      </c>
      <c r="R802" s="879" t="s">
        <v>1714</v>
      </c>
      <c r="S802" s="879" t="s">
        <v>1714</v>
      </c>
      <c r="T802" s="879" t="s">
        <v>1714</v>
      </c>
      <c r="U802" s="879" t="s">
        <v>1714</v>
      </c>
      <c r="V802" s="879" t="s">
        <v>1714</v>
      </c>
      <c r="W802" s="879" t="s">
        <v>1714</v>
      </c>
      <c r="X802" s="879" t="s">
        <v>1714</v>
      </c>
      <c r="Y802" s="879" t="s">
        <v>1714</v>
      </c>
      <c r="Z802" s="879" t="s">
        <v>1714</v>
      </c>
      <c r="AA802" s="879" t="s">
        <v>1714</v>
      </c>
      <c r="AB802" s="879" t="s">
        <v>1714</v>
      </c>
      <c r="AC802" s="879" t="s">
        <v>1714</v>
      </c>
      <c r="AD802" s="879" t="s">
        <v>1714</v>
      </c>
      <c r="AE802" s="879" t="s">
        <v>1714</v>
      </c>
      <c r="AF802" s="879" t="s">
        <v>1714</v>
      </c>
      <c r="AG802" s="879" t="s">
        <v>1714</v>
      </c>
      <c r="AH802" s="879" t="s">
        <v>1714</v>
      </c>
      <c r="AI802" s="879" t="s">
        <v>1714</v>
      </c>
    </row>
    <row r="803" spans="2:35" ht="13" hidden="1" outlineLevel="1" x14ac:dyDescent="0.3">
      <c r="B803" s="845"/>
      <c r="C803" s="845"/>
      <c r="D803" s="862" t="s">
        <v>1634</v>
      </c>
      <c r="E803" s="878" t="s">
        <v>2477</v>
      </c>
      <c r="F803" s="879" t="s">
        <v>1714</v>
      </c>
      <c r="G803" s="879" t="s">
        <v>1714</v>
      </c>
      <c r="H803" s="879" t="s">
        <v>1714</v>
      </c>
      <c r="I803" s="879" t="s">
        <v>1714</v>
      </c>
      <c r="J803" s="879" t="s">
        <v>1714</v>
      </c>
      <c r="K803" s="879" t="s">
        <v>1714</v>
      </c>
      <c r="L803" s="879" t="s">
        <v>1714</v>
      </c>
      <c r="M803" s="879" t="s">
        <v>1714</v>
      </c>
      <c r="N803" s="879" t="s">
        <v>1714</v>
      </c>
      <c r="O803" s="879" t="s">
        <v>1714</v>
      </c>
      <c r="P803" s="879" t="s">
        <v>1714</v>
      </c>
      <c r="Q803" s="879" t="s">
        <v>1714</v>
      </c>
      <c r="R803" s="879" t="s">
        <v>1714</v>
      </c>
      <c r="S803" s="879" t="s">
        <v>1714</v>
      </c>
      <c r="T803" s="879" t="s">
        <v>1714</v>
      </c>
      <c r="U803" s="879" t="s">
        <v>1714</v>
      </c>
      <c r="V803" s="879" t="s">
        <v>1714</v>
      </c>
      <c r="W803" s="879" t="s">
        <v>1714</v>
      </c>
      <c r="X803" s="879" t="s">
        <v>1714</v>
      </c>
      <c r="Y803" s="879" t="s">
        <v>1714</v>
      </c>
      <c r="Z803" s="879" t="s">
        <v>1714</v>
      </c>
      <c r="AA803" s="879" t="s">
        <v>1714</v>
      </c>
      <c r="AB803" s="879" t="s">
        <v>1714</v>
      </c>
      <c r="AC803" s="879" t="s">
        <v>1714</v>
      </c>
      <c r="AD803" s="879" t="s">
        <v>1714</v>
      </c>
      <c r="AE803" s="879" t="s">
        <v>1714</v>
      </c>
      <c r="AF803" s="879" t="s">
        <v>1714</v>
      </c>
      <c r="AG803" s="879" t="s">
        <v>1714</v>
      </c>
      <c r="AH803" s="879" t="s">
        <v>1714</v>
      </c>
      <c r="AI803" s="879" t="s">
        <v>1714</v>
      </c>
    </row>
    <row r="804" spans="2:35" ht="13" hidden="1" outlineLevel="1" x14ac:dyDescent="0.3">
      <c r="B804" s="845"/>
      <c r="C804" s="845"/>
      <c r="D804" s="848" t="s">
        <v>1635</v>
      </c>
      <c r="E804" s="878" t="s">
        <v>2478</v>
      </c>
      <c r="F804" s="879" t="s">
        <v>1714</v>
      </c>
      <c r="G804" s="879" t="s">
        <v>1714</v>
      </c>
      <c r="H804" s="879" t="s">
        <v>1714</v>
      </c>
      <c r="I804" s="879" t="s">
        <v>1714</v>
      </c>
      <c r="J804" s="879" t="s">
        <v>1714</v>
      </c>
      <c r="K804" s="879" t="s">
        <v>1714</v>
      </c>
      <c r="L804" s="879" t="s">
        <v>1714</v>
      </c>
      <c r="M804" s="879" t="s">
        <v>1714</v>
      </c>
      <c r="N804" s="879" t="s">
        <v>1714</v>
      </c>
      <c r="O804" s="879" t="s">
        <v>1714</v>
      </c>
      <c r="P804" s="879" t="s">
        <v>1714</v>
      </c>
      <c r="Q804" s="879" t="s">
        <v>1714</v>
      </c>
      <c r="R804" s="879" t="s">
        <v>1714</v>
      </c>
      <c r="S804" s="879" t="s">
        <v>1714</v>
      </c>
      <c r="T804" s="879" t="s">
        <v>1714</v>
      </c>
      <c r="U804" s="879" t="s">
        <v>1714</v>
      </c>
      <c r="V804" s="879" t="s">
        <v>1714</v>
      </c>
      <c r="W804" s="879" t="s">
        <v>1714</v>
      </c>
      <c r="X804" s="879" t="s">
        <v>1714</v>
      </c>
      <c r="Y804" s="879" t="s">
        <v>1714</v>
      </c>
      <c r="Z804" s="879" t="s">
        <v>1714</v>
      </c>
      <c r="AA804" s="879" t="s">
        <v>1714</v>
      </c>
      <c r="AB804" s="879" t="s">
        <v>1714</v>
      </c>
      <c r="AC804" s="879" t="s">
        <v>1714</v>
      </c>
      <c r="AD804" s="879" t="s">
        <v>1714</v>
      </c>
      <c r="AE804" s="879" t="s">
        <v>1714</v>
      </c>
      <c r="AF804" s="879" t="s">
        <v>1714</v>
      </c>
      <c r="AG804" s="879" t="s">
        <v>1714</v>
      </c>
      <c r="AH804" s="879" t="s">
        <v>1714</v>
      </c>
      <c r="AI804" s="879" t="s">
        <v>1714</v>
      </c>
    </row>
    <row r="805" spans="2:35" ht="13" hidden="1" outlineLevel="1" x14ac:dyDescent="0.3">
      <c r="B805" s="845"/>
      <c r="C805" s="845"/>
      <c r="D805" s="848" t="s">
        <v>1636</v>
      </c>
      <c r="E805" s="878" t="s">
        <v>2479</v>
      </c>
      <c r="F805" s="879" t="s">
        <v>1714</v>
      </c>
      <c r="G805" s="879" t="s">
        <v>1714</v>
      </c>
      <c r="H805" s="879" t="s">
        <v>1714</v>
      </c>
      <c r="I805" s="879" t="s">
        <v>1714</v>
      </c>
      <c r="J805" s="879" t="s">
        <v>1714</v>
      </c>
      <c r="K805" s="879" t="s">
        <v>1714</v>
      </c>
      <c r="L805" s="879" t="s">
        <v>1714</v>
      </c>
      <c r="M805" s="879" t="s">
        <v>1714</v>
      </c>
      <c r="N805" s="879" t="s">
        <v>1714</v>
      </c>
      <c r="O805" s="879" t="s">
        <v>1714</v>
      </c>
      <c r="P805" s="879" t="s">
        <v>1714</v>
      </c>
      <c r="Q805" s="879" t="s">
        <v>1714</v>
      </c>
      <c r="R805" s="879" t="s">
        <v>1714</v>
      </c>
      <c r="S805" s="879" t="s">
        <v>1714</v>
      </c>
      <c r="T805" s="879" t="s">
        <v>1714</v>
      </c>
      <c r="U805" s="879" t="s">
        <v>1714</v>
      </c>
      <c r="V805" s="879" t="s">
        <v>1714</v>
      </c>
      <c r="W805" s="879" t="s">
        <v>1714</v>
      </c>
      <c r="X805" s="879" t="s">
        <v>1714</v>
      </c>
      <c r="Y805" s="879" t="s">
        <v>1714</v>
      </c>
      <c r="Z805" s="879" t="s">
        <v>1714</v>
      </c>
      <c r="AA805" s="879" t="s">
        <v>1714</v>
      </c>
      <c r="AB805" s="879" t="s">
        <v>1714</v>
      </c>
      <c r="AC805" s="879" t="s">
        <v>1714</v>
      </c>
      <c r="AD805" s="879" t="s">
        <v>1714</v>
      </c>
      <c r="AE805" s="879" t="s">
        <v>1714</v>
      </c>
      <c r="AF805" s="879" t="s">
        <v>1714</v>
      </c>
      <c r="AG805" s="879" t="s">
        <v>1714</v>
      </c>
      <c r="AH805" s="879" t="s">
        <v>1714</v>
      </c>
      <c r="AI805" s="879" t="s">
        <v>1714</v>
      </c>
    </row>
    <row r="806" spans="2:35" ht="13" hidden="1" outlineLevel="1" x14ac:dyDescent="0.3">
      <c r="B806" s="845"/>
      <c r="C806" s="845"/>
      <c r="D806" s="848" t="s">
        <v>1637</v>
      </c>
      <c r="E806" s="878" t="s">
        <v>2480</v>
      </c>
      <c r="F806" s="879" t="s">
        <v>1714</v>
      </c>
      <c r="G806" s="879" t="s">
        <v>1714</v>
      </c>
      <c r="H806" s="879" t="s">
        <v>1714</v>
      </c>
      <c r="I806" s="879" t="s">
        <v>1714</v>
      </c>
      <c r="J806" s="879" t="s">
        <v>1714</v>
      </c>
      <c r="K806" s="879" t="s">
        <v>1714</v>
      </c>
      <c r="L806" s="879" t="s">
        <v>1714</v>
      </c>
      <c r="M806" s="879" t="s">
        <v>1714</v>
      </c>
      <c r="N806" s="879" t="s">
        <v>1714</v>
      </c>
      <c r="O806" s="879" t="s">
        <v>1714</v>
      </c>
      <c r="P806" s="879" t="s">
        <v>1714</v>
      </c>
      <c r="Q806" s="879" t="s">
        <v>1714</v>
      </c>
      <c r="R806" s="879" t="s">
        <v>1714</v>
      </c>
      <c r="S806" s="879" t="s">
        <v>1714</v>
      </c>
      <c r="T806" s="879" t="s">
        <v>1714</v>
      </c>
      <c r="U806" s="879" t="s">
        <v>1714</v>
      </c>
      <c r="V806" s="879" t="s">
        <v>1714</v>
      </c>
      <c r="W806" s="879" t="s">
        <v>1714</v>
      </c>
      <c r="X806" s="879" t="s">
        <v>1714</v>
      </c>
      <c r="Y806" s="879" t="s">
        <v>1714</v>
      </c>
      <c r="Z806" s="879" t="s">
        <v>1714</v>
      </c>
      <c r="AA806" s="879" t="s">
        <v>1714</v>
      </c>
      <c r="AB806" s="879" t="s">
        <v>1714</v>
      </c>
      <c r="AC806" s="879" t="s">
        <v>1714</v>
      </c>
      <c r="AD806" s="879" t="s">
        <v>1714</v>
      </c>
      <c r="AE806" s="879" t="s">
        <v>1714</v>
      </c>
      <c r="AF806" s="879" t="s">
        <v>1714</v>
      </c>
      <c r="AG806" s="879" t="s">
        <v>1714</v>
      </c>
      <c r="AH806" s="879" t="s">
        <v>1714</v>
      </c>
      <c r="AI806" s="879" t="s">
        <v>1714</v>
      </c>
    </row>
    <row r="807" spans="2:35" ht="13" hidden="1" outlineLevel="1" x14ac:dyDescent="0.3">
      <c r="B807" s="845"/>
      <c r="C807" s="845"/>
      <c r="D807" s="848" t="s">
        <v>1638</v>
      </c>
      <c r="E807" s="878" t="s">
        <v>2481</v>
      </c>
      <c r="F807" s="879" t="s">
        <v>1714</v>
      </c>
      <c r="G807" s="879" t="s">
        <v>1714</v>
      </c>
      <c r="H807" s="879" t="s">
        <v>1714</v>
      </c>
      <c r="I807" s="879" t="s">
        <v>1714</v>
      </c>
      <c r="J807" s="879" t="s">
        <v>1714</v>
      </c>
      <c r="K807" s="879" t="s">
        <v>1714</v>
      </c>
      <c r="L807" s="879" t="s">
        <v>1714</v>
      </c>
      <c r="M807" s="879" t="s">
        <v>1714</v>
      </c>
      <c r="N807" s="879" t="s">
        <v>1714</v>
      </c>
      <c r="O807" s="879" t="s">
        <v>1714</v>
      </c>
      <c r="P807" s="879" t="s">
        <v>1714</v>
      </c>
      <c r="Q807" s="879" t="s">
        <v>1714</v>
      </c>
      <c r="R807" s="879" t="s">
        <v>1714</v>
      </c>
      <c r="S807" s="879" t="s">
        <v>1714</v>
      </c>
      <c r="T807" s="879" t="s">
        <v>1714</v>
      </c>
      <c r="U807" s="879" t="s">
        <v>1714</v>
      </c>
      <c r="V807" s="879" t="s">
        <v>1714</v>
      </c>
      <c r="W807" s="879" t="s">
        <v>1714</v>
      </c>
      <c r="X807" s="879" t="s">
        <v>1714</v>
      </c>
      <c r="Y807" s="879" t="s">
        <v>1714</v>
      </c>
      <c r="Z807" s="879" t="s">
        <v>1714</v>
      </c>
      <c r="AA807" s="879" t="s">
        <v>1714</v>
      </c>
      <c r="AB807" s="879" t="s">
        <v>1714</v>
      </c>
      <c r="AC807" s="879" t="s">
        <v>1714</v>
      </c>
      <c r="AD807" s="879" t="s">
        <v>1714</v>
      </c>
      <c r="AE807" s="879" t="s">
        <v>1714</v>
      </c>
      <c r="AF807" s="879" t="s">
        <v>1714</v>
      </c>
      <c r="AG807" s="879" t="s">
        <v>1714</v>
      </c>
      <c r="AH807" s="879" t="s">
        <v>1714</v>
      </c>
      <c r="AI807" s="879" t="s">
        <v>1714</v>
      </c>
    </row>
    <row r="808" spans="2:35" ht="13" hidden="1" outlineLevel="1" x14ac:dyDescent="0.3">
      <c r="B808" s="845"/>
      <c r="C808" s="845"/>
      <c r="D808" s="849" t="s">
        <v>1639</v>
      </c>
      <c r="E808" s="878" t="s">
        <v>2482</v>
      </c>
      <c r="F808" s="879" t="s">
        <v>1714</v>
      </c>
      <c r="G808" s="879" t="s">
        <v>1714</v>
      </c>
      <c r="H808" s="879" t="s">
        <v>1714</v>
      </c>
      <c r="I808" s="879" t="s">
        <v>1714</v>
      </c>
      <c r="J808" s="879" t="s">
        <v>1714</v>
      </c>
      <c r="K808" s="879" t="s">
        <v>1714</v>
      </c>
      <c r="L808" s="879" t="s">
        <v>1714</v>
      </c>
      <c r="M808" s="879" t="s">
        <v>1714</v>
      </c>
      <c r="N808" s="879" t="s">
        <v>1714</v>
      </c>
      <c r="O808" s="879" t="s">
        <v>1714</v>
      </c>
      <c r="P808" s="879" t="s">
        <v>1714</v>
      </c>
      <c r="Q808" s="879" t="s">
        <v>1714</v>
      </c>
      <c r="R808" s="879" t="s">
        <v>1714</v>
      </c>
      <c r="S808" s="879" t="s">
        <v>1714</v>
      </c>
      <c r="T808" s="879" t="s">
        <v>1714</v>
      </c>
      <c r="U808" s="879" t="s">
        <v>1714</v>
      </c>
      <c r="V808" s="879" t="s">
        <v>1714</v>
      </c>
      <c r="W808" s="879" t="s">
        <v>1714</v>
      </c>
      <c r="X808" s="879" t="s">
        <v>1714</v>
      </c>
      <c r="Y808" s="879" t="s">
        <v>1714</v>
      </c>
      <c r="Z808" s="879" t="s">
        <v>1714</v>
      </c>
      <c r="AA808" s="879" t="s">
        <v>1714</v>
      </c>
      <c r="AB808" s="879" t="s">
        <v>1714</v>
      </c>
      <c r="AC808" s="879" t="s">
        <v>1714</v>
      </c>
      <c r="AD808" s="879" t="s">
        <v>1714</v>
      </c>
      <c r="AE808" s="879" t="s">
        <v>1714</v>
      </c>
      <c r="AF808" s="879" t="s">
        <v>1714</v>
      </c>
      <c r="AG808" s="879" t="s">
        <v>1714</v>
      </c>
      <c r="AH808" s="879" t="s">
        <v>1714</v>
      </c>
      <c r="AI808" s="879" t="s">
        <v>1714</v>
      </c>
    </row>
    <row r="809" spans="2:35" ht="13" hidden="1" outlineLevel="1" x14ac:dyDescent="0.3">
      <c r="B809" s="845"/>
      <c r="C809" s="845"/>
      <c r="D809" s="849" t="s">
        <v>1640</v>
      </c>
      <c r="E809" s="878" t="s">
        <v>2483</v>
      </c>
      <c r="F809" s="879" t="s">
        <v>1714</v>
      </c>
      <c r="G809" s="879" t="s">
        <v>1714</v>
      </c>
      <c r="H809" s="879" t="s">
        <v>1714</v>
      </c>
      <c r="I809" s="879" t="s">
        <v>1714</v>
      </c>
      <c r="J809" s="879" t="s">
        <v>1714</v>
      </c>
      <c r="K809" s="879" t="s">
        <v>1714</v>
      </c>
      <c r="L809" s="879" t="s">
        <v>1714</v>
      </c>
      <c r="M809" s="879" t="s">
        <v>1714</v>
      </c>
      <c r="N809" s="879" t="s">
        <v>1714</v>
      </c>
      <c r="O809" s="879" t="s">
        <v>1714</v>
      </c>
      <c r="P809" s="879" t="s">
        <v>1714</v>
      </c>
      <c r="Q809" s="879" t="s">
        <v>1714</v>
      </c>
      <c r="R809" s="879" t="s">
        <v>1714</v>
      </c>
      <c r="S809" s="879" t="s">
        <v>1714</v>
      </c>
      <c r="T809" s="879" t="s">
        <v>1714</v>
      </c>
      <c r="U809" s="879" t="s">
        <v>1714</v>
      </c>
      <c r="V809" s="879" t="s">
        <v>1714</v>
      </c>
      <c r="W809" s="879" t="s">
        <v>1714</v>
      </c>
      <c r="X809" s="879" t="s">
        <v>1714</v>
      </c>
      <c r="Y809" s="879" t="s">
        <v>1714</v>
      </c>
      <c r="Z809" s="879" t="s">
        <v>1714</v>
      </c>
      <c r="AA809" s="879" t="s">
        <v>1714</v>
      </c>
      <c r="AB809" s="879" t="s">
        <v>1714</v>
      </c>
      <c r="AC809" s="879" t="s">
        <v>1714</v>
      </c>
      <c r="AD809" s="879" t="s">
        <v>1714</v>
      </c>
      <c r="AE809" s="879" t="s">
        <v>1714</v>
      </c>
      <c r="AF809" s="879" t="s">
        <v>1714</v>
      </c>
      <c r="AG809" s="879" t="s">
        <v>1714</v>
      </c>
      <c r="AH809" s="879" t="s">
        <v>1714</v>
      </c>
      <c r="AI809" s="879" t="s">
        <v>1714</v>
      </c>
    </row>
    <row r="810" spans="2:35" ht="13" hidden="1" outlineLevel="1" x14ac:dyDescent="0.3">
      <c r="B810" s="845"/>
      <c r="C810" s="845"/>
      <c r="D810" s="848" t="s">
        <v>1641</v>
      </c>
      <c r="E810" s="878" t="s">
        <v>2484</v>
      </c>
      <c r="F810" s="879" t="s">
        <v>1714</v>
      </c>
      <c r="G810" s="879" t="s">
        <v>1714</v>
      </c>
      <c r="H810" s="879" t="s">
        <v>1714</v>
      </c>
      <c r="I810" s="879" t="s">
        <v>1714</v>
      </c>
      <c r="J810" s="879" t="s">
        <v>1714</v>
      </c>
      <c r="K810" s="879" t="s">
        <v>1714</v>
      </c>
      <c r="L810" s="879" t="s">
        <v>1714</v>
      </c>
      <c r="M810" s="879" t="s">
        <v>1714</v>
      </c>
      <c r="N810" s="879" t="s">
        <v>1714</v>
      </c>
      <c r="O810" s="879" t="s">
        <v>1714</v>
      </c>
      <c r="P810" s="879" t="s">
        <v>1714</v>
      </c>
      <c r="Q810" s="879" t="s">
        <v>1714</v>
      </c>
      <c r="R810" s="879" t="s">
        <v>1714</v>
      </c>
      <c r="S810" s="879" t="s">
        <v>1714</v>
      </c>
      <c r="T810" s="879" t="s">
        <v>1714</v>
      </c>
      <c r="U810" s="879" t="s">
        <v>1714</v>
      </c>
      <c r="V810" s="879" t="s">
        <v>1714</v>
      </c>
      <c r="W810" s="879" t="s">
        <v>1714</v>
      </c>
      <c r="X810" s="879" t="s">
        <v>1714</v>
      </c>
      <c r="Y810" s="879" t="s">
        <v>1714</v>
      </c>
      <c r="Z810" s="879" t="s">
        <v>1714</v>
      </c>
      <c r="AA810" s="879" t="s">
        <v>1714</v>
      </c>
      <c r="AB810" s="879" t="s">
        <v>1714</v>
      </c>
      <c r="AC810" s="879" t="s">
        <v>1714</v>
      </c>
      <c r="AD810" s="879" t="s">
        <v>1714</v>
      </c>
      <c r="AE810" s="879" t="s">
        <v>1714</v>
      </c>
      <c r="AF810" s="879" t="s">
        <v>1714</v>
      </c>
      <c r="AG810" s="879" t="s">
        <v>1714</v>
      </c>
      <c r="AH810" s="879" t="s">
        <v>1714</v>
      </c>
      <c r="AI810" s="879" t="s">
        <v>1714</v>
      </c>
    </row>
    <row r="811" spans="2:35" ht="13" hidden="1" outlineLevel="1" x14ac:dyDescent="0.3">
      <c r="B811" s="845"/>
      <c r="C811" s="845"/>
      <c r="D811" s="849" t="s">
        <v>1642</v>
      </c>
      <c r="E811" s="878" t="s">
        <v>2485</v>
      </c>
      <c r="F811" s="879" t="s">
        <v>1714</v>
      </c>
      <c r="G811" s="879" t="s">
        <v>1714</v>
      </c>
      <c r="H811" s="879" t="s">
        <v>1714</v>
      </c>
      <c r="I811" s="879" t="s">
        <v>1714</v>
      </c>
      <c r="J811" s="879" t="s">
        <v>1714</v>
      </c>
      <c r="K811" s="879" t="s">
        <v>1714</v>
      </c>
      <c r="L811" s="879" t="s">
        <v>1714</v>
      </c>
      <c r="M811" s="879" t="s">
        <v>1714</v>
      </c>
      <c r="N811" s="879" t="s">
        <v>1714</v>
      </c>
      <c r="O811" s="879" t="s">
        <v>1714</v>
      </c>
      <c r="P811" s="879" t="s">
        <v>1714</v>
      </c>
      <c r="Q811" s="879" t="s">
        <v>1714</v>
      </c>
      <c r="R811" s="879" t="s">
        <v>1714</v>
      </c>
      <c r="S811" s="879" t="s">
        <v>1714</v>
      </c>
      <c r="T811" s="879" t="s">
        <v>1714</v>
      </c>
      <c r="U811" s="879" t="s">
        <v>1714</v>
      </c>
      <c r="V811" s="879" t="s">
        <v>1714</v>
      </c>
      <c r="W811" s="879" t="s">
        <v>1714</v>
      </c>
      <c r="X811" s="879" t="s">
        <v>1714</v>
      </c>
      <c r="Y811" s="879" t="s">
        <v>1714</v>
      </c>
      <c r="Z811" s="879" t="s">
        <v>1714</v>
      </c>
      <c r="AA811" s="879" t="s">
        <v>1714</v>
      </c>
      <c r="AB811" s="879" t="s">
        <v>1714</v>
      </c>
      <c r="AC811" s="879" t="s">
        <v>1714</v>
      </c>
      <c r="AD811" s="879" t="s">
        <v>1714</v>
      </c>
      <c r="AE811" s="879" t="s">
        <v>1714</v>
      </c>
      <c r="AF811" s="879" t="s">
        <v>1714</v>
      </c>
      <c r="AG811" s="879" t="s">
        <v>1714</v>
      </c>
      <c r="AH811" s="879" t="s">
        <v>1714</v>
      </c>
      <c r="AI811" s="879" t="s">
        <v>1714</v>
      </c>
    </row>
    <row r="812" spans="2:35" ht="13" hidden="1" outlineLevel="1" x14ac:dyDescent="0.3">
      <c r="B812" s="845"/>
      <c r="C812" s="845"/>
      <c r="D812" s="849" t="s">
        <v>1643</v>
      </c>
      <c r="E812" s="878" t="s">
        <v>2486</v>
      </c>
      <c r="F812" s="879" t="s">
        <v>1714</v>
      </c>
      <c r="G812" s="879" t="s">
        <v>1714</v>
      </c>
      <c r="H812" s="879" t="s">
        <v>1714</v>
      </c>
      <c r="I812" s="879" t="s">
        <v>1714</v>
      </c>
      <c r="J812" s="879" t="s">
        <v>1714</v>
      </c>
      <c r="K812" s="879" t="s">
        <v>1714</v>
      </c>
      <c r="L812" s="879" t="s">
        <v>1714</v>
      </c>
      <c r="M812" s="879" t="s">
        <v>1714</v>
      </c>
      <c r="N812" s="879" t="s">
        <v>1714</v>
      </c>
      <c r="O812" s="879" t="s">
        <v>1714</v>
      </c>
      <c r="P812" s="879" t="s">
        <v>1714</v>
      </c>
      <c r="Q812" s="879" t="s">
        <v>1714</v>
      </c>
      <c r="R812" s="879" t="s">
        <v>1714</v>
      </c>
      <c r="S812" s="879" t="s">
        <v>1714</v>
      </c>
      <c r="T812" s="879" t="s">
        <v>1714</v>
      </c>
      <c r="U812" s="879" t="s">
        <v>1714</v>
      </c>
      <c r="V812" s="879" t="s">
        <v>1714</v>
      </c>
      <c r="W812" s="879" t="s">
        <v>1714</v>
      </c>
      <c r="X812" s="879" t="s">
        <v>1714</v>
      </c>
      <c r="Y812" s="879" t="s">
        <v>1714</v>
      </c>
      <c r="Z812" s="879" t="s">
        <v>1714</v>
      </c>
      <c r="AA812" s="879" t="s">
        <v>1714</v>
      </c>
      <c r="AB812" s="879" t="s">
        <v>1714</v>
      </c>
      <c r="AC812" s="879" t="s">
        <v>1714</v>
      </c>
      <c r="AD812" s="879" t="s">
        <v>1714</v>
      </c>
      <c r="AE812" s="879" t="s">
        <v>1714</v>
      </c>
      <c r="AF812" s="879" t="s">
        <v>1714</v>
      </c>
      <c r="AG812" s="879" t="s">
        <v>1714</v>
      </c>
      <c r="AH812" s="879" t="s">
        <v>1714</v>
      </c>
      <c r="AI812" s="879" t="s">
        <v>1714</v>
      </c>
    </row>
    <row r="813" spans="2:35" ht="13" hidden="1" outlineLevel="1" x14ac:dyDescent="0.3">
      <c r="B813" s="845"/>
      <c r="C813" s="845"/>
      <c r="D813" s="849" t="s">
        <v>1626</v>
      </c>
      <c r="E813" s="878" t="s">
        <v>2487</v>
      </c>
      <c r="F813" s="879" t="s">
        <v>1714</v>
      </c>
      <c r="G813" s="879" t="s">
        <v>1714</v>
      </c>
      <c r="H813" s="879" t="s">
        <v>1714</v>
      </c>
      <c r="I813" s="879" t="s">
        <v>1714</v>
      </c>
      <c r="J813" s="879" t="s">
        <v>1714</v>
      </c>
      <c r="K813" s="879" t="s">
        <v>1714</v>
      </c>
      <c r="L813" s="879" t="s">
        <v>1714</v>
      </c>
      <c r="M813" s="879" t="s">
        <v>1714</v>
      </c>
      <c r="N813" s="879" t="s">
        <v>1714</v>
      </c>
      <c r="O813" s="879" t="s">
        <v>1714</v>
      </c>
      <c r="P813" s="879" t="s">
        <v>1714</v>
      </c>
      <c r="Q813" s="879" t="s">
        <v>1714</v>
      </c>
      <c r="R813" s="879" t="s">
        <v>1714</v>
      </c>
      <c r="S813" s="879" t="s">
        <v>1714</v>
      </c>
      <c r="T813" s="879" t="s">
        <v>1714</v>
      </c>
      <c r="U813" s="879" t="s">
        <v>1714</v>
      </c>
      <c r="V813" s="879" t="s">
        <v>1714</v>
      </c>
      <c r="W813" s="879" t="s">
        <v>1714</v>
      </c>
      <c r="X813" s="879" t="s">
        <v>1714</v>
      </c>
      <c r="Y813" s="879" t="s">
        <v>1714</v>
      </c>
      <c r="Z813" s="879" t="s">
        <v>1714</v>
      </c>
      <c r="AA813" s="879" t="s">
        <v>1714</v>
      </c>
      <c r="AB813" s="879" t="s">
        <v>1714</v>
      </c>
      <c r="AC813" s="879" t="s">
        <v>1714</v>
      </c>
      <c r="AD813" s="879" t="s">
        <v>1714</v>
      </c>
      <c r="AE813" s="879" t="s">
        <v>1714</v>
      </c>
      <c r="AF813" s="879" t="s">
        <v>1714</v>
      </c>
      <c r="AG813" s="879" t="s">
        <v>1714</v>
      </c>
      <c r="AH813" s="879" t="s">
        <v>1714</v>
      </c>
      <c r="AI813" s="879" t="s">
        <v>1714</v>
      </c>
    </row>
    <row r="814" spans="2:35" ht="13" hidden="1" outlineLevel="1" x14ac:dyDescent="0.3">
      <c r="B814" s="845"/>
      <c r="C814" s="845"/>
      <c r="D814" s="849" t="s">
        <v>1627</v>
      </c>
      <c r="E814" s="878" t="s">
        <v>2488</v>
      </c>
      <c r="F814" s="879" t="s">
        <v>1714</v>
      </c>
      <c r="G814" s="879" t="s">
        <v>1714</v>
      </c>
      <c r="H814" s="879" t="s">
        <v>1714</v>
      </c>
      <c r="I814" s="879" t="s">
        <v>1714</v>
      </c>
      <c r="J814" s="879" t="s">
        <v>1714</v>
      </c>
      <c r="K814" s="879" t="s">
        <v>1714</v>
      </c>
      <c r="L814" s="879" t="s">
        <v>1714</v>
      </c>
      <c r="M814" s="879" t="s">
        <v>1714</v>
      </c>
      <c r="N814" s="879" t="s">
        <v>1714</v>
      </c>
      <c r="O814" s="879" t="s">
        <v>1714</v>
      </c>
      <c r="P814" s="879" t="s">
        <v>1714</v>
      </c>
      <c r="Q814" s="879" t="s">
        <v>1714</v>
      </c>
      <c r="R814" s="879" t="s">
        <v>1714</v>
      </c>
      <c r="S814" s="879" t="s">
        <v>1714</v>
      </c>
      <c r="T814" s="879" t="s">
        <v>1714</v>
      </c>
      <c r="U814" s="879" t="s">
        <v>1714</v>
      </c>
      <c r="V814" s="879" t="s">
        <v>1714</v>
      </c>
      <c r="W814" s="879" t="s">
        <v>1714</v>
      </c>
      <c r="X814" s="879" t="s">
        <v>1714</v>
      </c>
      <c r="Y814" s="879" t="s">
        <v>1714</v>
      </c>
      <c r="Z814" s="879" t="s">
        <v>1714</v>
      </c>
      <c r="AA814" s="879" t="s">
        <v>1714</v>
      </c>
      <c r="AB814" s="879" t="s">
        <v>1714</v>
      </c>
      <c r="AC814" s="879" t="s">
        <v>1714</v>
      </c>
      <c r="AD814" s="879" t="s">
        <v>1714</v>
      </c>
      <c r="AE814" s="879" t="s">
        <v>1714</v>
      </c>
      <c r="AF814" s="879" t="s">
        <v>1714</v>
      </c>
      <c r="AG814" s="879" t="s">
        <v>1714</v>
      </c>
      <c r="AH814" s="879" t="s">
        <v>1714</v>
      </c>
      <c r="AI814" s="879" t="s">
        <v>1714</v>
      </c>
    </row>
    <row r="815" spans="2:35" ht="13" hidden="1" outlineLevel="1" x14ac:dyDescent="0.3">
      <c r="B815" s="845"/>
      <c r="C815" s="845"/>
      <c r="D815" s="849" t="s">
        <v>872</v>
      </c>
      <c r="E815" s="878" t="s">
        <v>2489</v>
      </c>
      <c r="F815" s="879" t="s">
        <v>1714</v>
      </c>
      <c r="G815" s="879" t="s">
        <v>1714</v>
      </c>
      <c r="H815" s="879" t="s">
        <v>1714</v>
      </c>
      <c r="I815" s="879" t="s">
        <v>1714</v>
      </c>
      <c r="J815" s="879" t="s">
        <v>1714</v>
      </c>
      <c r="K815" s="879" t="s">
        <v>1714</v>
      </c>
      <c r="L815" s="879" t="s">
        <v>1714</v>
      </c>
      <c r="M815" s="879" t="s">
        <v>1714</v>
      </c>
      <c r="N815" s="879" t="s">
        <v>1714</v>
      </c>
      <c r="O815" s="879" t="s">
        <v>1714</v>
      </c>
      <c r="P815" s="879" t="s">
        <v>1714</v>
      </c>
      <c r="Q815" s="879" t="s">
        <v>1714</v>
      </c>
      <c r="R815" s="879" t="s">
        <v>1714</v>
      </c>
      <c r="S815" s="879" t="s">
        <v>1714</v>
      </c>
      <c r="T815" s="879" t="s">
        <v>1714</v>
      </c>
      <c r="U815" s="879" t="s">
        <v>1714</v>
      </c>
      <c r="V815" s="879" t="s">
        <v>1714</v>
      </c>
      <c r="W815" s="879" t="s">
        <v>1714</v>
      </c>
      <c r="X815" s="879" t="s">
        <v>1714</v>
      </c>
      <c r="Y815" s="879" t="s">
        <v>1714</v>
      </c>
      <c r="Z815" s="879" t="s">
        <v>1714</v>
      </c>
      <c r="AA815" s="879" t="s">
        <v>1714</v>
      </c>
      <c r="AB815" s="879" t="s">
        <v>1714</v>
      </c>
      <c r="AC815" s="879" t="s">
        <v>1714</v>
      </c>
      <c r="AD815" s="879" t="s">
        <v>1714</v>
      </c>
      <c r="AE815" s="879" t="s">
        <v>1714</v>
      </c>
      <c r="AF815" s="879" t="s">
        <v>1714</v>
      </c>
      <c r="AG815" s="879" t="s">
        <v>1714</v>
      </c>
      <c r="AH815" s="879" t="s">
        <v>1714</v>
      </c>
      <c r="AI815" s="879" t="s">
        <v>1714</v>
      </c>
    </row>
    <row r="816" spans="2:35" ht="13" hidden="1" outlineLevel="1" x14ac:dyDescent="0.3">
      <c r="B816" s="845"/>
      <c r="C816" s="845"/>
      <c r="D816" s="848" t="s">
        <v>1628</v>
      </c>
      <c r="E816" s="878" t="s">
        <v>2490</v>
      </c>
      <c r="F816" s="879" t="s">
        <v>1714</v>
      </c>
      <c r="G816" s="879" t="s">
        <v>1714</v>
      </c>
      <c r="H816" s="879" t="s">
        <v>1714</v>
      </c>
      <c r="I816" s="879" t="s">
        <v>1714</v>
      </c>
      <c r="J816" s="879" t="s">
        <v>1714</v>
      </c>
      <c r="K816" s="879" t="s">
        <v>1714</v>
      </c>
      <c r="L816" s="879" t="s">
        <v>1714</v>
      </c>
      <c r="M816" s="879" t="s">
        <v>1714</v>
      </c>
      <c r="N816" s="879" t="s">
        <v>1714</v>
      </c>
      <c r="O816" s="879" t="s">
        <v>1714</v>
      </c>
      <c r="P816" s="879" t="s">
        <v>1714</v>
      </c>
      <c r="Q816" s="879" t="s">
        <v>1714</v>
      </c>
      <c r="R816" s="879" t="s">
        <v>1714</v>
      </c>
      <c r="S816" s="879" t="s">
        <v>1714</v>
      </c>
      <c r="T816" s="879" t="s">
        <v>1714</v>
      </c>
      <c r="U816" s="879" t="s">
        <v>1714</v>
      </c>
      <c r="V816" s="879" t="s">
        <v>1714</v>
      </c>
      <c r="W816" s="879" t="s">
        <v>1714</v>
      </c>
      <c r="X816" s="879" t="s">
        <v>1714</v>
      </c>
      <c r="Y816" s="879" t="s">
        <v>1714</v>
      </c>
      <c r="Z816" s="879" t="s">
        <v>1714</v>
      </c>
      <c r="AA816" s="879" t="s">
        <v>1714</v>
      </c>
      <c r="AB816" s="879" t="s">
        <v>1714</v>
      </c>
      <c r="AC816" s="879" t="s">
        <v>1714</v>
      </c>
      <c r="AD816" s="879" t="s">
        <v>1714</v>
      </c>
      <c r="AE816" s="879" t="s">
        <v>1714</v>
      </c>
      <c r="AF816" s="879" t="s">
        <v>1714</v>
      </c>
      <c r="AG816" s="879" t="s">
        <v>1714</v>
      </c>
      <c r="AH816" s="879" t="s">
        <v>1714</v>
      </c>
      <c r="AI816" s="879" t="s">
        <v>1714</v>
      </c>
    </row>
    <row r="817" spans="2:35" ht="13" hidden="1" outlineLevel="1" x14ac:dyDescent="0.3">
      <c r="B817" s="845"/>
      <c r="C817" s="845"/>
      <c r="D817" s="849" t="s">
        <v>1629</v>
      </c>
      <c r="E817" s="878" t="s">
        <v>2491</v>
      </c>
      <c r="F817" s="879" t="s">
        <v>1714</v>
      </c>
      <c r="G817" s="879" t="s">
        <v>1714</v>
      </c>
      <c r="H817" s="879" t="s">
        <v>1714</v>
      </c>
      <c r="I817" s="879" t="s">
        <v>1714</v>
      </c>
      <c r="J817" s="879" t="s">
        <v>1714</v>
      </c>
      <c r="K817" s="879" t="s">
        <v>1714</v>
      </c>
      <c r="L817" s="879" t="s">
        <v>1714</v>
      </c>
      <c r="M817" s="879" t="s">
        <v>1714</v>
      </c>
      <c r="N817" s="879" t="s">
        <v>1714</v>
      </c>
      <c r="O817" s="879" t="s">
        <v>1714</v>
      </c>
      <c r="P817" s="879" t="s">
        <v>1714</v>
      </c>
      <c r="Q817" s="879" t="s">
        <v>1714</v>
      </c>
      <c r="R817" s="879" t="s">
        <v>1714</v>
      </c>
      <c r="S817" s="879" t="s">
        <v>1714</v>
      </c>
      <c r="T817" s="879" t="s">
        <v>1714</v>
      </c>
      <c r="U817" s="879" t="s">
        <v>1714</v>
      </c>
      <c r="V817" s="879" t="s">
        <v>1714</v>
      </c>
      <c r="W817" s="879" t="s">
        <v>1714</v>
      </c>
      <c r="X817" s="879" t="s">
        <v>1714</v>
      </c>
      <c r="Y817" s="879" t="s">
        <v>1714</v>
      </c>
      <c r="Z817" s="879" t="s">
        <v>1714</v>
      </c>
      <c r="AA817" s="879" t="s">
        <v>1714</v>
      </c>
      <c r="AB817" s="879" t="s">
        <v>1714</v>
      </c>
      <c r="AC817" s="879" t="s">
        <v>1714</v>
      </c>
      <c r="AD817" s="879" t="s">
        <v>1714</v>
      </c>
      <c r="AE817" s="879" t="s">
        <v>1714</v>
      </c>
      <c r="AF817" s="879" t="s">
        <v>1714</v>
      </c>
      <c r="AG817" s="879" t="s">
        <v>1714</v>
      </c>
      <c r="AH817" s="879" t="s">
        <v>1714</v>
      </c>
      <c r="AI817" s="879" t="s">
        <v>1714</v>
      </c>
    </row>
    <row r="818" spans="2:35" ht="13" hidden="1" outlineLevel="1" x14ac:dyDescent="0.3">
      <c r="B818" s="845"/>
      <c r="C818" s="845"/>
      <c r="D818" s="849" t="s">
        <v>1630</v>
      </c>
      <c r="E818" s="878" t="s">
        <v>2492</v>
      </c>
      <c r="F818" s="879" t="s">
        <v>1714</v>
      </c>
      <c r="G818" s="879" t="s">
        <v>1714</v>
      </c>
      <c r="H818" s="879" t="s">
        <v>1714</v>
      </c>
      <c r="I818" s="879" t="s">
        <v>1714</v>
      </c>
      <c r="J818" s="879" t="s">
        <v>1714</v>
      </c>
      <c r="K818" s="879" t="s">
        <v>1714</v>
      </c>
      <c r="L818" s="879" t="s">
        <v>1714</v>
      </c>
      <c r="M818" s="879" t="s">
        <v>1714</v>
      </c>
      <c r="N818" s="879" t="s">
        <v>1714</v>
      </c>
      <c r="O818" s="879" t="s">
        <v>1714</v>
      </c>
      <c r="P818" s="879" t="s">
        <v>1714</v>
      </c>
      <c r="Q818" s="879" t="s">
        <v>1714</v>
      </c>
      <c r="R818" s="879" t="s">
        <v>1714</v>
      </c>
      <c r="S818" s="879" t="s">
        <v>1714</v>
      </c>
      <c r="T818" s="879" t="s">
        <v>1714</v>
      </c>
      <c r="U818" s="879" t="s">
        <v>1714</v>
      </c>
      <c r="V818" s="879" t="s">
        <v>1714</v>
      </c>
      <c r="W818" s="879" t="s">
        <v>1714</v>
      </c>
      <c r="X818" s="879" t="s">
        <v>1714</v>
      </c>
      <c r="Y818" s="879" t="s">
        <v>1714</v>
      </c>
      <c r="Z818" s="879" t="s">
        <v>1714</v>
      </c>
      <c r="AA818" s="879" t="s">
        <v>1714</v>
      </c>
      <c r="AB818" s="879" t="s">
        <v>1714</v>
      </c>
      <c r="AC818" s="879" t="s">
        <v>1714</v>
      </c>
      <c r="AD818" s="879" t="s">
        <v>1714</v>
      </c>
      <c r="AE818" s="879" t="s">
        <v>1714</v>
      </c>
      <c r="AF818" s="879" t="s">
        <v>1714</v>
      </c>
      <c r="AG818" s="879" t="s">
        <v>1714</v>
      </c>
      <c r="AH818" s="879" t="s">
        <v>1714</v>
      </c>
      <c r="AI818" s="879" t="s">
        <v>1714</v>
      </c>
    </row>
    <row r="819" spans="2:35" ht="13" hidden="1" outlineLevel="1" x14ac:dyDescent="0.3">
      <c r="B819" s="845"/>
      <c r="C819" s="845"/>
      <c r="D819" s="848" t="s">
        <v>1631</v>
      </c>
      <c r="E819" s="878" t="s">
        <v>2493</v>
      </c>
      <c r="F819" s="879" t="s">
        <v>1714</v>
      </c>
      <c r="G819" s="879" t="s">
        <v>1714</v>
      </c>
      <c r="H819" s="879" t="s">
        <v>1714</v>
      </c>
      <c r="I819" s="879" t="s">
        <v>1714</v>
      </c>
      <c r="J819" s="879" t="s">
        <v>1714</v>
      </c>
      <c r="K819" s="879" t="s">
        <v>1714</v>
      </c>
      <c r="L819" s="879" t="s">
        <v>1714</v>
      </c>
      <c r="M819" s="879" t="s">
        <v>1714</v>
      </c>
      <c r="N819" s="879" t="s">
        <v>1714</v>
      </c>
      <c r="O819" s="879" t="s">
        <v>1714</v>
      </c>
      <c r="P819" s="879" t="s">
        <v>1714</v>
      </c>
      <c r="Q819" s="879" t="s">
        <v>1714</v>
      </c>
      <c r="R819" s="879" t="s">
        <v>1714</v>
      </c>
      <c r="S819" s="879" t="s">
        <v>1714</v>
      </c>
      <c r="T819" s="879" t="s">
        <v>1714</v>
      </c>
      <c r="U819" s="879" t="s">
        <v>1714</v>
      </c>
      <c r="V819" s="879" t="s">
        <v>1714</v>
      </c>
      <c r="W819" s="879" t="s">
        <v>1714</v>
      </c>
      <c r="X819" s="879" t="s">
        <v>1714</v>
      </c>
      <c r="Y819" s="879" t="s">
        <v>1714</v>
      </c>
      <c r="Z819" s="879" t="s">
        <v>1714</v>
      </c>
      <c r="AA819" s="879" t="s">
        <v>1714</v>
      </c>
      <c r="AB819" s="879" t="s">
        <v>1714</v>
      </c>
      <c r="AC819" s="879" t="s">
        <v>1714</v>
      </c>
      <c r="AD819" s="879" t="s">
        <v>1714</v>
      </c>
      <c r="AE819" s="879" t="s">
        <v>1714</v>
      </c>
      <c r="AF819" s="879" t="s">
        <v>1714</v>
      </c>
      <c r="AG819" s="879" t="s">
        <v>1714</v>
      </c>
      <c r="AH819" s="879" t="s">
        <v>1714</v>
      </c>
      <c r="AI819" s="879" t="s">
        <v>1714</v>
      </c>
    </row>
    <row r="820" spans="2:35" ht="13" hidden="1" outlineLevel="1" x14ac:dyDescent="0.3">
      <c r="B820" s="845"/>
      <c r="C820" s="845"/>
      <c r="D820" s="849" t="s">
        <v>1632</v>
      </c>
      <c r="E820" s="878" t="s">
        <v>2494</v>
      </c>
      <c r="F820" s="879" t="s">
        <v>1714</v>
      </c>
      <c r="G820" s="879" t="s">
        <v>1714</v>
      </c>
      <c r="H820" s="879" t="s">
        <v>1714</v>
      </c>
      <c r="I820" s="879" t="s">
        <v>1714</v>
      </c>
      <c r="J820" s="879" t="s">
        <v>1714</v>
      </c>
      <c r="K820" s="879" t="s">
        <v>1714</v>
      </c>
      <c r="L820" s="879" t="s">
        <v>1714</v>
      </c>
      <c r="M820" s="879" t="s">
        <v>1714</v>
      </c>
      <c r="N820" s="879" t="s">
        <v>1714</v>
      </c>
      <c r="O820" s="879" t="s">
        <v>1714</v>
      </c>
      <c r="P820" s="879" t="s">
        <v>1714</v>
      </c>
      <c r="Q820" s="879" t="s">
        <v>1714</v>
      </c>
      <c r="R820" s="879" t="s">
        <v>1714</v>
      </c>
      <c r="S820" s="879" t="s">
        <v>1714</v>
      </c>
      <c r="T820" s="879" t="s">
        <v>1714</v>
      </c>
      <c r="U820" s="879" t="s">
        <v>1714</v>
      </c>
      <c r="V820" s="879" t="s">
        <v>1714</v>
      </c>
      <c r="W820" s="879" t="s">
        <v>1714</v>
      </c>
      <c r="X820" s="879" t="s">
        <v>1714</v>
      </c>
      <c r="Y820" s="879" t="s">
        <v>1714</v>
      </c>
      <c r="Z820" s="879" t="s">
        <v>1714</v>
      </c>
      <c r="AA820" s="879" t="s">
        <v>1714</v>
      </c>
      <c r="AB820" s="879" t="s">
        <v>1714</v>
      </c>
      <c r="AC820" s="879" t="s">
        <v>1714</v>
      </c>
      <c r="AD820" s="879" t="s">
        <v>1714</v>
      </c>
      <c r="AE820" s="879" t="s">
        <v>1714</v>
      </c>
      <c r="AF820" s="879" t="s">
        <v>1714</v>
      </c>
      <c r="AG820" s="879" t="s">
        <v>1714</v>
      </c>
      <c r="AH820" s="879" t="s">
        <v>1714</v>
      </c>
      <c r="AI820" s="879" t="s">
        <v>1714</v>
      </c>
    </row>
    <row r="821" spans="2:35" ht="13" hidden="1" outlineLevel="1" x14ac:dyDescent="0.3">
      <c r="B821" s="845"/>
      <c r="C821" s="845"/>
      <c r="D821" s="849" t="s">
        <v>1633</v>
      </c>
      <c r="E821" s="878" t="s">
        <v>2495</v>
      </c>
      <c r="F821" s="879" t="s">
        <v>1714</v>
      </c>
      <c r="G821" s="879" t="s">
        <v>1714</v>
      </c>
      <c r="H821" s="879" t="s">
        <v>1714</v>
      </c>
      <c r="I821" s="879" t="s">
        <v>1714</v>
      </c>
      <c r="J821" s="879" t="s">
        <v>1714</v>
      </c>
      <c r="K821" s="879" t="s">
        <v>1714</v>
      </c>
      <c r="L821" s="879" t="s">
        <v>1714</v>
      </c>
      <c r="M821" s="879" t="s">
        <v>1714</v>
      </c>
      <c r="N821" s="879" t="s">
        <v>1714</v>
      </c>
      <c r="O821" s="879" t="s">
        <v>1714</v>
      </c>
      <c r="P821" s="879" t="s">
        <v>1714</v>
      </c>
      <c r="Q821" s="879" t="s">
        <v>1714</v>
      </c>
      <c r="R821" s="879" t="s">
        <v>1714</v>
      </c>
      <c r="S821" s="879" t="s">
        <v>1714</v>
      </c>
      <c r="T821" s="879" t="s">
        <v>1714</v>
      </c>
      <c r="U821" s="879" t="s">
        <v>1714</v>
      </c>
      <c r="V821" s="879" t="s">
        <v>1714</v>
      </c>
      <c r="W821" s="879" t="s">
        <v>1714</v>
      </c>
      <c r="X821" s="879" t="s">
        <v>1714</v>
      </c>
      <c r="Y821" s="879" t="s">
        <v>1714</v>
      </c>
      <c r="Z821" s="879" t="s">
        <v>1714</v>
      </c>
      <c r="AA821" s="879" t="s">
        <v>1714</v>
      </c>
      <c r="AB821" s="879" t="s">
        <v>1714</v>
      </c>
      <c r="AC821" s="879" t="s">
        <v>1714</v>
      </c>
      <c r="AD821" s="879" t="s">
        <v>1714</v>
      </c>
      <c r="AE821" s="879" t="s">
        <v>1714</v>
      </c>
      <c r="AF821" s="879" t="s">
        <v>1714</v>
      </c>
      <c r="AG821" s="879" t="s">
        <v>1714</v>
      </c>
      <c r="AH821" s="879" t="s">
        <v>1714</v>
      </c>
      <c r="AI821" s="879" t="s">
        <v>1714</v>
      </c>
    </row>
    <row r="822" spans="2:35" ht="13" hidden="1" outlineLevel="1" x14ac:dyDescent="0.3">
      <c r="B822" s="845"/>
      <c r="C822" s="845"/>
      <c r="D822" s="862" t="s">
        <v>1634</v>
      </c>
      <c r="E822" s="878" t="s">
        <v>2496</v>
      </c>
      <c r="F822" s="879" t="s">
        <v>1714</v>
      </c>
      <c r="G822" s="879" t="s">
        <v>1714</v>
      </c>
      <c r="H822" s="879" t="s">
        <v>1714</v>
      </c>
      <c r="I822" s="879" t="s">
        <v>1714</v>
      </c>
      <c r="J822" s="879" t="s">
        <v>1714</v>
      </c>
      <c r="K822" s="879" t="s">
        <v>1714</v>
      </c>
      <c r="L822" s="879" t="s">
        <v>1714</v>
      </c>
      <c r="M822" s="879" t="s">
        <v>1714</v>
      </c>
      <c r="N822" s="879" t="s">
        <v>1714</v>
      </c>
      <c r="O822" s="879" t="s">
        <v>1714</v>
      </c>
      <c r="P822" s="879" t="s">
        <v>1714</v>
      </c>
      <c r="Q822" s="879" t="s">
        <v>1714</v>
      </c>
      <c r="R822" s="879" t="s">
        <v>1714</v>
      </c>
      <c r="S822" s="879" t="s">
        <v>1714</v>
      </c>
      <c r="T822" s="879" t="s">
        <v>1714</v>
      </c>
      <c r="U822" s="879" t="s">
        <v>1714</v>
      </c>
      <c r="V822" s="879" t="s">
        <v>1714</v>
      </c>
      <c r="W822" s="879" t="s">
        <v>1714</v>
      </c>
      <c r="X822" s="879" t="s">
        <v>1714</v>
      </c>
      <c r="Y822" s="879" t="s">
        <v>1714</v>
      </c>
      <c r="Z822" s="879" t="s">
        <v>1714</v>
      </c>
      <c r="AA822" s="879" t="s">
        <v>1714</v>
      </c>
      <c r="AB822" s="879" t="s">
        <v>1714</v>
      </c>
      <c r="AC822" s="879" t="s">
        <v>1714</v>
      </c>
      <c r="AD822" s="879" t="s">
        <v>1714</v>
      </c>
      <c r="AE822" s="879" t="s">
        <v>1714</v>
      </c>
      <c r="AF822" s="879" t="s">
        <v>1714</v>
      </c>
      <c r="AG822" s="879" t="s">
        <v>1714</v>
      </c>
      <c r="AH822" s="879" t="s">
        <v>1714</v>
      </c>
      <c r="AI822" s="879" t="s">
        <v>1714</v>
      </c>
    </row>
    <row r="823" spans="2:35" ht="13" hidden="1" outlineLevel="1" x14ac:dyDescent="0.3">
      <c r="B823" s="845"/>
      <c r="C823" s="845"/>
      <c r="D823" s="848" t="s">
        <v>1635</v>
      </c>
      <c r="E823" s="878" t="s">
        <v>2497</v>
      </c>
      <c r="F823" s="879" t="s">
        <v>1714</v>
      </c>
      <c r="G823" s="879" t="s">
        <v>1714</v>
      </c>
      <c r="H823" s="879" t="s">
        <v>1714</v>
      </c>
      <c r="I823" s="879" t="s">
        <v>1714</v>
      </c>
      <c r="J823" s="879" t="s">
        <v>1714</v>
      </c>
      <c r="K823" s="879" t="s">
        <v>1714</v>
      </c>
      <c r="L823" s="879" t="s">
        <v>1714</v>
      </c>
      <c r="M823" s="879" t="s">
        <v>1714</v>
      </c>
      <c r="N823" s="879" t="s">
        <v>1714</v>
      </c>
      <c r="O823" s="879" t="s">
        <v>1714</v>
      </c>
      <c r="P823" s="879" t="s">
        <v>1714</v>
      </c>
      <c r="Q823" s="879" t="s">
        <v>1714</v>
      </c>
      <c r="R823" s="879" t="s">
        <v>1714</v>
      </c>
      <c r="S823" s="879" t="s">
        <v>1714</v>
      </c>
      <c r="T823" s="879" t="s">
        <v>1714</v>
      </c>
      <c r="U823" s="879" t="s">
        <v>1714</v>
      </c>
      <c r="V823" s="879" t="s">
        <v>1714</v>
      </c>
      <c r="W823" s="879" t="s">
        <v>1714</v>
      </c>
      <c r="X823" s="879" t="s">
        <v>1714</v>
      </c>
      <c r="Y823" s="879" t="s">
        <v>1714</v>
      </c>
      <c r="Z823" s="879" t="s">
        <v>1714</v>
      </c>
      <c r="AA823" s="879" t="s">
        <v>1714</v>
      </c>
      <c r="AB823" s="879" t="s">
        <v>1714</v>
      </c>
      <c r="AC823" s="879" t="s">
        <v>1714</v>
      </c>
      <c r="AD823" s="879" t="s">
        <v>1714</v>
      </c>
      <c r="AE823" s="879" t="s">
        <v>1714</v>
      </c>
      <c r="AF823" s="879" t="s">
        <v>1714</v>
      </c>
      <c r="AG823" s="879" t="s">
        <v>1714</v>
      </c>
      <c r="AH823" s="879" t="s">
        <v>1714</v>
      </c>
      <c r="AI823" s="879" t="s">
        <v>1714</v>
      </c>
    </row>
    <row r="824" spans="2:35" ht="13" hidden="1" outlineLevel="1" x14ac:dyDescent="0.3">
      <c r="B824" s="845"/>
      <c r="C824" s="845"/>
      <c r="D824" s="848" t="s">
        <v>1636</v>
      </c>
      <c r="E824" s="878" t="s">
        <v>2498</v>
      </c>
      <c r="F824" s="879" t="s">
        <v>1714</v>
      </c>
      <c r="G824" s="879" t="s">
        <v>1714</v>
      </c>
      <c r="H824" s="879" t="s">
        <v>1714</v>
      </c>
      <c r="I824" s="879" t="s">
        <v>1714</v>
      </c>
      <c r="J824" s="879" t="s">
        <v>1714</v>
      </c>
      <c r="K824" s="879" t="s">
        <v>1714</v>
      </c>
      <c r="L824" s="879" t="s">
        <v>1714</v>
      </c>
      <c r="M824" s="879" t="s">
        <v>1714</v>
      </c>
      <c r="N824" s="879" t="s">
        <v>1714</v>
      </c>
      <c r="O824" s="879" t="s">
        <v>1714</v>
      </c>
      <c r="P824" s="879" t="s">
        <v>1714</v>
      </c>
      <c r="Q824" s="879" t="s">
        <v>1714</v>
      </c>
      <c r="R824" s="879" t="s">
        <v>1714</v>
      </c>
      <c r="S824" s="879" t="s">
        <v>1714</v>
      </c>
      <c r="T824" s="879" t="s">
        <v>1714</v>
      </c>
      <c r="U824" s="879" t="s">
        <v>1714</v>
      </c>
      <c r="V824" s="879" t="s">
        <v>1714</v>
      </c>
      <c r="W824" s="879" t="s">
        <v>1714</v>
      </c>
      <c r="X824" s="879" t="s">
        <v>1714</v>
      </c>
      <c r="Y824" s="879" t="s">
        <v>1714</v>
      </c>
      <c r="Z824" s="879" t="s">
        <v>1714</v>
      </c>
      <c r="AA824" s="879" t="s">
        <v>1714</v>
      </c>
      <c r="AB824" s="879" t="s">
        <v>1714</v>
      </c>
      <c r="AC824" s="879" t="s">
        <v>1714</v>
      </c>
      <c r="AD824" s="879" t="s">
        <v>1714</v>
      </c>
      <c r="AE824" s="879" t="s">
        <v>1714</v>
      </c>
      <c r="AF824" s="879" t="s">
        <v>1714</v>
      </c>
      <c r="AG824" s="879" t="s">
        <v>1714</v>
      </c>
      <c r="AH824" s="879" t="s">
        <v>1714</v>
      </c>
      <c r="AI824" s="879" t="s">
        <v>1714</v>
      </c>
    </row>
    <row r="825" spans="2:35" ht="13" hidden="1" outlineLevel="1" x14ac:dyDescent="0.3">
      <c r="B825" s="845"/>
      <c r="C825" s="845"/>
      <c r="D825" s="848" t="s">
        <v>1637</v>
      </c>
      <c r="E825" s="878" t="s">
        <v>2499</v>
      </c>
      <c r="F825" s="879" t="s">
        <v>1714</v>
      </c>
      <c r="G825" s="879" t="s">
        <v>1714</v>
      </c>
      <c r="H825" s="879" t="s">
        <v>1714</v>
      </c>
      <c r="I825" s="879" t="s">
        <v>1714</v>
      </c>
      <c r="J825" s="879" t="s">
        <v>1714</v>
      </c>
      <c r="K825" s="879" t="s">
        <v>1714</v>
      </c>
      <c r="L825" s="879" t="s">
        <v>1714</v>
      </c>
      <c r="M825" s="879" t="s">
        <v>1714</v>
      </c>
      <c r="N825" s="879" t="s">
        <v>1714</v>
      </c>
      <c r="O825" s="879" t="s">
        <v>1714</v>
      </c>
      <c r="P825" s="879" t="s">
        <v>1714</v>
      </c>
      <c r="Q825" s="879" t="s">
        <v>1714</v>
      </c>
      <c r="R825" s="879" t="s">
        <v>1714</v>
      </c>
      <c r="S825" s="879" t="s">
        <v>1714</v>
      </c>
      <c r="T825" s="879" t="s">
        <v>1714</v>
      </c>
      <c r="U825" s="879" t="s">
        <v>1714</v>
      </c>
      <c r="V825" s="879" t="s">
        <v>1714</v>
      </c>
      <c r="W825" s="879" t="s">
        <v>1714</v>
      </c>
      <c r="X825" s="879" t="s">
        <v>1714</v>
      </c>
      <c r="Y825" s="879" t="s">
        <v>1714</v>
      </c>
      <c r="Z825" s="879" t="s">
        <v>1714</v>
      </c>
      <c r="AA825" s="879" t="s">
        <v>1714</v>
      </c>
      <c r="AB825" s="879" t="s">
        <v>1714</v>
      </c>
      <c r="AC825" s="879" t="s">
        <v>1714</v>
      </c>
      <c r="AD825" s="879" t="s">
        <v>1714</v>
      </c>
      <c r="AE825" s="879" t="s">
        <v>1714</v>
      </c>
      <c r="AF825" s="879" t="s">
        <v>1714</v>
      </c>
      <c r="AG825" s="879" t="s">
        <v>1714</v>
      </c>
      <c r="AH825" s="879" t="s">
        <v>1714</v>
      </c>
      <c r="AI825" s="879" t="s">
        <v>1714</v>
      </c>
    </row>
    <row r="826" spans="2:35" ht="13" hidden="1" outlineLevel="1" x14ac:dyDescent="0.3">
      <c r="B826" s="845"/>
      <c r="C826" s="845"/>
      <c r="D826" s="848" t="s">
        <v>1638</v>
      </c>
      <c r="E826" s="878" t="s">
        <v>2500</v>
      </c>
      <c r="F826" s="879" t="s">
        <v>1714</v>
      </c>
      <c r="G826" s="879" t="s">
        <v>1714</v>
      </c>
      <c r="H826" s="879" t="s">
        <v>1714</v>
      </c>
      <c r="I826" s="879" t="s">
        <v>1714</v>
      </c>
      <c r="J826" s="879" t="s">
        <v>1714</v>
      </c>
      <c r="K826" s="879" t="s">
        <v>1714</v>
      </c>
      <c r="L826" s="879" t="s">
        <v>1714</v>
      </c>
      <c r="M826" s="879" t="s">
        <v>1714</v>
      </c>
      <c r="N826" s="879" t="s">
        <v>1714</v>
      </c>
      <c r="O826" s="879" t="s">
        <v>1714</v>
      </c>
      <c r="P826" s="879" t="s">
        <v>1714</v>
      </c>
      <c r="Q826" s="879" t="s">
        <v>1714</v>
      </c>
      <c r="R826" s="879" t="s">
        <v>1714</v>
      </c>
      <c r="S826" s="879" t="s">
        <v>1714</v>
      </c>
      <c r="T826" s="879" t="s">
        <v>1714</v>
      </c>
      <c r="U826" s="879" t="s">
        <v>1714</v>
      </c>
      <c r="V826" s="879" t="s">
        <v>1714</v>
      </c>
      <c r="W826" s="879" t="s">
        <v>1714</v>
      </c>
      <c r="X826" s="879" t="s">
        <v>1714</v>
      </c>
      <c r="Y826" s="879" t="s">
        <v>1714</v>
      </c>
      <c r="Z826" s="879" t="s">
        <v>1714</v>
      </c>
      <c r="AA826" s="879" t="s">
        <v>1714</v>
      </c>
      <c r="AB826" s="879" t="s">
        <v>1714</v>
      </c>
      <c r="AC826" s="879" t="s">
        <v>1714</v>
      </c>
      <c r="AD826" s="879" t="s">
        <v>1714</v>
      </c>
      <c r="AE826" s="879" t="s">
        <v>1714</v>
      </c>
      <c r="AF826" s="879" t="s">
        <v>1714</v>
      </c>
      <c r="AG826" s="879" t="s">
        <v>1714</v>
      </c>
      <c r="AH826" s="879" t="s">
        <v>1714</v>
      </c>
      <c r="AI826" s="879" t="s">
        <v>1714</v>
      </c>
    </row>
    <row r="827" spans="2:35" ht="13" hidden="1" outlineLevel="1" x14ac:dyDescent="0.3">
      <c r="B827" s="845"/>
      <c r="C827" s="845"/>
      <c r="D827" s="849" t="s">
        <v>1639</v>
      </c>
      <c r="E827" s="878" t="s">
        <v>2501</v>
      </c>
      <c r="F827" s="879" t="s">
        <v>1714</v>
      </c>
      <c r="G827" s="879" t="s">
        <v>1714</v>
      </c>
      <c r="H827" s="879" t="s">
        <v>1714</v>
      </c>
      <c r="I827" s="879" t="s">
        <v>1714</v>
      </c>
      <c r="J827" s="879" t="s">
        <v>1714</v>
      </c>
      <c r="K827" s="879" t="s">
        <v>1714</v>
      </c>
      <c r="L827" s="879" t="s">
        <v>1714</v>
      </c>
      <c r="M827" s="879" t="s">
        <v>1714</v>
      </c>
      <c r="N827" s="879" t="s">
        <v>1714</v>
      </c>
      <c r="O827" s="879" t="s">
        <v>1714</v>
      </c>
      <c r="P827" s="879" t="s">
        <v>1714</v>
      </c>
      <c r="Q827" s="879" t="s">
        <v>1714</v>
      </c>
      <c r="R827" s="879" t="s">
        <v>1714</v>
      </c>
      <c r="S827" s="879" t="s">
        <v>1714</v>
      </c>
      <c r="T827" s="879" t="s">
        <v>1714</v>
      </c>
      <c r="U827" s="879" t="s">
        <v>1714</v>
      </c>
      <c r="V827" s="879" t="s">
        <v>1714</v>
      </c>
      <c r="W827" s="879" t="s">
        <v>1714</v>
      </c>
      <c r="X827" s="879" t="s">
        <v>1714</v>
      </c>
      <c r="Y827" s="879" t="s">
        <v>1714</v>
      </c>
      <c r="Z827" s="879" t="s">
        <v>1714</v>
      </c>
      <c r="AA827" s="879" t="s">
        <v>1714</v>
      </c>
      <c r="AB827" s="879" t="s">
        <v>1714</v>
      </c>
      <c r="AC827" s="879" t="s">
        <v>1714</v>
      </c>
      <c r="AD827" s="879" t="s">
        <v>1714</v>
      </c>
      <c r="AE827" s="879" t="s">
        <v>1714</v>
      </c>
      <c r="AF827" s="879" t="s">
        <v>1714</v>
      </c>
      <c r="AG827" s="879" t="s">
        <v>1714</v>
      </c>
      <c r="AH827" s="879" t="s">
        <v>1714</v>
      </c>
      <c r="AI827" s="879" t="s">
        <v>1714</v>
      </c>
    </row>
    <row r="828" spans="2:35" ht="13" hidden="1" outlineLevel="1" x14ac:dyDescent="0.3">
      <c r="B828" s="845"/>
      <c r="C828" s="845"/>
      <c r="D828" s="849" t="s">
        <v>1640</v>
      </c>
      <c r="E828" s="878" t="s">
        <v>2502</v>
      </c>
      <c r="F828" s="879" t="s">
        <v>1714</v>
      </c>
      <c r="G828" s="879" t="s">
        <v>1714</v>
      </c>
      <c r="H828" s="879" t="s">
        <v>1714</v>
      </c>
      <c r="I828" s="879" t="s">
        <v>1714</v>
      </c>
      <c r="J828" s="879" t="s">
        <v>1714</v>
      </c>
      <c r="K828" s="879" t="s">
        <v>1714</v>
      </c>
      <c r="L828" s="879" t="s">
        <v>1714</v>
      </c>
      <c r="M828" s="879" t="s">
        <v>1714</v>
      </c>
      <c r="N828" s="879" t="s">
        <v>1714</v>
      </c>
      <c r="O828" s="879" t="s">
        <v>1714</v>
      </c>
      <c r="P828" s="879" t="s">
        <v>1714</v>
      </c>
      <c r="Q828" s="879" t="s">
        <v>1714</v>
      </c>
      <c r="R828" s="879" t="s">
        <v>1714</v>
      </c>
      <c r="S828" s="879" t="s">
        <v>1714</v>
      </c>
      <c r="T828" s="879" t="s">
        <v>1714</v>
      </c>
      <c r="U828" s="879" t="s">
        <v>1714</v>
      </c>
      <c r="V828" s="879" t="s">
        <v>1714</v>
      </c>
      <c r="W828" s="879" t="s">
        <v>1714</v>
      </c>
      <c r="X828" s="879" t="s">
        <v>1714</v>
      </c>
      <c r="Y828" s="879" t="s">
        <v>1714</v>
      </c>
      <c r="Z828" s="879" t="s">
        <v>1714</v>
      </c>
      <c r="AA828" s="879" t="s">
        <v>1714</v>
      </c>
      <c r="AB828" s="879" t="s">
        <v>1714</v>
      </c>
      <c r="AC828" s="879" t="s">
        <v>1714</v>
      </c>
      <c r="AD828" s="879" t="s">
        <v>1714</v>
      </c>
      <c r="AE828" s="879" t="s">
        <v>1714</v>
      </c>
      <c r="AF828" s="879" t="s">
        <v>1714</v>
      </c>
      <c r="AG828" s="879" t="s">
        <v>1714</v>
      </c>
      <c r="AH828" s="879" t="s">
        <v>1714</v>
      </c>
      <c r="AI828" s="879" t="s">
        <v>1714</v>
      </c>
    </row>
    <row r="829" spans="2:35" ht="13" hidden="1" outlineLevel="1" x14ac:dyDescent="0.3">
      <c r="B829" s="845"/>
      <c r="C829" s="845"/>
      <c r="D829" s="848" t="s">
        <v>1641</v>
      </c>
      <c r="E829" s="878" t="s">
        <v>2503</v>
      </c>
      <c r="F829" s="879" t="s">
        <v>1714</v>
      </c>
      <c r="G829" s="879" t="s">
        <v>1714</v>
      </c>
      <c r="H829" s="879" t="s">
        <v>1714</v>
      </c>
      <c r="I829" s="879" t="s">
        <v>1714</v>
      </c>
      <c r="J829" s="879" t="s">
        <v>1714</v>
      </c>
      <c r="K829" s="879" t="s">
        <v>1714</v>
      </c>
      <c r="L829" s="879" t="s">
        <v>1714</v>
      </c>
      <c r="M829" s="879" t="s">
        <v>1714</v>
      </c>
      <c r="N829" s="879" t="s">
        <v>1714</v>
      </c>
      <c r="O829" s="879" t="s">
        <v>1714</v>
      </c>
      <c r="P829" s="879" t="s">
        <v>1714</v>
      </c>
      <c r="Q829" s="879" t="s">
        <v>1714</v>
      </c>
      <c r="R829" s="879" t="s">
        <v>1714</v>
      </c>
      <c r="S829" s="879" t="s">
        <v>1714</v>
      </c>
      <c r="T829" s="879" t="s">
        <v>1714</v>
      </c>
      <c r="U829" s="879" t="s">
        <v>1714</v>
      </c>
      <c r="V829" s="879" t="s">
        <v>1714</v>
      </c>
      <c r="W829" s="879" t="s">
        <v>1714</v>
      </c>
      <c r="X829" s="879" t="s">
        <v>1714</v>
      </c>
      <c r="Y829" s="879" t="s">
        <v>1714</v>
      </c>
      <c r="Z829" s="879" t="s">
        <v>1714</v>
      </c>
      <c r="AA829" s="879" t="s">
        <v>1714</v>
      </c>
      <c r="AB829" s="879" t="s">
        <v>1714</v>
      </c>
      <c r="AC829" s="879" t="s">
        <v>1714</v>
      </c>
      <c r="AD829" s="879" t="s">
        <v>1714</v>
      </c>
      <c r="AE829" s="879" t="s">
        <v>1714</v>
      </c>
      <c r="AF829" s="879" t="s">
        <v>1714</v>
      </c>
      <c r="AG829" s="879" t="s">
        <v>1714</v>
      </c>
      <c r="AH829" s="879" t="s">
        <v>1714</v>
      </c>
      <c r="AI829" s="879" t="s">
        <v>1714</v>
      </c>
    </row>
    <row r="830" spans="2:35" ht="13" hidden="1" outlineLevel="1" x14ac:dyDescent="0.3">
      <c r="B830" s="845"/>
      <c r="C830" s="845"/>
      <c r="D830" s="849" t="s">
        <v>1642</v>
      </c>
      <c r="E830" s="878" t="s">
        <v>2504</v>
      </c>
      <c r="F830" s="879" t="s">
        <v>1714</v>
      </c>
      <c r="G830" s="879" t="s">
        <v>1714</v>
      </c>
      <c r="H830" s="879" t="s">
        <v>1714</v>
      </c>
      <c r="I830" s="879" t="s">
        <v>1714</v>
      </c>
      <c r="J830" s="879" t="s">
        <v>1714</v>
      </c>
      <c r="K830" s="879" t="s">
        <v>1714</v>
      </c>
      <c r="L830" s="879" t="s">
        <v>1714</v>
      </c>
      <c r="M830" s="879" t="s">
        <v>1714</v>
      </c>
      <c r="N830" s="879" t="s">
        <v>1714</v>
      </c>
      <c r="O830" s="879" t="s">
        <v>1714</v>
      </c>
      <c r="P830" s="879" t="s">
        <v>1714</v>
      </c>
      <c r="Q830" s="879" t="s">
        <v>1714</v>
      </c>
      <c r="R830" s="879" t="s">
        <v>1714</v>
      </c>
      <c r="S830" s="879" t="s">
        <v>1714</v>
      </c>
      <c r="T830" s="879" t="s">
        <v>1714</v>
      </c>
      <c r="U830" s="879" t="s">
        <v>1714</v>
      </c>
      <c r="V830" s="879" t="s">
        <v>1714</v>
      </c>
      <c r="W830" s="879" t="s">
        <v>1714</v>
      </c>
      <c r="X830" s="879" t="s">
        <v>1714</v>
      </c>
      <c r="Y830" s="879" t="s">
        <v>1714</v>
      </c>
      <c r="Z830" s="879" t="s">
        <v>1714</v>
      </c>
      <c r="AA830" s="879" t="s">
        <v>1714</v>
      </c>
      <c r="AB830" s="879" t="s">
        <v>1714</v>
      </c>
      <c r="AC830" s="879" t="s">
        <v>1714</v>
      </c>
      <c r="AD830" s="879" t="s">
        <v>1714</v>
      </c>
      <c r="AE830" s="879" t="s">
        <v>1714</v>
      </c>
      <c r="AF830" s="879" t="s">
        <v>1714</v>
      </c>
      <c r="AG830" s="879" t="s">
        <v>1714</v>
      </c>
      <c r="AH830" s="879" t="s">
        <v>1714</v>
      </c>
      <c r="AI830" s="879" t="s">
        <v>1714</v>
      </c>
    </row>
    <row r="831" spans="2:35" ht="13" hidden="1" outlineLevel="1" x14ac:dyDescent="0.3">
      <c r="B831" s="845"/>
      <c r="C831" s="845"/>
      <c r="D831" s="849" t="s">
        <v>1644</v>
      </c>
      <c r="E831" s="878" t="s">
        <v>2505</v>
      </c>
      <c r="F831" s="879" t="s">
        <v>1714</v>
      </c>
      <c r="G831" s="879" t="s">
        <v>1714</v>
      </c>
      <c r="H831" s="879" t="s">
        <v>1714</v>
      </c>
      <c r="I831" s="879" t="s">
        <v>1714</v>
      </c>
      <c r="J831" s="879" t="s">
        <v>1714</v>
      </c>
      <c r="K831" s="879" t="s">
        <v>1714</v>
      </c>
      <c r="L831" s="879" t="s">
        <v>1714</v>
      </c>
      <c r="M831" s="879" t="s">
        <v>1714</v>
      </c>
      <c r="N831" s="879" t="s">
        <v>1714</v>
      </c>
      <c r="O831" s="879" t="s">
        <v>1714</v>
      </c>
      <c r="P831" s="879" t="s">
        <v>1714</v>
      </c>
      <c r="Q831" s="879" t="s">
        <v>1714</v>
      </c>
      <c r="R831" s="879" t="s">
        <v>1714</v>
      </c>
      <c r="S831" s="879" t="s">
        <v>1714</v>
      </c>
      <c r="T831" s="879" t="s">
        <v>1714</v>
      </c>
      <c r="U831" s="879" t="s">
        <v>1714</v>
      </c>
      <c r="V831" s="879" t="s">
        <v>1714</v>
      </c>
      <c r="W831" s="879" t="s">
        <v>1714</v>
      </c>
      <c r="X831" s="879" t="s">
        <v>1714</v>
      </c>
      <c r="Y831" s="879" t="s">
        <v>1714</v>
      </c>
      <c r="Z831" s="879" t="s">
        <v>1714</v>
      </c>
      <c r="AA831" s="879" t="s">
        <v>1714</v>
      </c>
      <c r="AB831" s="879" t="s">
        <v>1714</v>
      </c>
      <c r="AC831" s="879" t="s">
        <v>1714</v>
      </c>
      <c r="AD831" s="879" t="s">
        <v>1714</v>
      </c>
      <c r="AE831" s="879" t="s">
        <v>1714</v>
      </c>
      <c r="AF831" s="879" t="s">
        <v>1714</v>
      </c>
      <c r="AG831" s="879" t="s">
        <v>1714</v>
      </c>
      <c r="AH831" s="879" t="s">
        <v>1714</v>
      </c>
      <c r="AI831" s="879" t="s">
        <v>1714</v>
      </c>
    </row>
    <row r="832" spans="2:35" ht="13" hidden="1" outlineLevel="1" x14ac:dyDescent="0.3">
      <c r="B832" s="845"/>
      <c r="C832" s="845"/>
      <c r="D832" s="849" t="s">
        <v>1645</v>
      </c>
      <c r="E832" s="878" t="s">
        <v>2506</v>
      </c>
      <c r="F832" s="879" t="s">
        <v>1714</v>
      </c>
      <c r="G832" s="879" t="s">
        <v>1714</v>
      </c>
      <c r="H832" s="879" t="s">
        <v>1714</v>
      </c>
      <c r="I832" s="879" t="s">
        <v>1714</v>
      </c>
      <c r="J832" s="879" t="s">
        <v>1714</v>
      </c>
      <c r="K832" s="879" t="s">
        <v>1714</v>
      </c>
      <c r="L832" s="879" t="s">
        <v>1714</v>
      </c>
      <c r="M832" s="879" t="s">
        <v>1714</v>
      </c>
      <c r="N832" s="879" t="s">
        <v>1714</v>
      </c>
      <c r="O832" s="879" t="s">
        <v>1714</v>
      </c>
      <c r="P832" s="879" t="s">
        <v>1714</v>
      </c>
      <c r="Q832" s="879" t="s">
        <v>1714</v>
      </c>
      <c r="R832" s="879" t="s">
        <v>1714</v>
      </c>
      <c r="S832" s="879" t="s">
        <v>1714</v>
      </c>
      <c r="T832" s="879" t="s">
        <v>1714</v>
      </c>
      <c r="U832" s="879" t="s">
        <v>1714</v>
      </c>
      <c r="V832" s="879" t="s">
        <v>1714</v>
      </c>
      <c r="W832" s="879" t="s">
        <v>1714</v>
      </c>
      <c r="X832" s="879" t="s">
        <v>1714</v>
      </c>
      <c r="Y832" s="879" t="s">
        <v>1714</v>
      </c>
      <c r="Z832" s="879" t="s">
        <v>1714</v>
      </c>
      <c r="AA832" s="879" t="s">
        <v>1714</v>
      </c>
      <c r="AB832" s="879" t="s">
        <v>1714</v>
      </c>
      <c r="AC832" s="879" t="s">
        <v>1714</v>
      </c>
      <c r="AD832" s="879" t="s">
        <v>1714</v>
      </c>
      <c r="AE832" s="879" t="s">
        <v>1714</v>
      </c>
      <c r="AF832" s="879" t="s">
        <v>1714</v>
      </c>
      <c r="AG832" s="879" t="s">
        <v>1714</v>
      </c>
      <c r="AH832" s="879" t="s">
        <v>1714</v>
      </c>
      <c r="AI832" s="879" t="s">
        <v>1714</v>
      </c>
    </row>
    <row r="833" spans="2:35" ht="13" hidden="1" outlineLevel="1" x14ac:dyDescent="0.3">
      <c r="B833" s="845"/>
      <c r="C833" s="845"/>
      <c r="D833" s="849" t="s">
        <v>1626</v>
      </c>
      <c r="E833" s="878" t="s">
        <v>2507</v>
      </c>
      <c r="F833" s="879" t="s">
        <v>1714</v>
      </c>
      <c r="G833" s="879" t="s">
        <v>1714</v>
      </c>
      <c r="H833" s="879" t="s">
        <v>1714</v>
      </c>
      <c r="I833" s="879" t="s">
        <v>1714</v>
      </c>
      <c r="J833" s="879" t="s">
        <v>1714</v>
      </c>
      <c r="K833" s="879" t="s">
        <v>1714</v>
      </c>
      <c r="L833" s="879" t="s">
        <v>1714</v>
      </c>
      <c r="M833" s="879" t="s">
        <v>1714</v>
      </c>
      <c r="N833" s="879" t="s">
        <v>1714</v>
      </c>
      <c r="O833" s="879" t="s">
        <v>1714</v>
      </c>
      <c r="P833" s="879" t="s">
        <v>1714</v>
      </c>
      <c r="Q833" s="879" t="s">
        <v>1714</v>
      </c>
      <c r="R833" s="879" t="s">
        <v>1714</v>
      </c>
      <c r="S833" s="879" t="s">
        <v>1714</v>
      </c>
      <c r="T833" s="879" t="s">
        <v>1714</v>
      </c>
      <c r="U833" s="879" t="s">
        <v>1714</v>
      </c>
      <c r="V833" s="879" t="s">
        <v>1714</v>
      </c>
      <c r="W833" s="879" t="s">
        <v>1714</v>
      </c>
      <c r="X833" s="879" t="s">
        <v>1714</v>
      </c>
      <c r="Y833" s="879" t="s">
        <v>1714</v>
      </c>
      <c r="Z833" s="879" t="s">
        <v>1714</v>
      </c>
      <c r="AA833" s="879" t="s">
        <v>1714</v>
      </c>
      <c r="AB833" s="879" t="s">
        <v>1714</v>
      </c>
      <c r="AC833" s="879" t="s">
        <v>1714</v>
      </c>
      <c r="AD833" s="879" t="s">
        <v>1714</v>
      </c>
      <c r="AE833" s="879" t="s">
        <v>1714</v>
      </c>
      <c r="AF833" s="879" t="s">
        <v>1714</v>
      </c>
      <c r="AG833" s="879" t="s">
        <v>1714</v>
      </c>
      <c r="AH833" s="879" t="s">
        <v>1714</v>
      </c>
      <c r="AI833" s="879" t="s">
        <v>1714</v>
      </c>
    </row>
    <row r="834" spans="2:35" ht="13" hidden="1" outlineLevel="1" x14ac:dyDescent="0.3">
      <c r="B834" s="845"/>
      <c r="C834" s="845"/>
      <c r="D834" s="849" t="s">
        <v>1627</v>
      </c>
      <c r="E834" s="878" t="s">
        <v>2508</v>
      </c>
      <c r="F834" s="879" t="s">
        <v>1714</v>
      </c>
      <c r="G834" s="879" t="s">
        <v>1714</v>
      </c>
      <c r="H834" s="879" t="s">
        <v>1714</v>
      </c>
      <c r="I834" s="879" t="s">
        <v>1714</v>
      </c>
      <c r="J834" s="879" t="s">
        <v>1714</v>
      </c>
      <c r="K834" s="879" t="s">
        <v>1714</v>
      </c>
      <c r="L834" s="879" t="s">
        <v>1714</v>
      </c>
      <c r="M834" s="879" t="s">
        <v>1714</v>
      </c>
      <c r="N834" s="879" t="s">
        <v>1714</v>
      </c>
      <c r="O834" s="879" t="s">
        <v>1714</v>
      </c>
      <c r="P834" s="879" t="s">
        <v>1714</v>
      </c>
      <c r="Q834" s="879" t="s">
        <v>1714</v>
      </c>
      <c r="R834" s="879" t="s">
        <v>1714</v>
      </c>
      <c r="S834" s="879" t="s">
        <v>1714</v>
      </c>
      <c r="T834" s="879" t="s">
        <v>1714</v>
      </c>
      <c r="U834" s="879" t="s">
        <v>1714</v>
      </c>
      <c r="V834" s="879" t="s">
        <v>1714</v>
      </c>
      <c r="W834" s="879" t="s">
        <v>1714</v>
      </c>
      <c r="X834" s="879" t="s">
        <v>1714</v>
      </c>
      <c r="Y834" s="879" t="s">
        <v>1714</v>
      </c>
      <c r="Z834" s="879" t="s">
        <v>1714</v>
      </c>
      <c r="AA834" s="879" t="s">
        <v>1714</v>
      </c>
      <c r="AB834" s="879" t="s">
        <v>1714</v>
      </c>
      <c r="AC834" s="879" t="s">
        <v>1714</v>
      </c>
      <c r="AD834" s="879" t="s">
        <v>1714</v>
      </c>
      <c r="AE834" s="879" t="s">
        <v>1714</v>
      </c>
      <c r="AF834" s="879" t="s">
        <v>1714</v>
      </c>
      <c r="AG834" s="879" t="s">
        <v>1714</v>
      </c>
      <c r="AH834" s="879" t="s">
        <v>1714</v>
      </c>
      <c r="AI834" s="879" t="s">
        <v>1714</v>
      </c>
    </row>
    <row r="835" spans="2:35" ht="13" hidden="1" outlineLevel="1" x14ac:dyDescent="0.3">
      <c r="B835" s="845"/>
      <c r="C835" s="845"/>
      <c r="D835" s="848" t="s">
        <v>872</v>
      </c>
      <c r="E835" s="878" t="s">
        <v>2509</v>
      </c>
      <c r="F835" s="879" t="s">
        <v>1714</v>
      </c>
      <c r="G835" s="879" t="s">
        <v>1714</v>
      </c>
      <c r="H835" s="879" t="s">
        <v>1714</v>
      </c>
      <c r="I835" s="879" t="s">
        <v>1714</v>
      </c>
      <c r="J835" s="879" t="s">
        <v>1714</v>
      </c>
      <c r="K835" s="879" t="s">
        <v>1714</v>
      </c>
      <c r="L835" s="879" t="s">
        <v>1714</v>
      </c>
      <c r="M835" s="879" t="s">
        <v>1714</v>
      </c>
      <c r="N835" s="879" t="s">
        <v>1714</v>
      </c>
      <c r="O835" s="879" t="s">
        <v>1714</v>
      </c>
      <c r="P835" s="879" t="s">
        <v>1714</v>
      </c>
      <c r="Q835" s="879" t="s">
        <v>1714</v>
      </c>
      <c r="R835" s="879" t="s">
        <v>1714</v>
      </c>
      <c r="S835" s="879" t="s">
        <v>1714</v>
      </c>
      <c r="T835" s="879" t="s">
        <v>1714</v>
      </c>
      <c r="U835" s="879" t="s">
        <v>1714</v>
      </c>
      <c r="V835" s="879" t="s">
        <v>1714</v>
      </c>
      <c r="W835" s="879" t="s">
        <v>1714</v>
      </c>
      <c r="X835" s="879" t="s">
        <v>1714</v>
      </c>
      <c r="Y835" s="879" t="s">
        <v>1714</v>
      </c>
      <c r="Z835" s="879" t="s">
        <v>1714</v>
      </c>
      <c r="AA835" s="879" t="s">
        <v>1714</v>
      </c>
      <c r="AB835" s="879" t="s">
        <v>1714</v>
      </c>
      <c r="AC835" s="879" t="s">
        <v>1714</v>
      </c>
      <c r="AD835" s="879" t="s">
        <v>1714</v>
      </c>
      <c r="AE835" s="879" t="s">
        <v>1714</v>
      </c>
      <c r="AF835" s="879" t="s">
        <v>1714</v>
      </c>
      <c r="AG835" s="879" t="s">
        <v>1714</v>
      </c>
      <c r="AH835" s="879" t="s">
        <v>1714</v>
      </c>
      <c r="AI835" s="879" t="s">
        <v>1714</v>
      </c>
    </row>
    <row r="836" spans="2:35" ht="13" hidden="1" outlineLevel="1" x14ac:dyDescent="0.3">
      <c r="B836" s="845"/>
      <c r="C836" s="845"/>
      <c r="D836" s="849" t="s">
        <v>1628</v>
      </c>
      <c r="E836" s="878" t="s">
        <v>2510</v>
      </c>
      <c r="F836" s="879" t="s">
        <v>1714</v>
      </c>
      <c r="G836" s="879" t="s">
        <v>1714</v>
      </c>
      <c r="H836" s="879" t="s">
        <v>1714</v>
      </c>
      <c r="I836" s="879" t="s">
        <v>1714</v>
      </c>
      <c r="J836" s="879" t="s">
        <v>1714</v>
      </c>
      <c r="K836" s="879" t="s">
        <v>1714</v>
      </c>
      <c r="L836" s="879" t="s">
        <v>1714</v>
      </c>
      <c r="M836" s="879" t="s">
        <v>1714</v>
      </c>
      <c r="N836" s="879" t="s">
        <v>1714</v>
      </c>
      <c r="O836" s="879" t="s">
        <v>1714</v>
      </c>
      <c r="P836" s="879" t="s">
        <v>1714</v>
      </c>
      <c r="Q836" s="879" t="s">
        <v>1714</v>
      </c>
      <c r="R836" s="879" t="s">
        <v>1714</v>
      </c>
      <c r="S836" s="879" t="s">
        <v>1714</v>
      </c>
      <c r="T836" s="879" t="s">
        <v>1714</v>
      </c>
      <c r="U836" s="879" t="s">
        <v>1714</v>
      </c>
      <c r="V836" s="879" t="s">
        <v>1714</v>
      </c>
      <c r="W836" s="879" t="s">
        <v>1714</v>
      </c>
      <c r="X836" s="879" t="s">
        <v>1714</v>
      </c>
      <c r="Y836" s="879" t="s">
        <v>1714</v>
      </c>
      <c r="Z836" s="879" t="s">
        <v>1714</v>
      </c>
      <c r="AA836" s="879" t="s">
        <v>1714</v>
      </c>
      <c r="AB836" s="879" t="s">
        <v>1714</v>
      </c>
      <c r="AC836" s="879" t="s">
        <v>1714</v>
      </c>
      <c r="AD836" s="879" t="s">
        <v>1714</v>
      </c>
      <c r="AE836" s="879" t="s">
        <v>1714</v>
      </c>
      <c r="AF836" s="879" t="s">
        <v>1714</v>
      </c>
      <c r="AG836" s="879" t="s">
        <v>1714</v>
      </c>
      <c r="AH836" s="879" t="s">
        <v>1714</v>
      </c>
      <c r="AI836" s="879" t="s">
        <v>1714</v>
      </c>
    </row>
    <row r="837" spans="2:35" ht="13" hidden="1" outlineLevel="1" x14ac:dyDescent="0.3">
      <c r="B837" s="845"/>
      <c r="C837" s="845"/>
      <c r="D837" s="849" t="s">
        <v>1629</v>
      </c>
      <c r="E837" s="878" t="s">
        <v>2511</v>
      </c>
      <c r="F837" s="879" t="s">
        <v>1714</v>
      </c>
      <c r="G837" s="879" t="s">
        <v>1714</v>
      </c>
      <c r="H837" s="879" t="s">
        <v>1714</v>
      </c>
      <c r="I837" s="879" t="s">
        <v>1714</v>
      </c>
      <c r="J837" s="879" t="s">
        <v>1714</v>
      </c>
      <c r="K837" s="879" t="s">
        <v>1714</v>
      </c>
      <c r="L837" s="879" t="s">
        <v>1714</v>
      </c>
      <c r="M837" s="879" t="s">
        <v>1714</v>
      </c>
      <c r="N837" s="879" t="s">
        <v>1714</v>
      </c>
      <c r="O837" s="879" t="s">
        <v>1714</v>
      </c>
      <c r="P837" s="879" t="s">
        <v>1714</v>
      </c>
      <c r="Q837" s="879" t="s">
        <v>1714</v>
      </c>
      <c r="R837" s="879" t="s">
        <v>1714</v>
      </c>
      <c r="S837" s="879" t="s">
        <v>1714</v>
      </c>
      <c r="T837" s="879" t="s">
        <v>1714</v>
      </c>
      <c r="U837" s="879" t="s">
        <v>1714</v>
      </c>
      <c r="V837" s="879" t="s">
        <v>1714</v>
      </c>
      <c r="W837" s="879" t="s">
        <v>1714</v>
      </c>
      <c r="X837" s="879" t="s">
        <v>1714</v>
      </c>
      <c r="Y837" s="879" t="s">
        <v>1714</v>
      </c>
      <c r="Z837" s="879" t="s">
        <v>1714</v>
      </c>
      <c r="AA837" s="879" t="s">
        <v>1714</v>
      </c>
      <c r="AB837" s="879" t="s">
        <v>1714</v>
      </c>
      <c r="AC837" s="879" t="s">
        <v>1714</v>
      </c>
      <c r="AD837" s="879" t="s">
        <v>1714</v>
      </c>
      <c r="AE837" s="879" t="s">
        <v>1714</v>
      </c>
      <c r="AF837" s="879" t="s">
        <v>1714</v>
      </c>
      <c r="AG837" s="879" t="s">
        <v>1714</v>
      </c>
      <c r="AH837" s="879" t="s">
        <v>1714</v>
      </c>
      <c r="AI837" s="879" t="s">
        <v>1714</v>
      </c>
    </row>
    <row r="838" spans="2:35" ht="13" hidden="1" outlineLevel="1" x14ac:dyDescent="0.3">
      <c r="B838" s="845"/>
      <c r="C838" s="845"/>
      <c r="D838" s="848" t="s">
        <v>1630</v>
      </c>
      <c r="E838" s="878" t="s">
        <v>2512</v>
      </c>
      <c r="F838" s="879" t="s">
        <v>1714</v>
      </c>
      <c r="G838" s="879" t="s">
        <v>1714</v>
      </c>
      <c r="H838" s="879" t="s">
        <v>1714</v>
      </c>
      <c r="I838" s="879" t="s">
        <v>1714</v>
      </c>
      <c r="J838" s="879" t="s">
        <v>1714</v>
      </c>
      <c r="K838" s="879" t="s">
        <v>1714</v>
      </c>
      <c r="L838" s="879" t="s">
        <v>1714</v>
      </c>
      <c r="M838" s="879" t="s">
        <v>1714</v>
      </c>
      <c r="N838" s="879" t="s">
        <v>1714</v>
      </c>
      <c r="O838" s="879" t="s">
        <v>1714</v>
      </c>
      <c r="P838" s="879" t="s">
        <v>1714</v>
      </c>
      <c r="Q838" s="879" t="s">
        <v>1714</v>
      </c>
      <c r="R838" s="879" t="s">
        <v>1714</v>
      </c>
      <c r="S838" s="879" t="s">
        <v>1714</v>
      </c>
      <c r="T838" s="879" t="s">
        <v>1714</v>
      </c>
      <c r="U838" s="879" t="s">
        <v>1714</v>
      </c>
      <c r="V838" s="879" t="s">
        <v>1714</v>
      </c>
      <c r="W838" s="879" t="s">
        <v>1714</v>
      </c>
      <c r="X838" s="879" t="s">
        <v>1714</v>
      </c>
      <c r="Y838" s="879" t="s">
        <v>1714</v>
      </c>
      <c r="Z838" s="879" t="s">
        <v>1714</v>
      </c>
      <c r="AA838" s="879" t="s">
        <v>1714</v>
      </c>
      <c r="AB838" s="879" t="s">
        <v>1714</v>
      </c>
      <c r="AC838" s="879" t="s">
        <v>1714</v>
      </c>
      <c r="AD838" s="879" t="s">
        <v>1714</v>
      </c>
      <c r="AE838" s="879" t="s">
        <v>1714</v>
      </c>
      <c r="AF838" s="879" t="s">
        <v>1714</v>
      </c>
      <c r="AG838" s="879" t="s">
        <v>1714</v>
      </c>
      <c r="AH838" s="879" t="s">
        <v>1714</v>
      </c>
      <c r="AI838" s="879" t="s">
        <v>1714</v>
      </c>
    </row>
    <row r="839" spans="2:35" ht="13" hidden="1" outlineLevel="1" x14ac:dyDescent="0.3">
      <c r="B839" s="845"/>
      <c r="C839" s="845"/>
      <c r="D839" s="849" t="s">
        <v>1631</v>
      </c>
      <c r="E839" s="878" t="s">
        <v>2513</v>
      </c>
      <c r="F839" s="879" t="s">
        <v>1714</v>
      </c>
      <c r="G839" s="879" t="s">
        <v>1714</v>
      </c>
      <c r="H839" s="879" t="s">
        <v>1714</v>
      </c>
      <c r="I839" s="879" t="s">
        <v>1714</v>
      </c>
      <c r="J839" s="879" t="s">
        <v>1714</v>
      </c>
      <c r="K839" s="879" t="s">
        <v>1714</v>
      </c>
      <c r="L839" s="879" t="s">
        <v>1714</v>
      </c>
      <c r="M839" s="879" t="s">
        <v>1714</v>
      </c>
      <c r="N839" s="879" t="s">
        <v>1714</v>
      </c>
      <c r="O839" s="879" t="s">
        <v>1714</v>
      </c>
      <c r="P839" s="879" t="s">
        <v>1714</v>
      </c>
      <c r="Q839" s="879" t="s">
        <v>1714</v>
      </c>
      <c r="R839" s="879" t="s">
        <v>1714</v>
      </c>
      <c r="S839" s="879" t="s">
        <v>1714</v>
      </c>
      <c r="T839" s="879" t="s">
        <v>1714</v>
      </c>
      <c r="U839" s="879" t="s">
        <v>1714</v>
      </c>
      <c r="V839" s="879" t="s">
        <v>1714</v>
      </c>
      <c r="W839" s="879" t="s">
        <v>1714</v>
      </c>
      <c r="X839" s="879" t="s">
        <v>1714</v>
      </c>
      <c r="Y839" s="879" t="s">
        <v>1714</v>
      </c>
      <c r="Z839" s="879" t="s">
        <v>1714</v>
      </c>
      <c r="AA839" s="879" t="s">
        <v>1714</v>
      </c>
      <c r="AB839" s="879" t="s">
        <v>1714</v>
      </c>
      <c r="AC839" s="879" t="s">
        <v>1714</v>
      </c>
      <c r="AD839" s="879" t="s">
        <v>1714</v>
      </c>
      <c r="AE839" s="879" t="s">
        <v>1714</v>
      </c>
      <c r="AF839" s="879" t="s">
        <v>1714</v>
      </c>
      <c r="AG839" s="879" t="s">
        <v>1714</v>
      </c>
      <c r="AH839" s="879" t="s">
        <v>1714</v>
      </c>
      <c r="AI839" s="879" t="s">
        <v>1714</v>
      </c>
    </row>
    <row r="840" spans="2:35" ht="13" hidden="1" outlineLevel="1" x14ac:dyDescent="0.3">
      <c r="B840" s="845"/>
      <c r="C840" s="845"/>
      <c r="D840" s="863" t="s">
        <v>1632</v>
      </c>
      <c r="E840" s="878" t="s">
        <v>2514</v>
      </c>
      <c r="F840" s="879" t="s">
        <v>1714</v>
      </c>
      <c r="G840" s="879" t="s">
        <v>1714</v>
      </c>
      <c r="H840" s="879" t="s">
        <v>1714</v>
      </c>
      <c r="I840" s="879" t="s">
        <v>1714</v>
      </c>
      <c r="J840" s="879" t="s">
        <v>1714</v>
      </c>
      <c r="K840" s="879" t="s">
        <v>1714</v>
      </c>
      <c r="L840" s="879" t="s">
        <v>1714</v>
      </c>
      <c r="M840" s="879" t="s">
        <v>1714</v>
      </c>
      <c r="N840" s="879" t="s">
        <v>1714</v>
      </c>
      <c r="O840" s="879" t="s">
        <v>1714</v>
      </c>
      <c r="P840" s="879" t="s">
        <v>1714</v>
      </c>
      <c r="Q840" s="879" t="s">
        <v>1714</v>
      </c>
      <c r="R840" s="879" t="s">
        <v>1714</v>
      </c>
      <c r="S840" s="879" t="s">
        <v>1714</v>
      </c>
      <c r="T840" s="879" t="s">
        <v>1714</v>
      </c>
      <c r="U840" s="879" t="s">
        <v>1714</v>
      </c>
      <c r="V840" s="879" t="s">
        <v>1714</v>
      </c>
      <c r="W840" s="879" t="s">
        <v>1714</v>
      </c>
      <c r="X840" s="879" t="s">
        <v>1714</v>
      </c>
      <c r="Y840" s="879" t="s">
        <v>1714</v>
      </c>
      <c r="Z840" s="879" t="s">
        <v>1714</v>
      </c>
      <c r="AA840" s="879" t="s">
        <v>1714</v>
      </c>
      <c r="AB840" s="879" t="s">
        <v>1714</v>
      </c>
      <c r="AC840" s="879" t="s">
        <v>1714</v>
      </c>
      <c r="AD840" s="879" t="s">
        <v>1714</v>
      </c>
      <c r="AE840" s="879" t="s">
        <v>1714</v>
      </c>
      <c r="AF840" s="879" t="s">
        <v>1714</v>
      </c>
      <c r="AG840" s="879" t="s">
        <v>1714</v>
      </c>
      <c r="AH840" s="879" t="s">
        <v>1714</v>
      </c>
      <c r="AI840" s="879" t="s">
        <v>1714</v>
      </c>
    </row>
    <row r="841" spans="2:35" ht="13" hidden="1" outlineLevel="1" x14ac:dyDescent="0.3">
      <c r="B841" s="845"/>
      <c r="C841" s="845"/>
      <c r="D841" s="846" t="s">
        <v>1633</v>
      </c>
      <c r="E841" s="878" t="s">
        <v>2515</v>
      </c>
      <c r="F841" s="879" t="s">
        <v>1714</v>
      </c>
      <c r="G841" s="879" t="s">
        <v>1714</v>
      </c>
      <c r="H841" s="879" t="s">
        <v>1714</v>
      </c>
      <c r="I841" s="879" t="s">
        <v>1714</v>
      </c>
      <c r="J841" s="879" t="s">
        <v>1714</v>
      </c>
      <c r="K841" s="879" t="s">
        <v>1714</v>
      </c>
      <c r="L841" s="879" t="s">
        <v>1714</v>
      </c>
      <c r="M841" s="879" t="s">
        <v>1714</v>
      </c>
      <c r="N841" s="879" t="s">
        <v>1714</v>
      </c>
      <c r="O841" s="879" t="s">
        <v>1714</v>
      </c>
      <c r="P841" s="879" t="s">
        <v>1714</v>
      </c>
      <c r="Q841" s="879" t="s">
        <v>1714</v>
      </c>
      <c r="R841" s="879" t="s">
        <v>1714</v>
      </c>
      <c r="S841" s="879" t="s">
        <v>1714</v>
      </c>
      <c r="T841" s="879" t="s">
        <v>1714</v>
      </c>
      <c r="U841" s="879" t="s">
        <v>1714</v>
      </c>
      <c r="V841" s="879" t="s">
        <v>1714</v>
      </c>
      <c r="W841" s="879" t="s">
        <v>1714</v>
      </c>
      <c r="X841" s="879" t="s">
        <v>1714</v>
      </c>
      <c r="Y841" s="879" t="s">
        <v>1714</v>
      </c>
      <c r="Z841" s="879" t="s">
        <v>1714</v>
      </c>
      <c r="AA841" s="879" t="s">
        <v>1714</v>
      </c>
      <c r="AB841" s="879" t="s">
        <v>1714</v>
      </c>
      <c r="AC841" s="879" t="s">
        <v>1714</v>
      </c>
      <c r="AD841" s="879" t="s">
        <v>1714</v>
      </c>
      <c r="AE841" s="879" t="s">
        <v>1714</v>
      </c>
      <c r="AF841" s="879" t="s">
        <v>1714</v>
      </c>
      <c r="AG841" s="879" t="s">
        <v>1714</v>
      </c>
      <c r="AH841" s="879" t="s">
        <v>1714</v>
      </c>
      <c r="AI841" s="879" t="s">
        <v>1714</v>
      </c>
    </row>
    <row r="842" spans="2:35" ht="13" hidden="1" outlineLevel="1" x14ac:dyDescent="0.3">
      <c r="B842" s="845"/>
      <c r="C842" s="845"/>
      <c r="D842" s="862" t="s">
        <v>1634</v>
      </c>
      <c r="E842" s="878" t="s">
        <v>2516</v>
      </c>
      <c r="F842" s="879" t="s">
        <v>1714</v>
      </c>
      <c r="G842" s="879" t="s">
        <v>1714</v>
      </c>
      <c r="H842" s="879" t="s">
        <v>1714</v>
      </c>
      <c r="I842" s="879" t="s">
        <v>1714</v>
      </c>
      <c r="J842" s="879" t="s">
        <v>1714</v>
      </c>
      <c r="K842" s="879" t="s">
        <v>1714</v>
      </c>
      <c r="L842" s="879" t="s">
        <v>1714</v>
      </c>
      <c r="M842" s="879" t="s">
        <v>1714</v>
      </c>
      <c r="N842" s="879" t="s">
        <v>1714</v>
      </c>
      <c r="O842" s="879" t="s">
        <v>1714</v>
      </c>
      <c r="P842" s="879" t="s">
        <v>1714</v>
      </c>
      <c r="Q842" s="879" t="s">
        <v>1714</v>
      </c>
      <c r="R842" s="879" t="s">
        <v>1714</v>
      </c>
      <c r="S842" s="879" t="s">
        <v>1714</v>
      </c>
      <c r="T842" s="879" t="s">
        <v>1714</v>
      </c>
      <c r="U842" s="879" t="s">
        <v>1714</v>
      </c>
      <c r="V842" s="879" t="s">
        <v>1714</v>
      </c>
      <c r="W842" s="879" t="s">
        <v>1714</v>
      </c>
      <c r="X842" s="879" t="s">
        <v>1714</v>
      </c>
      <c r="Y842" s="879" t="s">
        <v>1714</v>
      </c>
      <c r="Z842" s="879" t="s">
        <v>1714</v>
      </c>
      <c r="AA842" s="879" t="s">
        <v>1714</v>
      </c>
      <c r="AB842" s="879" t="s">
        <v>1714</v>
      </c>
      <c r="AC842" s="879" t="s">
        <v>1714</v>
      </c>
      <c r="AD842" s="879" t="s">
        <v>1714</v>
      </c>
      <c r="AE842" s="879" t="s">
        <v>1714</v>
      </c>
      <c r="AF842" s="879" t="s">
        <v>1714</v>
      </c>
      <c r="AG842" s="879" t="s">
        <v>1714</v>
      </c>
      <c r="AH842" s="879" t="s">
        <v>1714</v>
      </c>
      <c r="AI842" s="879" t="s">
        <v>1714</v>
      </c>
    </row>
    <row r="843" spans="2:35" ht="13" hidden="1" outlineLevel="1" x14ac:dyDescent="0.3">
      <c r="B843" s="845"/>
      <c r="C843" s="845"/>
      <c r="D843" s="848" t="s">
        <v>1635</v>
      </c>
      <c r="E843" s="878" t="s">
        <v>2517</v>
      </c>
      <c r="F843" s="879" t="s">
        <v>1714</v>
      </c>
      <c r="G843" s="879" t="s">
        <v>1714</v>
      </c>
      <c r="H843" s="879" t="s">
        <v>1714</v>
      </c>
      <c r="I843" s="879" t="s">
        <v>1714</v>
      </c>
      <c r="J843" s="879" t="s">
        <v>1714</v>
      </c>
      <c r="K843" s="879" t="s">
        <v>1714</v>
      </c>
      <c r="L843" s="879" t="s">
        <v>1714</v>
      </c>
      <c r="M843" s="879" t="s">
        <v>1714</v>
      </c>
      <c r="N843" s="879" t="s">
        <v>1714</v>
      </c>
      <c r="O843" s="879" t="s">
        <v>1714</v>
      </c>
      <c r="P843" s="879" t="s">
        <v>1714</v>
      </c>
      <c r="Q843" s="879" t="s">
        <v>1714</v>
      </c>
      <c r="R843" s="879" t="s">
        <v>1714</v>
      </c>
      <c r="S843" s="879" t="s">
        <v>1714</v>
      </c>
      <c r="T843" s="879" t="s">
        <v>1714</v>
      </c>
      <c r="U843" s="879" t="s">
        <v>1714</v>
      </c>
      <c r="V843" s="879" t="s">
        <v>1714</v>
      </c>
      <c r="W843" s="879" t="s">
        <v>1714</v>
      </c>
      <c r="X843" s="879" t="s">
        <v>1714</v>
      </c>
      <c r="Y843" s="879" t="s">
        <v>1714</v>
      </c>
      <c r="Z843" s="879" t="s">
        <v>1714</v>
      </c>
      <c r="AA843" s="879" t="s">
        <v>1714</v>
      </c>
      <c r="AB843" s="879" t="s">
        <v>1714</v>
      </c>
      <c r="AC843" s="879" t="s">
        <v>1714</v>
      </c>
      <c r="AD843" s="879" t="s">
        <v>1714</v>
      </c>
      <c r="AE843" s="879" t="s">
        <v>1714</v>
      </c>
      <c r="AF843" s="879" t="s">
        <v>1714</v>
      </c>
      <c r="AG843" s="879" t="s">
        <v>1714</v>
      </c>
      <c r="AH843" s="879" t="s">
        <v>1714</v>
      </c>
      <c r="AI843" s="879" t="s">
        <v>1714</v>
      </c>
    </row>
    <row r="844" spans="2:35" ht="13" hidden="1" outlineLevel="1" x14ac:dyDescent="0.3">
      <c r="B844" s="845"/>
      <c r="C844" s="845"/>
      <c r="D844" s="848" t="s">
        <v>1636</v>
      </c>
      <c r="E844" s="878" t="s">
        <v>2518</v>
      </c>
      <c r="F844" s="879" t="s">
        <v>1714</v>
      </c>
      <c r="G844" s="879" t="s">
        <v>1714</v>
      </c>
      <c r="H844" s="879" t="s">
        <v>1714</v>
      </c>
      <c r="I844" s="879" t="s">
        <v>1714</v>
      </c>
      <c r="J844" s="879" t="s">
        <v>1714</v>
      </c>
      <c r="K844" s="879" t="s">
        <v>1714</v>
      </c>
      <c r="L844" s="879" t="s">
        <v>1714</v>
      </c>
      <c r="M844" s="879" t="s">
        <v>1714</v>
      </c>
      <c r="N844" s="879" t="s">
        <v>1714</v>
      </c>
      <c r="O844" s="879" t="s">
        <v>1714</v>
      </c>
      <c r="P844" s="879" t="s">
        <v>1714</v>
      </c>
      <c r="Q844" s="879" t="s">
        <v>1714</v>
      </c>
      <c r="R844" s="879" t="s">
        <v>1714</v>
      </c>
      <c r="S844" s="879" t="s">
        <v>1714</v>
      </c>
      <c r="T844" s="879" t="s">
        <v>1714</v>
      </c>
      <c r="U844" s="879" t="s">
        <v>1714</v>
      </c>
      <c r="V844" s="879" t="s">
        <v>1714</v>
      </c>
      <c r="W844" s="879" t="s">
        <v>1714</v>
      </c>
      <c r="X844" s="879" t="s">
        <v>1714</v>
      </c>
      <c r="Y844" s="879" t="s">
        <v>1714</v>
      </c>
      <c r="Z844" s="879" t="s">
        <v>1714</v>
      </c>
      <c r="AA844" s="879" t="s">
        <v>1714</v>
      </c>
      <c r="AB844" s="879" t="s">
        <v>1714</v>
      </c>
      <c r="AC844" s="879" t="s">
        <v>1714</v>
      </c>
      <c r="AD844" s="879" t="s">
        <v>1714</v>
      </c>
      <c r="AE844" s="879" t="s">
        <v>1714</v>
      </c>
      <c r="AF844" s="879" t="s">
        <v>1714</v>
      </c>
      <c r="AG844" s="879" t="s">
        <v>1714</v>
      </c>
      <c r="AH844" s="879" t="s">
        <v>1714</v>
      </c>
      <c r="AI844" s="879" t="s">
        <v>1714</v>
      </c>
    </row>
    <row r="845" spans="2:35" ht="13" hidden="1" outlineLevel="1" x14ac:dyDescent="0.3">
      <c r="B845" s="845"/>
      <c r="C845" s="845"/>
      <c r="D845" s="848" t="s">
        <v>1637</v>
      </c>
      <c r="E845" s="878" t="s">
        <v>2519</v>
      </c>
      <c r="F845" s="879" t="s">
        <v>1714</v>
      </c>
      <c r="G845" s="879" t="s">
        <v>1714</v>
      </c>
      <c r="H845" s="879" t="s">
        <v>1714</v>
      </c>
      <c r="I845" s="879" t="s">
        <v>1714</v>
      </c>
      <c r="J845" s="879" t="s">
        <v>1714</v>
      </c>
      <c r="K845" s="879" t="s">
        <v>1714</v>
      </c>
      <c r="L845" s="879" t="s">
        <v>1714</v>
      </c>
      <c r="M845" s="879" t="s">
        <v>1714</v>
      </c>
      <c r="N845" s="879" t="s">
        <v>1714</v>
      </c>
      <c r="O845" s="879" t="s">
        <v>1714</v>
      </c>
      <c r="P845" s="879" t="s">
        <v>1714</v>
      </c>
      <c r="Q845" s="879" t="s">
        <v>1714</v>
      </c>
      <c r="R845" s="879" t="s">
        <v>1714</v>
      </c>
      <c r="S845" s="879" t="s">
        <v>1714</v>
      </c>
      <c r="T845" s="879" t="s">
        <v>1714</v>
      </c>
      <c r="U845" s="879" t="s">
        <v>1714</v>
      </c>
      <c r="V845" s="879" t="s">
        <v>1714</v>
      </c>
      <c r="W845" s="879" t="s">
        <v>1714</v>
      </c>
      <c r="X845" s="879" t="s">
        <v>1714</v>
      </c>
      <c r="Y845" s="879" t="s">
        <v>1714</v>
      </c>
      <c r="Z845" s="879" t="s">
        <v>1714</v>
      </c>
      <c r="AA845" s="879" t="s">
        <v>1714</v>
      </c>
      <c r="AB845" s="879" t="s">
        <v>1714</v>
      </c>
      <c r="AC845" s="879" t="s">
        <v>1714</v>
      </c>
      <c r="AD845" s="879" t="s">
        <v>1714</v>
      </c>
      <c r="AE845" s="879" t="s">
        <v>1714</v>
      </c>
      <c r="AF845" s="879" t="s">
        <v>1714</v>
      </c>
      <c r="AG845" s="879" t="s">
        <v>1714</v>
      </c>
      <c r="AH845" s="879" t="s">
        <v>1714</v>
      </c>
      <c r="AI845" s="879" t="s">
        <v>1714</v>
      </c>
    </row>
    <row r="846" spans="2:35" ht="13" hidden="1" outlineLevel="1" x14ac:dyDescent="0.3">
      <c r="B846" s="845"/>
      <c r="C846" s="845"/>
      <c r="D846" s="848" t="s">
        <v>1638</v>
      </c>
      <c r="E846" s="878" t="s">
        <v>2520</v>
      </c>
      <c r="F846" s="879" t="s">
        <v>1714</v>
      </c>
      <c r="G846" s="879" t="s">
        <v>1714</v>
      </c>
      <c r="H846" s="879" t="s">
        <v>1714</v>
      </c>
      <c r="I846" s="879" t="s">
        <v>1714</v>
      </c>
      <c r="J846" s="879" t="s">
        <v>1714</v>
      </c>
      <c r="K846" s="879" t="s">
        <v>1714</v>
      </c>
      <c r="L846" s="879" t="s">
        <v>1714</v>
      </c>
      <c r="M846" s="879" t="s">
        <v>1714</v>
      </c>
      <c r="N846" s="879" t="s">
        <v>1714</v>
      </c>
      <c r="O846" s="879" t="s">
        <v>1714</v>
      </c>
      <c r="P846" s="879" t="s">
        <v>1714</v>
      </c>
      <c r="Q846" s="879" t="s">
        <v>1714</v>
      </c>
      <c r="R846" s="879" t="s">
        <v>1714</v>
      </c>
      <c r="S846" s="879" t="s">
        <v>1714</v>
      </c>
      <c r="T846" s="879" t="s">
        <v>1714</v>
      </c>
      <c r="U846" s="879" t="s">
        <v>1714</v>
      </c>
      <c r="V846" s="879" t="s">
        <v>1714</v>
      </c>
      <c r="W846" s="879" t="s">
        <v>1714</v>
      </c>
      <c r="X846" s="879" t="s">
        <v>1714</v>
      </c>
      <c r="Y846" s="879" t="s">
        <v>1714</v>
      </c>
      <c r="Z846" s="879" t="s">
        <v>1714</v>
      </c>
      <c r="AA846" s="879" t="s">
        <v>1714</v>
      </c>
      <c r="AB846" s="879" t="s">
        <v>1714</v>
      </c>
      <c r="AC846" s="879" t="s">
        <v>1714</v>
      </c>
      <c r="AD846" s="879" t="s">
        <v>1714</v>
      </c>
      <c r="AE846" s="879" t="s">
        <v>1714</v>
      </c>
      <c r="AF846" s="879" t="s">
        <v>1714</v>
      </c>
      <c r="AG846" s="879" t="s">
        <v>1714</v>
      </c>
      <c r="AH846" s="879" t="s">
        <v>1714</v>
      </c>
      <c r="AI846" s="879" t="s">
        <v>1714</v>
      </c>
    </row>
    <row r="847" spans="2:35" ht="13" hidden="1" outlineLevel="1" x14ac:dyDescent="0.3">
      <c r="B847" s="845"/>
      <c r="C847" s="845"/>
      <c r="D847" s="849" t="s">
        <v>1639</v>
      </c>
      <c r="E847" s="878" t="s">
        <v>2521</v>
      </c>
      <c r="F847" s="879" t="s">
        <v>1714</v>
      </c>
      <c r="G847" s="879" t="s">
        <v>1714</v>
      </c>
      <c r="H847" s="879" t="s">
        <v>1714</v>
      </c>
      <c r="I847" s="879" t="s">
        <v>1714</v>
      </c>
      <c r="J847" s="879" t="s">
        <v>1714</v>
      </c>
      <c r="K847" s="879" t="s">
        <v>1714</v>
      </c>
      <c r="L847" s="879" t="s">
        <v>1714</v>
      </c>
      <c r="M847" s="879" t="s">
        <v>1714</v>
      </c>
      <c r="N847" s="879" t="s">
        <v>1714</v>
      </c>
      <c r="O847" s="879" t="s">
        <v>1714</v>
      </c>
      <c r="P847" s="879" t="s">
        <v>1714</v>
      </c>
      <c r="Q847" s="879" t="s">
        <v>1714</v>
      </c>
      <c r="R847" s="879" t="s">
        <v>1714</v>
      </c>
      <c r="S847" s="879" t="s">
        <v>1714</v>
      </c>
      <c r="T847" s="879" t="s">
        <v>1714</v>
      </c>
      <c r="U847" s="879" t="s">
        <v>1714</v>
      </c>
      <c r="V847" s="879" t="s">
        <v>1714</v>
      </c>
      <c r="W847" s="879" t="s">
        <v>1714</v>
      </c>
      <c r="X847" s="879" t="s">
        <v>1714</v>
      </c>
      <c r="Y847" s="879" t="s">
        <v>1714</v>
      </c>
      <c r="Z847" s="879" t="s">
        <v>1714</v>
      </c>
      <c r="AA847" s="879" t="s">
        <v>1714</v>
      </c>
      <c r="AB847" s="879" t="s">
        <v>1714</v>
      </c>
      <c r="AC847" s="879" t="s">
        <v>1714</v>
      </c>
      <c r="AD847" s="879" t="s">
        <v>1714</v>
      </c>
      <c r="AE847" s="879" t="s">
        <v>1714</v>
      </c>
      <c r="AF847" s="879" t="s">
        <v>1714</v>
      </c>
      <c r="AG847" s="879" t="s">
        <v>1714</v>
      </c>
      <c r="AH847" s="879" t="s">
        <v>1714</v>
      </c>
      <c r="AI847" s="879" t="s">
        <v>1714</v>
      </c>
    </row>
    <row r="848" spans="2:35" ht="13" hidden="1" outlineLevel="1" x14ac:dyDescent="0.3">
      <c r="B848" s="845"/>
      <c r="C848" s="845"/>
      <c r="D848" s="849" t="s">
        <v>1640</v>
      </c>
      <c r="E848" s="878" t="s">
        <v>2522</v>
      </c>
      <c r="F848" s="879" t="s">
        <v>1714</v>
      </c>
      <c r="G848" s="879" t="s">
        <v>1714</v>
      </c>
      <c r="H848" s="879" t="s">
        <v>1714</v>
      </c>
      <c r="I848" s="879" t="s">
        <v>1714</v>
      </c>
      <c r="J848" s="879" t="s">
        <v>1714</v>
      </c>
      <c r="K848" s="879" t="s">
        <v>1714</v>
      </c>
      <c r="L848" s="879" t="s">
        <v>1714</v>
      </c>
      <c r="M848" s="879" t="s">
        <v>1714</v>
      </c>
      <c r="N848" s="879" t="s">
        <v>1714</v>
      </c>
      <c r="O848" s="879" t="s">
        <v>1714</v>
      </c>
      <c r="P848" s="879" t="s">
        <v>1714</v>
      </c>
      <c r="Q848" s="879" t="s">
        <v>1714</v>
      </c>
      <c r="R848" s="879" t="s">
        <v>1714</v>
      </c>
      <c r="S848" s="879" t="s">
        <v>1714</v>
      </c>
      <c r="T848" s="879" t="s">
        <v>1714</v>
      </c>
      <c r="U848" s="879" t="s">
        <v>1714</v>
      </c>
      <c r="V848" s="879" t="s">
        <v>1714</v>
      </c>
      <c r="W848" s="879" t="s">
        <v>1714</v>
      </c>
      <c r="X848" s="879" t="s">
        <v>1714</v>
      </c>
      <c r="Y848" s="879" t="s">
        <v>1714</v>
      </c>
      <c r="Z848" s="879" t="s">
        <v>1714</v>
      </c>
      <c r="AA848" s="879" t="s">
        <v>1714</v>
      </c>
      <c r="AB848" s="879" t="s">
        <v>1714</v>
      </c>
      <c r="AC848" s="879" t="s">
        <v>1714</v>
      </c>
      <c r="AD848" s="879" t="s">
        <v>1714</v>
      </c>
      <c r="AE848" s="879" t="s">
        <v>1714</v>
      </c>
      <c r="AF848" s="879" t="s">
        <v>1714</v>
      </c>
      <c r="AG848" s="879" t="s">
        <v>1714</v>
      </c>
      <c r="AH848" s="879" t="s">
        <v>1714</v>
      </c>
      <c r="AI848" s="879" t="s">
        <v>1714</v>
      </c>
    </row>
    <row r="849" spans="2:35" ht="13" hidden="1" outlineLevel="1" x14ac:dyDescent="0.3">
      <c r="B849" s="845"/>
      <c r="C849" s="845"/>
      <c r="D849" s="848" t="s">
        <v>1641</v>
      </c>
      <c r="E849" s="878" t="s">
        <v>2523</v>
      </c>
      <c r="F849" s="879" t="s">
        <v>1714</v>
      </c>
      <c r="G849" s="879" t="s">
        <v>1714</v>
      </c>
      <c r="H849" s="879" t="s">
        <v>1714</v>
      </c>
      <c r="I849" s="879" t="s">
        <v>1714</v>
      </c>
      <c r="J849" s="879" t="s">
        <v>1714</v>
      </c>
      <c r="K849" s="879" t="s">
        <v>1714</v>
      </c>
      <c r="L849" s="879" t="s">
        <v>1714</v>
      </c>
      <c r="M849" s="879" t="s">
        <v>1714</v>
      </c>
      <c r="N849" s="879" t="s">
        <v>1714</v>
      </c>
      <c r="O849" s="879" t="s">
        <v>1714</v>
      </c>
      <c r="P849" s="879" t="s">
        <v>1714</v>
      </c>
      <c r="Q849" s="879" t="s">
        <v>1714</v>
      </c>
      <c r="R849" s="879" t="s">
        <v>1714</v>
      </c>
      <c r="S849" s="879" t="s">
        <v>1714</v>
      </c>
      <c r="T849" s="879" t="s">
        <v>1714</v>
      </c>
      <c r="U849" s="879" t="s">
        <v>1714</v>
      </c>
      <c r="V849" s="879" t="s">
        <v>1714</v>
      </c>
      <c r="W849" s="879" t="s">
        <v>1714</v>
      </c>
      <c r="X849" s="879" t="s">
        <v>1714</v>
      </c>
      <c r="Y849" s="879" t="s">
        <v>1714</v>
      </c>
      <c r="Z849" s="879" t="s">
        <v>1714</v>
      </c>
      <c r="AA849" s="879" t="s">
        <v>1714</v>
      </c>
      <c r="AB849" s="879" t="s">
        <v>1714</v>
      </c>
      <c r="AC849" s="879" t="s">
        <v>1714</v>
      </c>
      <c r="AD849" s="879" t="s">
        <v>1714</v>
      </c>
      <c r="AE849" s="879" t="s">
        <v>1714</v>
      </c>
      <c r="AF849" s="879" t="s">
        <v>1714</v>
      </c>
      <c r="AG849" s="879" t="s">
        <v>1714</v>
      </c>
      <c r="AH849" s="879" t="s">
        <v>1714</v>
      </c>
      <c r="AI849" s="879" t="s">
        <v>1714</v>
      </c>
    </row>
    <row r="850" spans="2:35" ht="13" hidden="1" outlineLevel="1" x14ac:dyDescent="0.3">
      <c r="B850" s="845"/>
      <c r="C850" s="845"/>
      <c r="D850" s="849" t="s">
        <v>1646</v>
      </c>
      <c r="E850" s="878" t="s">
        <v>2524</v>
      </c>
      <c r="F850" s="879" t="s">
        <v>1714</v>
      </c>
      <c r="G850" s="879" t="s">
        <v>1714</v>
      </c>
      <c r="H850" s="879" t="s">
        <v>1714</v>
      </c>
      <c r="I850" s="879" t="s">
        <v>1714</v>
      </c>
      <c r="J850" s="879" t="s">
        <v>1714</v>
      </c>
      <c r="K850" s="879" t="s">
        <v>1714</v>
      </c>
      <c r="L850" s="879" t="s">
        <v>1714</v>
      </c>
      <c r="M850" s="879" t="s">
        <v>1714</v>
      </c>
      <c r="N850" s="879" t="s">
        <v>1714</v>
      </c>
      <c r="O850" s="879" t="s">
        <v>1714</v>
      </c>
      <c r="P850" s="879" t="s">
        <v>1714</v>
      </c>
      <c r="Q850" s="879" t="s">
        <v>1714</v>
      </c>
      <c r="R850" s="879" t="s">
        <v>1714</v>
      </c>
      <c r="S850" s="879" t="s">
        <v>1714</v>
      </c>
      <c r="T850" s="879" t="s">
        <v>1714</v>
      </c>
      <c r="U850" s="879" t="s">
        <v>1714</v>
      </c>
      <c r="V850" s="879" t="s">
        <v>1714</v>
      </c>
      <c r="W850" s="879" t="s">
        <v>1714</v>
      </c>
      <c r="X850" s="879" t="s">
        <v>1714</v>
      </c>
      <c r="Y850" s="879" t="s">
        <v>1714</v>
      </c>
      <c r="Z850" s="879" t="s">
        <v>1714</v>
      </c>
      <c r="AA850" s="879" t="s">
        <v>1714</v>
      </c>
      <c r="AB850" s="879" t="s">
        <v>1714</v>
      </c>
      <c r="AC850" s="879" t="s">
        <v>1714</v>
      </c>
      <c r="AD850" s="879" t="s">
        <v>1714</v>
      </c>
      <c r="AE850" s="879" t="s">
        <v>1714</v>
      </c>
      <c r="AF850" s="879" t="s">
        <v>1714</v>
      </c>
      <c r="AG850" s="879" t="s">
        <v>1714</v>
      </c>
      <c r="AH850" s="879" t="s">
        <v>1714</v>
      </c>
      <c r="AI850" s="879" t="s">
        <v>1714</v>
      </c>
    </row>
    <row r="851" spans="2:35" ht="13" hidden="1" outlineLevel="1" x14ac:dyDescent="0.3">
      <c r="B851" s="845"/>
      <c r="C851" s="845"/>
      <c r="D851" s="849" t="s">
        <v>1647</v>
      </c>
      <c r="E851" s="878" t="s">
        <v>2525</v>
      </c>
      <c r="F851" s="879" t="s">
        <v>1714</v>
      </c>
      <c r="G851" s="879" t="s">
        <v>1714</v>
      </c>
      <c r="H851" s="879" t="s">
        <v>1714</v>
      </c>
      <c r="I851" s="879" t="s">
        <v>1714</v>
      </c>
      <c r="J851" s="879" t="s">
        <v>1714</v>
      </c>
      <c r="K851" s="879" t="s">
        <v>1714</v>
      </c>
      <c r="L851" s="879" t="s">
        <v>1714</v>
      </c>
      <c r="M851" s="879" t="s">
        <v>1714</v>
      </c>
      <c r="N851" s="879" t="s">
        <v>1714</v>
      </c>
      <c r="O851" s="879" t="s">
        <v>1714</v>
      </c>
      <c r="P851" s="879" t="s">
        <v>1714</v>
      </c>
      <c r="Q851" s="879" t="s">
        <v>1714</v>
      </c>
      <c r="R851" s="879" t="s">
        <v>1714</v>
      </c>
      <c r="S851" s="879" t="s">
        <v>1714</v>
      </c>
      <c r="T851" s="879" t="s">
        <v>1714</v>
      </c>
      <c r="U851" s="879" t="s">
        <v>1714</v>
      </c>
      <c r="V851" s="879" t="s">
        <v>1714</v>
      </c>
      <c r="W851" s="879" t="s">
        <v>1714</v>
      </c>
      <c r="X851" s="879" t="s">
        <v>1714</v>
      </c>
      <c r="Y851" s="879" t="s">
        <v>1714</v>
      </c>
      <c r="Z851" s="879" t="s">
        <v>1714</v>
      </c>
      <c r="AA851" s="879" t="s">
        <v>1714</v>
      </c>
      <c r="AB851" s="879" t="s">
        <v>1714</v>
      </c>
      <c r="AC851" s="879" t="s">
        <v>1714</v>
      </c>
      <c r="AD851" s="879" t="s">
        <v>1714</v>
      </c>
      <c r="AE851" s="879" t="s">
        <v>1714</v>
      </c>
      <c r="AF851" s="879" t="s">
        <v>1714</v>
      </c>
      <c r="AG851" s="879" t="s">
        <v>1714</v>
      </c>
      <c r="AH851" s="879" t="s">
        <v>1714</v>
      </c>
      <c r="AI851" s="879" t="s">
        <v>1714</v>
      </c>
    </row>
    <row r="852" spans="2:35" ht="13" hidden="1" outlineLevel="1" x14ac:dyDescent="0.3">
      <c r="B852" s="845"/>
      <c r="C852" s="845"/>
      <c r="D852" s="849" t="s">
        <v>1626</v>
      </c>
      <c r="E852" s="878" t="s">
        <v>2526</v>
      </c>
      <c r="F852" s="879" t="s">
        <v>1714</v>
      </c>
      <c r="G852" s="879" t="s">
        <v>1714</v>
      </c>
      <c r="H852" s="879" t="s">
        <v>1714</v>
      </c>
      <c r="I852" s="879" t="s">
        <v>1714</v>
      </c>
      <c r="J852" s="879" t="s">
        <v>1714</v>
      </c>
      <c r="K852" s="879" t="s">
        <v>1714</v>
      </c>
      <c r="L852" s="879" t="s">
        <v>1714</v>
      </c>
      <c r="M852" s="879" t="s">
        <v>1714</v>
      </c>
      <c r="N852" s="879" t="s">
        <v>1714</v>
      </c>
      <c r="O852" s="879" t="s">
        <v>1714</v>
      </c>
      <c r="P852" s="879" t="s">
        <v>1714</v>
      </c>
      <c r="Q852" s="879" t="s">
        <v>1714</v>
      </c>
      <c r="R852" s="879" t="s">
        <v>1714</v>
      </c>
      <c r="S852" s="879" t="s">
        <v>1714</v>
      </c>
      <c r="T852" s="879" t="s">
        <v>1714</v>
      </c>
      <c r="U852" s="879" t="s">
        <v>1714</v>
      </c>
      <c r="V852" s="879" t="s">
        <v>1714</v>
      </c>
      <c r="W852" s="879" t="s">
        <v>1714</v>
      </c>
      <c r="X852" s="879" t="s">
        <v>1714</v>
      </c>
      <c r="Y852" s="879" t="s">
        <v>1714</v>
      </c>
      <c r="Z852" s="879" t="s">
        <v>1714</v>
      </c>
      <c r="AA852" s="879" t="s">
        <v>1714</v>
      </c>
      <c r="AB852" s="879" t="s">
        <v>1714</v>
      </c>
      <c r="AC852" s="879" t="s">
        <v>1714</v>
      </c>
      <c r="AD852" s="879" t="s">
        <v>1714</v>
      </c>
      <c r="AE852" s="879" t="s">
        <v>1714</v>
      </c>
      <c r="AF852" s="879" t="s">
        <v>1714</v>
      </c>
      <c r="AG852" s="879" t="s">
        <v>1714</v>
      </c>
      <c r="AH852" s="879" t="s">
        <v>1714</v>
      </c>
      <c r="AI852" s="879" t="s">
        <v>1714</v>
      </c>
    </row>
    <row r="853" spans="2:35" ht="13" hidden="1" outlineLevel="1" x14ac:dyDescent="0.3">
      <c r="B853" s="845"/>
      <c r="C853" s="845"/>
      <c r="D853" s="849" t="s">
        <v>1627</v>
      </c>
      <c r="E853" s="878" t="s">
        <v>2527</v>
      </c>
      <c r="F853" s="879" t="s">
        <v>1714</v>
      </c>
      <c r="G853" s="879" t="s">
        <v>1714</v>
      </c>
      <c r="H853" s="879" t="s">
        <v>1714</v>
      </c>
      <c r="I853" s="879" t="s">
        <v>1714</v>
      </c>
      <c r="J853" s="879" t="s">
        <v>1714</v>
      </c>
      <c r="K853" s="879" t="s">
        <v>1714</v>
      </c>
      <c r="L853" s="879" t="s">
        <v>1714</v>
      </c>
      <c r="M853" s="879" t="s">
        <v>1714</v>
      </c>
      <c r="N853" s="879" t="s">
        <v>1714</v>
      </c>
      <c r="O853" s="879" t="s">
        <v>1714</v>
      </c>
      <c r="P853" s="879" t="s">
        <v>1714</v>
      </c>
      <c r="Q853" s="879" t="s">
        <v>1714</v>
      </c>
      <c r="R853" s="879" t="s">
        <v>1714</v>
      </c>
      <c r="S853" s="879" t="s">
        <v>1714</v>
      </c>
      <c r="T853" s="879" t="s">
        <v>1714</v>
      </c>
      <c r="U853" s="879" t="s">
        <v>1714</v>
      </c>
      <c r="V853" s="879" t="s">
        <v>1714</v>
      </c>
      <c r="W853" s="879" t="s">
        <v>1714</v>
      </c>
      <c r="X853" s="879" t="s">
        <v>1714</v>
      </c>
      <c r="Y853" s="879" t="s">
        <v>1714</v>
      </c>
      <c r="Z853" s="879" t="s">
        <v>1714</v>
      </c>
      <c r="AA853" s="879" t="s">
        <v>1714</v>
      </c>
      <c r="AB853" s="879" t="s">
        <v>1714</v>
      </c>
      <c r="AC853" s="879" t="s">
        <v>1714</v>
      </c>
      <c r="AD853" s="879" t="s">
        <v>1714</v>
      </c>
      <c r="AE853" s="879" t="s">
        <v>1714</v>
      </c>
      <c r="AF853" s="879" t="s">
        <v>1714</v>
      </c>
      <c r="AG853" s="879" t="s">
        <v>1714</v>
      </c>
      <c r="AH853" s="879" t="s">
        <v>1714</v>
      </c>
      <c r="AI853" s="879" t="s">
        <v>1714</v>
      </c>
    </row>
    <row r="854" spans="2:35" ht="13" hidden="1" outlineLevel="1" x14ac:dyDescent="0.3">
      <c r="B854" s="845"/>
      <c r="C854" s="845"/>
      <c r="D854" s="849" t="s">
        <v>872</v>
      </c>
      <c r="E854" s="878" t="s">
        <v>2528</v>
      </c>
      <c r="F854" s="879" t="s">
        <v>1714</v>
      </c>
      <c r="G854" s="879" t="s">
        <v>1714</v>
      </c>
      <c r="H854" s="879" t="s">
        <v>1714</v>
      </c>
      <c r="I854" s="879" t="s">
        <v>1714</v>
      </c>
      <c r="J854" s="879" t="s">
        <v>1714</v>
      </c>
      <c r="K854" s="879" t="s">
        <v>1714</v>
      </c>
      <c r="L854" s="879" t="s">
        <v>1714</v>
      </c>
      <c r="M854" s="879" t="s">
        <v>1714</v>
      </c>
      <c r="N854" s="879" t="s">
        <v>1714</v>
      </c>
      <c r="O854" s="879" t="s">
        <v>1714</v>
      </c>
      <c r="P854" s="879" t="s">
        <v>1714</v>
      </c>
      <c r="Q854" s="879" t="s">
        <v>1714</v>
      </c>
      <c r="R854" s="879" t="s">
        <v>1714</v>
      </c>
      <c r="S854" s="879" t="s">
        <v>1714</v>
      </c>
      <c r="T854" s="879" t="s">
        <v>1714</v>
      </c>
      <c r="U854" s="879" t="s">
        <v>1714</v>
      </c>
      <c r="V854" s="879" t="s">
        <v>1714</v>
      </c>
      <c r="W854" s="879" t="s">
        <v>1714</v>
      </c>
      <c r="X854" s="879" t="s">
        <v>1714</v>
      </c>
      <c r="Y854" s="879" t="s">
        <v>1714</v>
      </c>
      <c r="Z854" s="879" t="s">
        <v>1714</v>
      </c>
      <c r="AA854" s="879" t="s">
        <v>1714</v>
      </c>
      <c r="AB854" s="879" t="s">
        <v>1714</v>
      </c>
      <c r="AC854" s="879" t="s">
        <v>1714</v>
      </c>
      <c r="AD854" s="879" t="s">
        <v>1714</v>
      </c>
      <c r="AE854" s="879" t="s">
        <v>1714</v>
      </c>
      <c r="AF854" s="879" t="s">
        <v>1714</v>
      </c>
      <c r="AG854" s="879" t="s">
        <v>1714</v>
      </c>
      <c r="AH854" s="879" t="s">
        <v>1714</v>
      </c>
      <c r="AI854" s="879" t="s">
        <v>1714</v>
      </c>
    </row>
    <row r="855" spans="2:35" ht="13" hidden="1" outlineLevel="1" x14ac:dyDescent="0.3">
      <c r="B855" s="845"/>
      <c r="C855" s="845"/>
      <c r="D855" s="848" t="s">
        <v>1628</v>
      </c>
      <c r="E855" s="878" t="s">
        <v>2529</v>
      </c>
      <c r="F855" s="879" t="s">
        <v>1714</v>
      </c>
      <c r="G855" s="879" t="s">
        <v>1714</v>
      </c>
      <c r="H855" s="879" t="s">
        <v>1714</v>
      </c>
      <c r="I855" s="879" t="s">
        <v>1714</v>
      </c>
      <c r="J855" s="879" t="s">
        <v>1714</v>
      </c>
      <c r="K855" s="879" t="s">
        <v>1714</v>
      </c>
      <c r="L855" s="879" t="s">
        <v>1714</v>
      </c>
      <c r="M855" s="879" t="s">
        <v>1714</v>
      </c>
      <c r="N855" s="879" t="s">
        <v>1714</v>
      </c>
      <c r="O855" s="879" t="s">
        <v>1714</v>
      </c>
      <c r="P855" s="879" t="s">
        <v>1714</v>
      </c>
      <c r="Q855" s="879" t="s">
        <v>1714</v>
      </c>
      <c r="R855" s="879" t="s">
        <v>1714</v>
      </c>
      <c r="S855" s="879" t="s">
        <v>1714</v>
      </c>
      <c r="T855" s="879" t="s">
        <v>1714</v>
      </c>
      <c r="U855" s="879" t="s">
        <v>1714</v>
      </c>
      <c r="V855" s="879" t="s">
        <v>1714</v>
      </c>
      <c r="W855" s="879" t="s">
        <v>1714</v>
      </c>
      <c r="X855" s="879" t="s">
        <v>1714</v>
      </c>
      <c r="Y855" s="879" t="s">
        <v>1714</v>
      </c>
      <c r="Z855" s="879" t="s">
        <v>1714</v>
      </c>
      <c r="AA855" s="879" t="s">
        <v>1714</v>
      </c>
      <c r="AB855" s="879" t="s">
        <v>1714</v>
      </c>
      <c r="AC855" s="879" t="s">
        <v>1714</v>
      </c>
      <c r="AD855" s="879" t="s">
        <v>1714</v>
      </c>
      <c r="AE855" s="879" t="s">
        <v>1714</v>
      </c>
      <c r="AF855" s="879" t="s">
        <v>1714</v>
      </c>
      <c r="AG855" s="879" t="s">
        <v>1714</v>
      </c>
      <c r="AH855" s="879" t="s">
        <v>1714</v>
      </c>
      <c r="AI855" s="879" t="s">
        <v>1714</v>
      </c>
    </row>
    <row r="856" spans="2:35" ht="13" hidden="1" outlineLevel="1" x14ac:dyDescent="0.3">
      <c r="B856" s="845"/>
      <c r="C856" s="845"/>
      <c r="D856" s="849" t="s">
        <v>1629</v>
      </c>
      <c r="E856" s="878" t="s">
        <v>2530</v>
      </c>
      <c r="F856" s="879" t="s">
        <v>1714</v>
      </c>
      <c r="G856" s="879" t="s">
        <v>1714</v>
      </c>
      <c r="H856" s="879" t="s">
        <v>1714</v>
      </c>
      <c r="I856" s="879" t="s">
        <v>1714</v>
      </c>
      <c r="J856" s="879" t="s">
        <v>1714</v>
      </c>
      <c r="K856" s="879" t="s">
        <v>1714</v>
      </c>
      <c r="L856" s="879" t="s">
        <v>1714</v>
      </c>
      <c r="M856" s="879" t="s">
        <v>1714</v>
      </c>
      <c r="N856" s="879" t="s">
        <v>1714</v>
      </c>
      <c r="O856" s="879" t="s">
        <v>1714</v>
      </c>
      <c r="P856" s="879" t="s">
        <v>1714</v>
      </c>
      <c r="Q856" s="879" t="s">
        <v>1714</v>
      </c>
      <c r="R856" s="879" t="s">
        <v>1714</v>
      </c>
      <c r="S856" s="879" t="s">
        <v>1714</v>
      </c>
      <c r="T856" s="879" t="s">
        <v>1714</v>
      </c>
      <c r="U856" s="879" t="s">
        <v>1714</v>
      </c>
      <c r="V856" s="879" t="s">
        <v>1714</v>
      </c>
      <c r="W856" s="879" t="s">
        <v>1714</v>
      </c>
      <c r="X856" s="879" t="s">
        <v>1714</v>
      </c>
      <c r="Y856" s="879" t="s">
        <v>1714</v>
      </c>
      <c r="Z856" s="879" t="s">
        <v>1714</v>
      </c>
      <c r="AA856" s="879" t="s">
        <v>1714</v>
      </c>
      <c r="AB856" s="879" t="s">
        <v>1714</v>
      </c>
      <c r="AC856" s="879" t="s">
        <v>1714</v>
      </c>
      <c r="AD856" s="879" t="s">
        <v>1714</v>
      </c>
      <c r="AE856" s="879" t="s">
        <v>1714</v>
      </c>
      <c r="AF856" s="879" t="s">
        <v>1714</v>
      </c>
      <c r="AG856" s="879" t="s">
        <v>1714</v>
      </c>
      <c r="AH856" s="879" t="s">
        <v>1714</v>
      </c>
      <c r="AI856" s="879" t="s">
        <v>1714</v>
      </c>
    </row>
    <row r="857" spans="2:35" ht="13" hidden="1" outlineLevel="1" x14ac:dyDescent="0.3">
      <c r="B857" s="845"/>
      <c r="C857" s="845"/>
      <c r="D857" s="849" t="s">
        <v>1630</v>
      </c>
      <c r="E857" s="878" t="s">
        <v>2531</v>
      </c>
      <c r="F857" s="879" t="s">
        <v>1714</v>
      </c>
      <c r="G857" s="879" t="s">
        <v>1714</v>
      </c>
      <c r="H857" s="879" t="s">
        <v>1714</v>
      </c>
      <c r="I857" s="879" t="s">
        <v>1714</v>
      </c>
      <c r="J857" s="879" t="s">
        <v>1714</v>
      </c>
      <c r="K857" s="879" t="s">
        <v>1714</v>
      </c>
      <c r="L857" s="879" t="s">
        <v>1714</v>
      </c>
      <c r="M857" s="879" t="s">
        <v>1714</v>
      </c>
      <c r="N857" s="879" t="s">
        <v>1714</v>
      </c>
      <c r="O857" s="879" t="s">
        <v>1714</v>
      </c>
      <c r="P857" s="879" t="s">
        <v>1714</v>
      </c>
      <c r="Q857" s="879" t="s">
        <v>1714</v>
      </c>
      <c r="R857" s="879" t="s">
        <v>1714</v>
      </c>
      <c r="S857" s="879" t="s">
        <v>1714</v>
      </c>
      <c r="T857" s="879" t="s">
        <v>1714</v>
      </c>
      <c r="U857" s="879" t="s">
        <v>1714</v>
      </c>
      <c r="V857" s="879" t="s">
        <v>1714</v>
      </c>
      <c r="W857" s="879" t="s">
        <v>1714</v>
      </c>
      <c r="X857" s="879" t="s">
        <v>1714</v>
      </c>
      <c r="Y857" s="879" t="s">
        <v>1714</v>
      </c>
      <c r="Z857" s="879" t="s">
        <v>1714</v>
      </c>
      <c r="AA857" s="879" t="s">
        <v>1714</v>
      </c>
      <c r="AB857" s="879" t="s">
        <v>1714</v>
      </c>
      <c r="AC857" s="879" t="s">
        <v>1714</v>
      </c>
      <c r="AD857" s="879" t="s">
        <v>1714</v>
      </c>
      <c r="AE857" s="879" t="s">
        <v>1714</v>
      </c>
      <c r="AF857" s="879" t="s">
        <v>1714</v>
      </c>
      <c r="AG857" s="879" t="s">
        <v>1714</v>
      </c>
      <c r="AH857" s="879" t="s">
        <v>1714</v>
      </c>
      <c r="AI857" s="879" t="s">
        <v>1714</v>
      </c>
    </row>
    <row r="858" spans="2:35" ht="13" hidden="1" outlineLevel="1" x14ac:dyDescent="0.3">
      <c r="B858" s="845"/>
      <c r="C858" s="845"/>
      <c r="D858" s="848" t="s">
        <v>1631</v>
      </c>
      <c r="E858" s="878" t="s">
        <v>2532</v>
      </c>
      <c r="F858" s="879" t="s">
        <v>1714</v>
      </c>
      <c r="G858" s="879" t="s">
        <v>1714</v>
      </c>
      <c r="H858" s="879" t="s">
        <v>1714</v>
      </c>
      <c r="I858" s="879" t="s">
        <v>1714</v>
      </c>
      <c r="J858" s="879" t="s">
        <v>1714</v>
      </c>
      <c r="K858" s="879" t="s">
        <v>1714</v>
      </c>
      <c r="L858" s="879" t="s">
        <v>1714</v>
      </c>
      <c r="M858" s="879" t="s">
        <v>1714</v>
      </c>
      <c r="N858" s="879" t="s">
        <v>1714</v>
      </c>
      <c r="O858" s="879" t="s">
        <v>1714</v>
      </c>
      <c r="P858" s="879" t="s">
        <v>1714</v>
      </c>
      <c r="Q858" s="879" t="s">
        <v>1714</v>
      </c>
      <c r="R858" s="879" t="s">
        <v>1714</v>
      </c>
      <c r="S858" s="879" t="s">
        <v>1714</v>
      </c>
      <c r="T858" s="879" t="s">
        <v>1714</v>
      </c>
      <c r="U858" s="879" t="s">
        <v>1714</v>
      </c>
      <c r="V858" s="879" t="s">
        <v>1714</v>
      </c>
      <c r="W858" s="879" t="s">
        <v>1714</v>
      </c>
      <c r="X858" s="879" t="s">
        <v>1714</v>
      </c>
      <c r="Y858" s="879" t="s">
        <v>1714</v>
      </c>
      <c r="Z858" s="879" t="s">
        <v>1714</v>
      </c>
      <c r="AA858" s="879" t="s">
        <v>1714</v>
      </c>
      <c r="AB858" s="879" t="s">
        <v>1714</v>
      </c>
      <c r="AC858" s="879" t="s">
        <v>1714</v>
      </c>
      <c r="AD858" s="879" t="s">
        <v>1714</v>
      </c>
      <c r="AE858" s="879" t="s">
        <v>1714</v>
      </c>
      <c r="AF858" s="879" t="s">
        <v>1714</v>
      </c>
      <c r="AG858" s="879" t="s">
        <v>1714</v>
      </c>
      <c r="AH858" s="879" t="s">
        <v>1714</v>
      </c>
      <c r="AI858" s="879" t="s">
        <v>1714</v>
      </c>
    </row>
    <row r="859" spans="2:35" ht="13" hidden="1" outlineLevel="1" x14ac:dyDescent="0.3">
      <c r="B859" s="845"/>
      <c r="C859" s="845"/>
      <c r="D859" s="849" t="s">
        <v>1632</v>
      </c>
      <c r="E859" s="878" t="s">
        <v>2533</v>
      </c>
      <c r="F859" s="879" t="s">
        <v>1714</v>
      </c>
      <c r="G859" s="879" t="s">
        <v>1714</v>
      </c>
      <c r="H859" s="879" t="s">
        <v>1714</v>
      </c>
      <c r="I859" s="879" t="s">
        <v>1714</v>
      </c>
      <c r="J859" s="879" t="s">
        <v>1714</v>
      </c>
      <c r="K859" s="879" t="s">
        <v>1714</v>
      </c>
      <c r="L859" s="879" t="s">
        <v>1714</v>
      </c>
      <c r="M859" s="879" t="s">
        <v>1714</v>
      </c>
      <c r="N859" s="879" t="s">
        <v>1714</v>
      </c>
      <c r="O859" s="879" t="s">
        <v>1714</v>
      </c>
      <c r="P859" s="879" t="s">
        <v>1714</v>
      </c>
      <c r="Q859" s="879" t="s">
        <v>1714</v>
      </c>
      <c r="R859" s="879" t="s">
        <v>1714</v>
      </c>
      <c r="S859" s="879" t="s">
        <v>1714</v>
      </c>
      <c r="T859" s="879" t="s">
        <v>1714</v>
      </c>
      <c r="U859" s="879" t="s">
        <v>1714</v>
      </c>
      <c r="V859" s="879" t="s">
        <v>1714</v>
      </c>
      <c r="W859" s="879" t="s">
        <v>1714</v>
      </c>
      <c r="X859" s="879" t="s">
        <v>1714</v>
      </c>
      <c r="Y859" s="879" t="s">
        <v>1714</v>
      </c>
      <c r="Z859" s="879" t="s">
        <v>1714</v>
      </c>
      <c r="AA859" s="879" t="s">
        <v>1714</v>
      </c>
      <c r="AB859" s="879" t="s">
        <v>1714</v>
      </c>
      <c r="AC859" s="879" t="s">
        <v>1714</v>
      </c>
      <c r="AD859" s="879" t="s">
        <v>1714</v>
      </c>
      <c r="AE859" s="879" t="s">
        <v>1714</v>
      </c>
      <c r="AF859" s="879" t="s">
        <v>1714</v>
      </c>
      <c r="AG859" s="879" t="s">
        <v>1714</v>
      </c>
      <c r="AH859" s="879" t="s">
        <v>1714</v>
      </c>
      <c r="AI859" s="879" t="s">
        <v>1714</v>
      </c>
    </row>
    <row r="860" spans="2:35" ht="13" hidden="1" outlineLevel="1" x14ac:dyDescent="0.3">
      <c r="B860" s="845"/>
      <c r="C860" s="845"/>
      <c r="D860" s="849" t="s">
        <v>1633</v>
      </c>
      <c r="E860" s="878" t="s">
        <v>2534</v>
      </c>
      <c r="F860" s="879" t="s">
        <v>1714</v>
      </c>
      <c r="G860" s="879" t="s">
        <v>1714</v>
      </c>
      <c r="H860" s="879" t="s">
        <v>1714</v>
      </c>
      <c r="I860" s="879" t="s">
        <v>1714</v>
      </c>
      <c r="J860" s="879" t="s">
        <v>1714</v>
      </c>
      <c r="K860" s="879" t="s">
        <v>1714</v>
      </c>
      <c r="L860" s="879" t="s">
        <v>1714</v>
      </c>
      <c r="M860" s="879" t="s">
        <v>1714</v>
      </c>
      <c r="N860" s="879" t="s">
        <v>1714</v>
      </c>
      <c r="O860" s="879" t="s">
        <v>1714</v>
      </c>
      <c r="P860" s="879" t="s">
        <v>1714</v>
      </c>
      <c r="Q860" s="879" t="s">
        <v>1714</v>
      </c>
      <c r="R860" s="879" t="s">
        <v>1714</v>
      </c>
      <c r="S860" s="879" t="s">
        <v>1714</v>
      </c>
      <c r="T860" s="879" t="s">
        <v>1714</v>
      </c>
      <c r="U860" s="879" t="s">
        <v>1714</v>
      </c>
      <c r="V860" s="879" t="s">
        <v>1714</v>
      </c>
      <c r="W860" s="879" t="s">
        <v>1714</v>
      </c>
      <c r="X860" s="879" t="s">
        <v>1714</v>
      </c>
      <c r="Y860" s="879" t="s">
        <v>1714</v>
      </c>
      <c r="Z860" s="879" t="s">
        <v>1714</v>
      </c>
      <c r="AA860" s="879" t="s">
        <v>1714</v>
      </c>
      <c r="AB860" s="879" t="s">
        <v>1714</v>
      </c>
      <c r="AC860" s="879" t="s">
        <v>1714</v>
      </c>
      <c r="AD860" s="879" t="s">
        <v>1714</v>
      </c>
      <c r="AE860" s="879" t="s">
        <v>1714</v>
      </c>
      <c r="AF860" s="879" t="s">
        <v>1714</v>
      </c>
      <c r="AG860" s="879" t="s">
        <v>1714</v>
      </c>
      <c r="AH860" s="879" t="s">
        <v>1714</v>
      </c>
      <c r="AI860" s="879" t="s">
        <v>1714</v>
      </c>
    </row>
    <row r="861" spans="2:35" ht="13" hidden="1" outlineLevel="1" x14ac:dyDescent="0.3">
      <c r="B861" s="845"/>
      <c r="C861" s="845"/>
      <c r="D861" s="862" t="s">
        <v>1634</v>
      </c>
      <c r="E861" s="878" t="s">
        <v>2535</v>
      </c>
      <c r="F861" s="879" t="s">
        <v>1714</v>
      </c>
      <c r="G861" s="879" t="s">
        <v>1714</v>
      </c>
      <c r="H861" s="879" t="s">
        <v>1714</v>
      </c>
      <c r="I861" s="879" t="s">
        <v>1714</v>
      </c>
      <c r="J861" s="879" t="s">
        <v>1714</v>
      </c>
      <c r="K861" s="879" t="s">
        <v>1714</v>
      </c>
      <c r="L861" s="879" t="s">
        <v>1714</v>
      </c>
      <c r="M861" s="879" t="s">
        <v>1714</v>
      </c>
      <c r="N861" s="879" t="s">
        <v>1714</v>
      </c>
      <c r="O861" s="879" t="s">
        <v>1714</v>
      </c>
      <c r="P861" s="879" t="s">
        <v>1714</v>
      </c>
      <c r="Q861" s="879" t="s">
        <v>1714</v>
      </c>
      <c r="R861" s="879" t="s">
        <v>1714</v>
      </c>
      <c r="S861" s="879" t="s">
        <v>1714</v>
      </c>
      <c r="T861" s="879" t="s">
        <v>1714</v>
      </c>
      <c r="U861" s="879" t="s">
        <v>1714</v>
      </c>
      <c r="V861" s="879" t="s">
        <v>1714</v>
      </c>
      <c r="W861" s="879" t="s">
        <v>1714</v>
      </c>
      <c r="X861" s="879" t="s">
        <v>1714</v>
      </c>
      <c r="Y861" s="879" t="s">
        <v>1714</v>
      </c>
      <c r="Z861" s="879" t="s">
        <v>1714</v>
      </c>
      <c r="AA861" s="879" t="s">
        <v>1714</v>
      </c>
      <c r="AB861" s="879" t="s">
        <v>1714</v>
      </c>
      <c r="AC861" s="879" t="s">
        <v>1714</v>
      </c>
      <c r="AD861" s="879" t="s">
        <v>1714</v>
      </c>
      <c r="AE861" s="879" t="s">
        <v>1714</v>
      </c>
      <c r="AF861" s="879" t="s">
        <v>1714</v>
      </c>
      <c r="AG861" s="879" t="s">
        <v>1714</v>
      </c>
      <c r="AH861" s="879" t="s">
        <v>1714</v>
      </c>
      <c r="AI861" s="879" t="s">
        <v>1714</v>
      </c>
    </row>
    <row r="862" spans="2:35" ht="13" hidden="1" outlineLevel="1" x14ac:dyDescent="0.3">
      <c r="B862" s="845"/>
      <c r="C862" s="845"/>
      <c r="D862" s="848" t="s">
        <v>1635</v>
      </c>
      <c r="E862" s="878" t="s">
        <v>2536</v>
      </c>
      <c r="F862" s="879" t="s">
        <v>1714</v>
      </c>
      <c r="G862" s="879" t="s">
        <v>1714</v>
      </c>
      <c r="H862" s="879" t="s">
        <v>1714</v>
      </c>
      <c r="I862" s="879" t="s">
        <v>1714</v>
      </c>
      <c r="J862" s="879" t="s">
        <v>1714</v>
      </c>
      <c r="K862" s="879" t="s">
        <v>1714</v>
      </c>
      <c r="L862" s="879" t="s">
        <v>1714</v>
      </c>
      <c r="M862" s="879" t="s">
        <v>1714</v>
      </c>
      <c r="N862" s="879" t="s">
        <v>1714</v>
      </c>
      <c r="O862" s="879" t="s">
        <v>1714</v>
      </c>
      <c r="P862" s="879" t="s">
        <v>1714</v>
      </c>
      <c r="Q862" s="879" t="s">
        <v>1714</v>
      </c>
      <c r="R862" s="879" t="s">
        <v>1714</v>
      </c>
      <c r="S862" s="879" t="s">
        <v>1714</v>
      </c>
      <c r="T862" s="879" t="s">
        <v>1714</v>
      </c>
      <c r="U862" s="879" t="s">
        <v>1714</v>
      </c>
      <c r="V862" s="879" t="s">
        <v>1714</v>
      </c>
      <c r="W862" s="879" t="s">
        <v>1714</v>
      </c>
      <c r="X862" s="879" t="s">
        <v>1714</v>
      </c>
      <c r="Y862" s="879" t="s">
        <v>1714</v>
      </c>
      <c r="Z862" s="879" t="s">
        <v>1714</v>
      </c>
      <c r="AA862" s="879" t="s">
        <v>1714</v>
      </c>
      <c r="AB862" s="879" t="s">
        <v>1714</v>
      </c>
      <c r="AC862" s="879" t="s">
        <v>1714</v>
      </c>
      <c r="AD862" s="879" t="s">
        <v>1714</v>
      </c>
      <c r="AE862" s="879" t="s">
        <v>1714</v>
      </c>
      <c r="AF862" s="879" t="s">
        <v>1714</v>
      </c>
      <c r="AG862" s="879" t="s">
        <v>1714</v>
      </c>
      <c r="AH862" s="879" t="s">
        <v>1714</v>
      </c>
      <c r="AI862" s="879" t="s">
        <v>1714</v>
      </c>
    </row>
    <row r="863" spans="2:35" ht="13" hidden="1" outlineLevel="1" x14ac:dyDescent="0.3">
      <c r="B863" s="845"/>
      <c r="C863" s="845"/>
      <c r="D863" s="848" t="s">
        <v>1636</v>
      </c>
      <c r="E863" s="878" t="s">
        <v>2537</v>
      </c>
      <c r="F863" s="879" t="s">
        <v>1714</v>
      </c>
      <c r="G863" s="879" t="s">
        <v>1714</v>
      </c>
      <c r="H863" s="879" t="s">
        <v>1714</v>
      </c>
      <c r="I863" s="879" t="s">
        <v>1714</v>
      </c>
      <c r="J863" s="879" t="s">
        <v>1714</v>
      </c>
      <c r="K863" s="879" t="s">
        <v>1714</v>
      </c>
      <c r="L863" s="879" t="s">
        <v>1714</v>
      </c>
      <c r="M863" s="879" t="s">
        <v>1714</v>
      </c>
      <c r="N863" s="879" t="s">
        <v>1714</v>
      </c>
      <c r="O863" s="879" t="s">
        <v>1714</v>
      </c>
      <c r="P863" s="879" t="s">
        <v>1714</v>
      </c>
      <c r="Q863" s="879" t="s">
        <v>1714</v>
      </c>
      <c r="R863" s="879" t="s">
        <v>1714</v>
      </c>
      <c r="S863" s="879" t="s">
        <v>1714</v>
      </c>
      <c r="T863" s="879" t="s">
        <v>1714</v>
      </c>
      <c r="U863" s="879" t="s">
        <v>1714</v>
      </c>
      <c r="V863" s="879" t="s">
        <v>1714</v>
      </c>
      <c r="W863" s="879" t="s">
        <v>1714</v>
      </c>
      <c r="X863" s="879" t="s">
        <v>1714</v>
      </c>
      <c r="Y863" s="879" t="s">
        <v>1714</v>
      </c>
      <c r="Z863" s="879" t="s">
        <v>1714</v>
      </c>
      <c r="AA863" s="879" t="s">
        <v>1714</v>
      </c>
      <c r="AB863" s="879" t="s">
        <v>1714</v>
      </c>
      <c r="AC863" s="879" t="s">
        <v>1714</v>
      </c>
      <c r="AD863" s="879" t="s">
        <v>1714</v>
      </c>
      <c r="AE863" s="879" t="s">
        <v>1714</v>
      </c>
      <c r="AF863" s="879" t="s">
        <v>1714</v>
      </c>
      <c r="AG863" s="879" t="s">
        <v>1714</v>
      </c>
      <c r="AH863" s="879" t="s">
        <v>1714</v>
      </c>
      <c r="AI863" s="879" t="s">
        <v>1714</v>
      </c>
    </row>
    <row r="864" spans="2:35" ht="13" hidden="1" outlineLevel="1" x14ac:dyDescent="0.3">
      <c r="B864" s="845"/>
      <c r="C864" s="845"/>
      <c r="D864" s="848" t="s">
        <v>1637</v>
      </c>
      <c r="E864" s="878" t="s">
        <v>2538</v>
      </c>
      <c r="F864" s="879" t="s">
        <v>1714</v>
      </c>
      <c r="G864" s="879" t="s">
        <v>1714</v>
      </c>
      <c r="H864" s="879" t="s">
        <v>1714</v>
      </c>
      <c r="I864" s="879" t="s">
        <v>1714</v>
      </c>
      <c r="J864" s="879" t="s">
        <v>1714</v>
      </c>
      <c r="K864" s="879" t="s">
        <v>1714</v>
      </c>
      <c r="L864" s="879" t="s">
        <v>1714</v>
      </c>
      <c r="M864" s="879" t="s">
        <v>1714</v>
      </c>
      <c r="N864" s="879" t="s">
        <v>1714</v>
      </c>
      <c r="O864" s="879" t="s">
        <v>1714</v>
      </c>
      <c r="P864" s="879" t="s">
        <v>1714</v>
      </c>
      <c r="Q864" s="879" t="s">
        <v>1714</v>
      </c>
      <c r="R864" s="879" t="s">
        <v>1714</v>
      </c>
      <c r="S864" s="879" t="s">
        <v>1714</v>
      </c>
      <c r="T864" s="879" t="s">
        <v>1714</v>
      </c>
      <c r="U864" s="879" t="s">
        <v>1714</v>
      </c>
      <c r="V864" s="879" t="s">
        <v>1714</v>
      </c>
      <c r="W864" s="879" t="s">
        <v>1714</v>
      </c>
      <c r="X864" s="879" t="s">
        <v>1714</v>
      </c>
      <c r="Y864" s="879" t="s">
        <v>1714</v>
      </c>
      <c r="Z864" s="879" t="s">
        <v>1714</v>
      </c>
      <c r="AA864" s="879" t="s">
        <v>1714</v>
      </c>
      <c r="AB864" s="879" t="s">
        <v>1714</v>
      </c>
      <c r="AC864" s="879" t="s">
        <v>1714</v>
      </c>
      <c r="AD864" s="879" t="s">
        <v>1714</v>
      </c>
      <c r="AE864" s="879" t="s">
        <v>1714</v>
      </c>
      <c r="AF864" s="879" t="s">
        <v>1714</v>
      </c>
      <c r="AG864" s="879" t="s">
        <v>1714</v>
      </c>
      <c r="AH864" s="879" t="s">
        <v>1714</v>
      </c>
      <c r="AI864" s="879" t="s">
        <v>1714</v>
      </c>
    </row>
    <row r="865" spans="2:35" ht="13" hidden="1" outlineLevel="1" x14ac:dyDescent="0.3">
      <c r="B865" s="845"/>
      <c r="C865" s="845"/>
      <c r="D865" s="848" t="s">
        <v>1638</v>
      </c>
      <c r="E865" s="878" t="s">
        <v>2539</v>
      </c>
      <c r="F865" s="879" t="s">
        <v>1714</v>
      </c>
      <c r="G865" s="879" t="s">
        <v>1714</v>
      </c>
      <c r="H865" s="879" t="s">
        <v>1714</v>
      </c>
      <c r="I865" s="879" t="s">
        <v>1714</v>
      </c>
      <c r="J865" s="879" t="s">
        <v>1714</v>
      </c>
      <c r="K865" s="879" t="s">
        <v>1714</v>
      </c>
      <c r="L865" s="879" t="s">
        <v>1714</v>
      </c>
      <c r="M865" s="879" t="s">
        <v>1714</v>
      </c>
      <c r="N865" s="879" t="s">
        <v>1714</v>
      </c>
      <c r="O865" s="879" t="s">
        <v>1714</v>
      </c>
      <c r="P865" s="879" t="s">
        <v>1714</v>
      </c>
      <c r="Q865" s="879" t="s">
        <v>1714</v>
      </c>
      <c r="R865" s="879" t="s">
        <v>1714</v>
      </c>
      <c r="S865" s="879" t="s">
        <v>1714</v>
      </c>
      <c r="T865" s="879" t="s">
        <v>1714</v>
      </c>
      <c r="U865" s="879" t="s">
        <v>1714</v>
      </c>
      <c r="V865" s="879" t="s">
        <v>1714</v>
      </c>
      <c r="W865" s="879" t="s">
        <v>1714</v>
      </c>
      <c r="X865" s="879" t="s">
        <v>1714</v>
      </c>
      <c r="Y865" s="879" t="s">
        <v>1714</v>
      </c>
      <c r="Z865" s="879" t="s">
        <v>1714</v>
      </c>
      <c r="AA865" s="879" t="s">
        <v>1714</v>
      </c>
      <c r="AB865" s="879" t="s">
        <v>1714</v>
      </c>
      <c r="AC865" s="879" t="s">
        <v>1714</v>
      </c>
      <c r="AD865" s="879" t="s">
        <v>1714</v>
      </c>
      <c r="AE865" s="879" t="s">
        <v>1714</v>
      </c>
      <c r="AF865" s="879" t="s">
        <v>1714</v>
      </c>
      <c r="AG865" s="879" t="s">
        <v>1714</v>
      </c>
      <c r="AH865" s="879" t="s">
        <v>1714</v>
      </c>
      <c r="AI865" s="879" t="s">
        <v>1714</v>
      </c>
    </row>
    <row r="866" spans="2:35" ht="13" hidden="1" outlineLevel="1" x14ac:dyDescent="0.3">
      <c r="B866" s="845"/>
      <c r="C866" s="845"/>
      <c r="D866" s="849" t="s">
        <v>1639</v>
      </c>
      <c r="E866" s="878" t="s">
        <v>2540</v>
      </c>
      <c r="F866" s="879" t="s">
        <v>1714</v>
      </c>
      <c r="G866" s="879" t="s">
        <v>1714</v>
      </c>
      <c r="H866" s="879" t="s">
        <v>1714</v>
      </c>
      <c r="I866" s="879" t="s">
        <v>1714</v>
      </c>
      <c r="J866" s="879" t="s">
        <v>1714</v>
      </c>
      <c r="K866" s="879" t="s">
        <v>1714</v>
      </c>
      <c r="L866" s="879" t="s">
        <v>1714</v>
      </c>
      <c r="M866" s="879" t="s">
        <v>1714</v>
      </c>
      <c r="N866" s="879" t="s">
        <v>1714</v>
      </c>
      <c r="O866" s="879" t="s">
        <v>1714</v>
      </c>
      <c r="P866" s="879" t="s">
        <v>1714</v>
      </c>
      <c r="Q866" s="879" t="s">
        <v>1714</v>
      </c>
      <c r="R866" s="879" t="s">
        <v>1714</v>
      </c>
      <c r="S866" s="879" t="s">
        <v>1714</v>
      </c>
      <c r="T866" s="879" t="s">
        <v>1714</v>
      </c>
      <c r="U866" s="879" t="s">
        <v>1714</v>
      </c>
      <c r="V866" s="879" t="s">
        <v>1714</v>
      </c>
      <c r="W866" s="879" t="s">
        <v>1714</v>
      </c>
      <c r="X866" s="879" t="s">
        <v>1714</v>
      </c>
      <c r="Y866" s="879" t="s">
        <v>1714</v>
      </c>
      <c r="Z866" s="879" t="s">
        <v>1714</v>
      </c>
      <c r="AA866" s="879" t="s">
        <v>1714</v>
      </c>
      <c r="AB866" s="879" t="s">
        <v>1714</v>
      </c>
      <c r="AC866" s="879" t="s">
        <v>1714</v>
      </c>
      <c r="AD866" s="879" t="s">
        <v>1714</v>
      </c>
      <c r="AE866" s="879" t="s">
        <v>1714</v>
      </c>
      <c r="AF866" s="879" t="s">
        <v>1714</v>
      </c>
      <c r="AG866" s="879" t="s">
        <v>1714</v>
      </c>
      <c r="AH866" s="879" t="s">
        <v>1714</v>
      </c>
      <c r="AI866" s="879" t="s">
        <v>1714</v>
      </c>
    </row>
    <row r="867" spans="2:35" ht="13" hidden="1" outlineLevel="1" x14ac:dyDescent="0.3">
      <c r="B867" s="845"/>
      <c r="C867" s="845"/>
      <c r="D867" s="849" t="s">
        <v>1640</v>
      </c>
      <c r="E867" s="878" t="s">
        <v>2541</v>
      </c>
      <c r="F867" s="879" t="s">
        <v>1714</v>
      </c>
      <c r="G867" s="879" t="s">
        <v>1714</v>
      </c>
      <c r="H867" s="879" t="s">
        <v>1714</v>
      </c>
      <c r="I867" s="879" t="s">
        <v>1714</v>
      </c>
      <c r="J867" s="879" t="s">
        <v>1714</v>
      </c>
      <c r="K867" s="879" t="s">
        <v>1714</v>
      </c>
      <c r="L867" s="879" t="s">
        <v>1714</v>
      </c>
      <c r="M867" s="879" t="s">
        <v>1714</v>
      </c>
      <c r="N867" s="879" t="s">
        <v>1714</v>
      </c>
      <c r="O867" s="879" t="s">
        <v>1714</v>
      </c>
      <c r="P867" s="879" t="s">
        <v>1714</v>
      </c>
      <c r="Q867" s="879" t="s">
        <v>1714</v>
      </c>
      <c r="R867" s="879" t="s">
        <v>1714</v>
      </c>
      <c r="S867" s="879" t="s">
        <v>1714</v>
      </c>
      <c r="T867" s="879" t="s">
        <v>1714</v>
      </c>
      <c r="U867" s="879" t="s">
        <v>1714</v>
      </c>
      <c r="V867" s="879" t="s">
        <v>1714</v>
      </c>
      <c r="W867" s="879" t="s">
        <v>1714</v>
      </c>
      <c r="X867" s="879" t="s">
        <v>1714</v>
      </c>
      <c r="Y867" s="879" t="s">
        <v>1714</v>
      </c>
      <c r="Z867" s="879" t="s">
        <v>1714</v>
      </c>
      <c r="AA867" s="879" t="s">
        <v>1714</v>
      </c>
      <c r="AB867" s="879" t="s">
        <v>1714</v>
      </c>
      <c r="AC867" s="879" t="s">
        <v>1714</v>
      </c>
      <c r="AD867" s="879" t="s">
        <v>1714</v>
      </c>
      <c r="AE867" s="879" t="s">
        <v>1714</v>
      </c>
      <c r="AF867" s="879" t="s">
        <v>1714</v>
      </c>
      <c r="AG867" s="879" t="s">
        <v>1714</v>
      </c>
      <c r="AH867" s="879" t="s">
        <v>1714</v>
      </c>
      <c r="AI867" s="879" t="s">
        <v>1714</v>
      </c>
    </row>
    <row r="868" spans="2:35" ht="13" hidden="1" outlineLevel="1" x14ac:dyDescent="0.3">
      <c r="B868" s="845"/>
      <c r="C868" s="845"/>
      <c r="D868" s="848" t="s">
        <v>1641</v>
      </c>
      <c r="E868" s="878" t="s">
        <v>2542</v>
      </c>
      <c r="F868" s="879" t="s">
        <v>1714</v>
      </c>
      <c r="G868" s="879" t="s">
        <v>1714</v>
      </c>
      <c r="H868" s="879" t="s">
        <v>1714</v>
      </c>
      <c r="I868" s="879" t="s">
        <v>1714</v>
      </c>
      <c r="J868" s="879" t="s">
        <v>1714</v>
      </c>
      <c r="K868" s="879" t="s">
        <v>1714</v>
      </c>
      <c r="L868" s="879" t="s">
        <v>1714</v>
      </c>
      <c r="M868" s="879" t="s">
        <v>1714</v>
      </c>
      <c r="N868" s="879" t="s">
        <v>1714</v>
      </c>
      <c r="O868" s="879" t="s">
        <v>1714</v>
      </c>
      <c r="P868" s="879" t="s">
        <v>1714</v>
      </c>
      <c r="Q868" s="879" t="s">
        <v>1714</v>
      </c>
      <c r="R868" s="879" t="s">
        <v>1714</v>
      </c>
      <c r="S868" s="879" t="s">
        <v>1714</v>
      </c>
      <c r="T868" s="879" t="s">
        <v>1714</v>
      </c>
      <c r="U868" s="879" t="s">
        <v>1714</v>
      </c>
      <c r="V868" s="879" t="s">
        <v>1714</v>
      </c>
      <c r="W868" s="879" t="s">
        <v>1714</v>
      </c>
      <c r="X868" s="879" t="s">
        <v>1714</v>
      </c>
      <c r="Y868" s="879" t="s">
        <v>1714</v>
      </c>
      <c r="Z868" s="879" t="s">
        <v>1714</v>
      </c>
      <c r="AA868" s="879" t="s">
        <v>1714</v>
      </c>
      <c r="AB868" s="879" t="s">
        <v>1714</v>
      </c>
      <c r="AC868" s="879" t="s">
        <v>1714</v>
      </c>
      <c r="AD868" s="879" t="s">
        <v>1714</v>
      </c>
      <c r="AE868" s="879" t="s">
        <v>1714</v>
      </c>
      <c r="AF868" s="879" t="s">
        <v>1714</v>
      </c>
      <c r="AG868" s="879" t="s">
        <v>1714</v>
      </c>
      <c r="AH868" s="879" t="s">
        <v>1714</v>
      </c>
      <c r="AI868" s="879" t="s">
        <v>1714</v>
      </c>
    </row>
    <row r="869" spans="2:35" ht="13" hidden="1" outlineLevel="1" x14ac:dyDescent="0.3">
      <c r="B869" s="845"/>
      <c r="C869" s="845"/>
      <c r="D869" s="852" t="s">
        <v>1646</v>
      </c>
      <c r="E869" s="878" t="s">
        <v>2543</v>
      </c>
      <c r="F869" s="879" t="s">
        <v>1714</v>
      </c>
      <c r="G869" s="879" t="s">
        <v>1714</v>
      </c>
      <c r="H869" s="879" t="s">
        <v>1714</v>
      </c>
      <c r="I869" s="879" t="s">
        <v>1714</v>
      </c>
      <c r="J869" s="879" t="s">
        <v>1714</v>
      </c>
      <c r="K869" s="879" t="s">
        <v>1714</v>
      </c>
      <c r="L869" s="879" t="s">
        <v>1714</v>
      </c>
      <c r="M869" s="879" t="s">
        <v>1714</v>
      </c>
      <c r="N869" s="879" t="s">
        <v>1714</v>
      </c>
      <c r="O869" s="879" t="s">
        <v>1714</v>
      </c>
      <c r="P869" s="879" t="s">
        <v>1714</v>
      </c>
      <c r="Q869" s="879" t="s">
        <v>1714</v>
      </c>
      <c r="R869" s="879" t="s">
        <v>1714</v>
      </c>
      <c r="S869" s="879" t="s">
        <v>1714</v>
      </c>
      <c r="T869" s="879" t="s">
        <v>1714</v>
      </c>
      <c r="U869" s="879" t="s">
        <v>1714</v>
      </c>
      <c r="V869" s="879" t="s">
        <v>1714</v>
      </c>
      <c r="W869" s="879" t="s">
        <v>1714</v>
      </c>
      <c r="X869" s="879" t="s">
        <v>1714</v>
      </c>
      <c r="Y869" s="879" t="s">
        <v>1714</v>
      </c>
      <c r="Z869" s="879" t="s">
        <v>1714</v>
      </c>
      <c r="AA869" s="879" t="s">
        <v>1714</v>
      </c>
      <c r="AB869" s="879" t="s">
        <v>1714</v>
      </c>
      <c r="AC869" s="879" t="s">
        <v>1714</v>
      </c>
      <c r="AD869" s="879" t="s">
        <v>1714</v>
      </c>
      <c r="AE869" s="879" t="s">
        <v>1714</v>
      </c>
      <c r="AF869" s="879" t="s">
        <v>1714</v>
      </c>
      <c r="AG869" s="879" t="s">
        <v>1714</v>
      </c>
      <c r="AH869" s="879" t="s">
        <v>1714</v>
      </c>
      <c r="AI869" s="879" t="s">
        <v>1714</v>
      </c>
    </row>
    <row r="870" spans="2:35" ht="13" hidden="1" outlineLevel="1" x14ac:dyDescent="0.3">
      <c r="B870" s="845"/>
      <c r="C870" s="845"/>
      <c r="D870" s="864" t="s">
        <v>605</v>
      </c>
      <c r="E870" s="878"/>
      <c r="F870" s="879"/>
      <c r="G870" s="879"/>
      <c r="H870" s="879"/>
      <c r="I870" s="879"/>
      <c r="J870" s="879"/>
      <c r="K870" s="879"/>
      <c r="L870" s="879"/>
      <c r="M870" s="879"/>
      <c r="N870" s="879"/>
      <c r="O870" s="879"/>
      <c r="P870" s="879"/>
      <c r="Q870" s="879"/>
      <c r="R870" s="879"/>
      <c r="S870" s="879"/>
      <c r="T870" s="879"/>
      <c r="U870" s="879"/>
      <c r="V870" s="879"/>
      <c r="W870" s="879"/>
      <c r="X870" s="879"/>
      <c r="Y870" s="879"/>
      <c r="Z870" s="879"/>
      <c r="AA870" s="879"/>
      <c r="AB870" s="879"/>
      <c r="AC870" s="879"/>
      <c r="AD870" s="879"/>
      <c r="AE870" s="879"/>
      <c r="AF870" s="879"/>
      <c r="AG870" s="879"/>
      <c r="AH870" s="879"/>
      <c r="AI870" s="879"/>
    </row>
    <row r="871" spans="2:35" ht="13" hidden="1" outlineLevel="1" x14ac:dyDescent="0.3">
      <c r="B871" s="845"/>
      <c r="C871" s="845"/>
      <c r="D871" s="834" t="s">
        <v>606</v>
      </c>
      <c r="E871" s="878" t="s">
        <v>2544</v>
      </c>
      <c r="F871" s="879" t="s">
        <v>1714</v>
      </c>
      <c r="G871" s="879" t="s">
        <v>1714</v>
      </c>
      <c r="H871" s="879" t="s">
        <v>1714</v>
      </c>
      <c r="I871" s="879" t="s">
        <v>1714</v>
      </c>
      <c r="J871" s="879" t="s">
        <v>1714</v>
      </c>
      <c r="K871" s="879" t="s">
        <v>1714</v>
      </c>
      <c r="L871" s="879" t="s">
        <v>1714</v>
      </c>
      <c r="M871" s="879" t="s">
        <v>1714</v>
      </c>
      <c r="N871" s="879" t="s">
        <v>1714</v>
      </c>
      <c r="O871" s="879" t="s">
        <v>1714</v>
      </c>
      <c r="P871" s="879" t="s">
        <v>1714</v>
      </c>
      <c r="Q871" s="879" t="s">
        <v>1714</v>
      </c>
      <c r="R871" s="879" t="s">
        <v>1714</v>
      </c>
      <c r="S871" s="879" t="s">
        <v>1714</v>
      </c>
      <c r="T871" s="879" t="s">
        <v>1714</v>
      </c>
      <c r="U871" s="879" t="s">
        <v>1714</v>
      </c>
      <c r="V871" s="879" t="s">
        <v>1714</v>
      </c>
      <c r="W871" s="879" t="s">
        <v>1714</v>
      </c>
      <c r="X871" s="879" t="s">
        <v>1714</v>
      </c>
      <c r="Y871" s="879" t="s">
        <v>1714</v>
      </c>
      <c r="Z871" s="879" t="s">
        <v>1714</v>
      </c>
      <c r="AA871" s="879" t="s">
        <v>1714</v>
      </c>
      <c r="AB871" s="879" t="s">
        <v>1714</v>
      </c>
      <c r="AC871" s="879" t="s">
        <v>1714</v>
      </c>
      <c r="AD871" s="879" t="s">
        <v>1714</v>
      </c>
      <c r="AE871" s="879" t="s">
        <v>1714</v>
      </c>
      <c r="AF871" s="879" t="s">
        <v>1714</v>
      </c>
      <c r="AG871" s="879" t="s">
        <v>1714</v>
      </c>
      <c r="AH871" s="879" t="s">
        <v>1714</v>
      </c>
      <c r="AI871" s="879" t="s">
        <v>1714</v>
      </c>
    </row>
    <row r="872" spans="2:35" ht="13" hidden="1" outlineLevel="1" x14ac:dyDescent="0.3">
      <c r="B872" s="845"/>
      <c r="C872" s="845"/>
      <c r="D872" s="834" t="s">
        <v>607</v>
      </c>
      <c r="E872" s="878" t="s">
        <v>2545</v>
      </c>
      <c r="F872" s="879" t="s">
        <v>1714</v>
      </c>
      <c r="G872" s="879" t="s">
        <v>1714</v>
      </c>
      <c r="H872" s="879" t="s">
        <v>1714</v>
      </c>
      <c r="I872" s="879" t="s">
        <v>1714</v>
      </c>
      <c r="J872" s="879" t="s">
        <v>1714</v>
      </c>
      <c r="K872" s="879" t="s">
        <v>1714</v>
      </c>
      <c r="L872" s="879" t="s">
        <v>1714</v>
      </c>
      <c r="M872" s="879" t="s">
        <v>1714</v>
      </c>
      <c r="N872" s="879" t="s">
        <v>1714</v>
      </c>
      <c r="O872" s="879" t="s">
        <v>1714</v>
      </c>
      <c r="P872" s="879" t="s">
        <v>1714</v>
      </c>
      <c r="Q872" s="879" t="s">
        <v>1714</v>
      </c>
      <c r="R872" s="879" t="s">
        <v>1714</v>
      </c>
      <c r="S872" s="879" t="s">
        <v>1714</v>
      </c>
      <c r="T872" s="879" t="s">
        <v>1714</v>
      </c>
      <c r="U872" s="879" t="s">
        <v>1714</v>
      </c>
      <c r="V872" s="879" t="s">
        <v>1714</v>
      </c>
      <c r="W872" s="879" t="s">
        <v>1714</v>
      </c>
      <c r="X872" s="879" t="s">
        <v>1714</v>
      </c>
      <c r="Y872" s="879" t="s">
        <v>1714</v>
      </c>
      <c r="Z872" s="879" t="s">
        <v>1714</v>
      </c>
      <c r="AA872" s="879" t="s">
        <v>1714</v>
      </c>
      <c r="AB872" s="879" t="s">
        <v>1714</v>
      </c>
      <c r="AC872" s="879" t="s">
        <v>1714</v>
      </c>
      <c r="AD872" s="879" t="s">
        <v>1714</v>
      </c>
      <c r="AE872" s="879" t="s">
        <v>1714</v>
      </c>
      <c r="AF872" s="879" t="s">
        <v>1714</v>
      </c>
      <c r="AG872" s="879" t="s">
        <v>1714</v>
      </c>
      <c r="AH872" s="879" t="s">
        <v>1714</v>
      </c>
      <c r="AI872" s="879" t="s">
        <v>1714</v>
      </c>
    </row>
    <row r="873" spans="2:35" ht="13" hidden="1" outlineLevel="1" x14ac:dyDescent="0.3">
      <c r="B873" s="845"/>
      <c r="C873" s="845"/>
      <c r="D873" s="834" t="s">
        <v>1648</v>
      </c>
      <c r="E873" s="878" t="s">
        <v>2546</v>
      </c>
      <c r="F873" s="879" t="s">
        <v>1714</v>
      </c>
      <c r="G873" s="879" t="s">
        <v>1714</v>
      </c>
      <c r="H873" s="879" t="s">
        <v>1714</v>
      </c>
      <c r="I873" s="879" t="s">
        <v>1714</v>
      </c>
      <c r="J873" s="879" t="s">
        <v>1714</v>
      </c>
      <c r="K873" s="879" t="s">
        <v>1714</v>
      </c>
      <c r="L873" s="879" t="s">
        <v>1714</v>
      </c>
      <c r="M873" s="879" t="s">
        <v>1714</v>
      </c>
      <c r="N873" s="879" t="s">
        <v>1714</v>
      </c>
      <c r="O873" s="879" t="s">
        <v>1714</v>
      </c>
      <c r="P873" s="879" t="s">
        <v>1714</v>
      </c>
      <c r="Q873" s="879" t="s">
        <v>1714</v>
      </c>
      <c r="R873" s="879" t="s">
        <v>1714</v>
      </c>
      <c r="S873" s="879" t="s">
        <v>1714</v>
      </c>
      <c r="T873" s="879" t="s">
        <v>1714</v>
      </c>
      <c r="U873" s="879" t="s">
        <v>1714</v>
      </c>
      <c r="V873" s="879" t="s">
        <v>1714</v>
      </c>
      <c r="W873" s="879" t="s">
        <v>1714</v>
      </c>
      <c r="X873" s="879" t="s">
        <v>1714</v>
      </c>
      <c r="Y873" s="879" t="s">
        <v>1714</v>
      </c>
      <c r="Z873" s="879" t="s">
        <v>1714</v>
      </c>
      <c r="AA873" s="879" t="s">
        <v>1714</v>
      </c>
      <c r="AB873" s="879" t="s">
        <v>1714</v>
      </c>
      <c r="AC873" s="879" t="s">
        <v>1714</v>
      </c>
      <c r="AD873" s="879" t="s">
        <v>1714</v>
      </c>
      <c r="AE873" s="879" t="s">
        <v>1714</v>
      </c>
      <c r="AF873" s="879" t="s">
        <v>1714</v>
      </c>
      <c r="AG873" s="879" t="s">
        <v>1714</v>
      </c>
      <c r="AH873" s="879" t="s">
        <v>1714</v>
      </c>
      <c r="AI873" s="879" t="s">
        <v>1714</v>
      </c>
    </row>
    <row r="874" spans="2:35" ht="13" hidden="1" outlineLevel="1" x14ac:dyDescent="0.3">
      <c r="B874" s="845"/>
      <c r="C874" s="845"/>
      <c r="D874" s="834" t="s">
        <v>608</v>
      </c>
      <c r="E874" s="878" t="s">
        <v>2547</v>
      </c>
      <c r="F874" s="879" t="s">
        <v>1714</v>
      </c>
      <c r="G874" s="879" t="s">
        <v>1714</v>
      </c>
      <c r="H874" s="879" t="s">
        <v>1714</v>
      </c>
      <c r="I874" s="879" t="s">
        <v>1714</v>
      </c>
      <c r="J874" s="879" t="s">
        <v>1714</v>
      </c>
      <c r="K874" s="879" t="s">
        <v>1714</v>
      </c>
      <c r="L874" s="879" t="s">
        <v>1714</v>
      </c>
      <c r="M874" s="879" t="s">
        <v>1714</v>
      </c>
      <c r="N874" s="879" t="s">
        <v>1714</v>
      </c>
      <c r="O874" s="879" t="s">
        <v>1714</v>
      </c>
      <c r="P874" s="879" t="s">
        <v>1714</v>
      </c>
      <c r="Q874" s="879" t="s">
        <v>1714</v>
      </c>
      <c r="R874" s="879" t="s">
        <v>1714</v>
      </c>
      <c r="S874" s="879" t="s">
        <v>1714</v>
      </c>
      <c r="T874" s="879" t="s">
        <v>1714</v>
      </c>
      <c r="U874" s="879" t="s">
        <v>1714</v>
      </c>
      <c r="V874" s="879" t="s">
        <v>1714</v>
      </c>
      <c r="W874" s="879" t="s">
        <v>1714</v>
      </c>
      <c r="X874" s="879" t="s">
        <v>1714</v>
      </c>
      <c r="Y874" s="879" t="s">
        <v>1714</v>
      </c>
      <c r="Z874" s="879" t="s">
        <v>1714</v>
      </c>
      <c r="AA874" s="879" t="s">
        <v>1714</v>
      </c>
      <c r="AB874" s="879" t="s">
        <v>1714</v>
      </c>
      <c r="AC874" s="879" t="s">
        <v>1714</v>
      </c>
      <c r="AD874" s="879" t="s">
        <v>1714</v>
      </c>
      <c r="AE874" s="879" t="s">
        <v>1714</v>
      </c>
      <c r="AF874" s="879" t="s">
        <v>1714</v>
      </c>
      <c r="AG874" s="879" t="s">
        <v>1714</v>
      </c>
      <c r="AH874" s="879" t="s">
        <v>1714</v>
      </c>
      <c r="AI874" s="879" t="s">
        <v>1714</v>
      </c>
    </row>
    <row r="875" spans="2:35" ht="13" hidden="1" outlineLevel="1" x14ac:dyDescent="0.3">
      <c r="B875" s="845"/>
      <c r="C875" s="845"/>
      <c r="D875" s="834" t="s">
        <v>609</v>
      </c>
      <c r="E875" s="878" t="s">
        <v>2548</v>
      </c>
      <c r="F875" s="879" t="s">
        <v>1714</v>
      </c>
      <c r="G875" s="879" t="s">
        <v>1714</v>
      </c>
      <c r="H875" s="879" t="s">
        <v>1714</v>
      </c>
      <c r="I875" s="879" t="s">
        <v>1714</v>
      </c>
      <c r="J875" s="879" t="s">
        <v>1714</v>
      </c>
      <c r="K875" s="879" t="s">
        <v>1714</v>
      </c>
      <c r="L875" s="879" t="s">
        <v>1714</v>
      </c>
      <c r="M875" s="879" t="s">
        <v>1714</v>
      </c>
      <c r="N875" s="879" t="s">
        <v>1714</v>
      </c>
      <c r="O875" s="879" t="s">
        <v>1714</v>
      </c>
      <c r="P875" s="879" t="s">
        <v>1714</v>
      </c>
      <c r="Q875" s="879" t="s">
        <v>1714</v>
      </c>
      <c r="R875" s="879" t="s">
        <v>1714</v>
      </c>
      <c r="S875" s="879" t="s">
        <v>1714</v>
      </c>
      <c r="T875" s="879" t="s">
        <v>1714</v>
      </c>
      <c r="U875" s="879" t="s">
        <v>1714</v>
      </c>
      <c r="V875" s="879" t="s">
        <v>1714</v>
      </c>
      <c r="W875" s="879" t="s">
        <v>1714</v>
      </c>
      <c r="X875" s="879" t="s">
        <v>1714</v>
      </c>
      <c r="Y875" s="879" t="s">
        <v>1714</v>
      </c>
      <c r="Z875" s="879" t="s">
        <v>1714</v>
      </c>
      <c r="AA875" s="879" t="s">
        <v>1714</v>
      </c>
      <c r="AB875" s="879" t="s">
        <v>1714</v>
      </c>
      <c r="AC875" s="879" t="s">
        <v>1714</v>
      </c>
      <c r="AD875" s="879" t="s">
        <v>1714</v>
      </c>
      <c r="AE875" s="879" t="s">
        <v>1714</v>
      </c>
      <c r="AF875" s="879" t="s">
        <v>1714</v>
      </c>
      <c r="AG875" s="879" t="s">
        <v>1714</v>
      </c>
      <c r="AH875" s="879" t="s">
        <v>1714</v>
      </c>
      <c r="AI875" s="879" t="s">
        <v>1714</v>
      </c>
    </row>
    <row r="876" spans="2:35" ht="13" hidden="1" outlineLevel="1" x14ac:dyDescent="0.3">
      <c r="B876" s="845"/>
      <c r="C876" s="845"/>
      <c r="D876" s="834" t="s">
        <v>1649</v>
      </c>
      <c r="E876" s="878" t="s">
        <v>2549</v>
      </c>
      <c r="F876" s="879" t="s">
        <v>1714</v>
      </c>
      <c r="G876" s="879" t="s">
        <v>1714</v>
      </c>
      <c r="H876" s="879" t="s">
        <v>1714</v>
      </c>
      <c r="I876" s="879" t="s">
        <v>1714</v>
      </c>
      <c r="J876" s="879" t="s">
        <v>1714</v>
      </c>
      <c r="K876" s="879" t="s">
        <v>1714</v>
      </c>
      <c r="L876" s="879" t="s">
        <v>1714</v>
      </c>
      <c r="M876" s="879" t="s">
        <v>1714</v>
      </c>
      <c r="N876" s="879" t="s">
        <v>1714</v>
      </c>
      <c r="O876" s="879" t="s">
        <v>1714</v>
      </c>
      <c r="P876" s="879" t="s">
        <v>1714</v>
      </c>
      <c r="Q876" s="879" t="s">
        <v>1714</v>
      </c>
      <c r="R876" s="879" t="s">
        <v>1714</v>
      </c>
      <c r="S876" s="879" t="s">
        <v>1714</v>
      </c>
      <c r="T876" s="879" t="s">
        <v>1714</v>
      </c>
      <c r="U876" s="879" t="s">
        <v>1714</v>
      </c>
      <c r="V876" s="879" t="s">
        <v>1714</v>
      </c>
      <c r="W876" s="879" t="s">
        <v>1714</v>
      </c>
      <c r="X876" s="879" t="s">
        <v>1714</v>
      </c>
      <c r="Y876" s="879" t="s">
        <v>1714</v>
      </c>
      <c r="Z876" s="879" t="s">
        <v>1714</v>
      </c>
      <c r="AA876" s="879" t="s">
        <v>1714</v>
      </c>
      <c r="AB876" s="879" t="s">
        <v>1714</v>
      </c>
      <c r="AC876" s="879" t="s">
        <v>1714</v>
      </c>
      <c r="AD876" s="879" t="s">
        <v>1714</v>
      </c>
      <c r="AE876" s="879" t="s">
        <v>1714</v>
      </c>
      <c r="AF876" s="879" t="s">
        <v>1714</v>
      </c>
      <c r="AG876" s="879" t="s">
        <v>1714</v>
      </c>
      <c r="AH876" s="879" t="s">
        <v>1714</v>
      </c>
      <c r="AI876" s="879" t="s">
        <v>1714</v>
      </c>
    </row>
    <row r="877" spans="2:35" ht="13" hidden="1" outlineLevel="1" x14ac:dyDescent="0.3">
      <c r="B877" s="845"/>
      <c r="C877" s="845"/>
      <c r="D877" s="834" t="s">
        <v>1650</v>
      </c>
      <c r="E877" s="878" t="s">
        <v>2550</v>
      </c>
      <c r="F877" s="879" t="s">
        <v>1714</v>
      </c>
      <c r="G877" s="879" t="s">
        <v>1714</v>
      </c>
      <c r="H877" s="879" t="s">
        <v>1714</v>
      </c>
      <c r="I877" s="879" t="s">
        <v>1714</v>
      </c>
      <c r="J877" s="879" t="s">
        <v>1714</v>
      </c>
      <c r="K877" s="879" t="s">
        <v>1714</v>
      </c>
      <c r="L877" s="879" t="s">
        <v>1714</v>
      </c>
      <c r="M877" s="879" t="s">
        <v>1714</v>
      </c>
      <c r="N877" s="879" t="s">
        <v>1714</v>
      </c>
      <c r="O877" s="879" t="s">
        <v>1714</v>
      </c>
      <c r="P877" s="879" t="s">
        <v>1714</v>
      </c>
      <c r="Q877" s="879" t="s">
        <v>1714</v>
      </c>
      <c r="R877" s="879" t="s">
        <v>1714</v>
      </c>
      <c r="S877" s="879" t="s">
        <v>1714</v>
      </c>
      <c r="T877" s="879" t="s">
        <v>1714</v>
      </c>
      <c r="U877" s="879" t="s">
        <v>1714</v>
      </c>
      <c r="V877" s="879" t="s">
        <v>1714</v>
      </c>
      <c r="W877" s="879" t="s">
        <v>1714</v>
      </c>
      <c r="X877" s="879" t="s">
        <v>1714</v>
      </c>
      <c r="Y877" s="879" t="s">
        <v>1714</v>
      </c>
      <c r="Z877" s="879" t="s">
        <v>1714</v>
      </c>
      <c r="AA877" s="879" t="s">
        <v>1714</v>
      </c>
      <c r="AB877" s="879" t="s">
        <v>1714</v>
      </c>
      <c r="AC877" s="879" t="s">
        <v>1714</v>
      </c>
      <c r="AD877" s="879" t="s">
        <v>1714</v>
      </c>
      <c r="AE877" s="879" t="s">
        <v>1714</v>
      </c>
      <c r="AF877" s="879" t="s">
        <v>1714</v>
      </c>
      <c r="AG877" s="879" t="s">
        <v>1714</v>
      </c>
      <c r="AH877" s="879" t="s">
        <v>1714</v>
      </c>
      <c r="AI877" s="879" t="s">
        <v>1714</v>
      </c>
    </row>
    <row r="878" spans="2:35" ht="13" hidden="1" outlineLevel="1" x14ac:dyDescent="0.3">
      <c r="B878" s="845"/>
      <c r="C878" s="845"/>
      <c r="D878" s="834" t="s">
        <v>1651</v>
      </c>
      <c r="E878" s="878" t="s">
        <v>2551</v>
      </c>
      <c r="F878" s="879" t="s">
        <v>1714</v>
      </c>
      <c r="G878" s="879" t="s">
        <v>1714</v>
      </c>
      <c r="H878" s="879" t="s">
        <v>1714</v>
      </c>
      <c r="I878" s="879" t="s">
        <v>1714</v>
      </c>
      <c r="J878" s="879" t="s">
        <v>1714</v>
      </c>
      <c r="K878" s="879" t="s">
        <v>1714</v>
      </c>
      <c r="L878" s="879" t="s">
        <v>1714</v>
      </c>
      <c r="M878" s="879" t="s">
        <v>1714</v>
      </c>
      <c r="N878" s="879" t="s">
        <v>1714</v>
      </c>
      <c r="O878" s="879" t="s">
        <v>1714</v>
      </c>
      <c r="P878" s="879" t="s">
        <v>1714</v>
      </c>
      <c r="Q878" s="879" t="s">
        <v>1714</v>
      </c>
      <c r="R878" s="879" t="s">
        <v>1714</v>
      </c>
      <c r="S878" s="879" t="s">
        <v>1714</v>
      </c>
      <c r="T878" s="879" t="s">
        <v>1714</v>
      </c>
      <c r="U878" s="879" t="s">
        <v>1714</v>
      </c>
      <c r="V878" s="879" t="s">
        <v>1714</v>
      </c>
      <c r="W878" s="879" t="s">
        <v>1714</v>
      </c>
      <c r="X878" s="879" t="s">
        <v>1714</v>
      </c>
      <c r="Y878" s="879" t="s">
        <v>1714</v>
      </c>
      <c r="Z878" s="879" t="s">
        <v>1714</v>
      </c>
      <c r="AA878" s="879" t="s">
        <v>1714</v>
      </c>
      <c r="AB878" s="879" t="s">
        <v>1714</v>
      </c>
      <c r="AC878" s="879" t="s">
        <v>1714</v>
      </c>
      <c r="AD878" s="879" t="s">
        <v>1714</v>
      </c>
      <c r="AE878" s="879" t="s">
        <v>1714</v>
      </c>
      <c r="AF878" s="879" t="s">
        <v>1714</v>
      </c>
      <c r="AG878" s="879" t="s">
        <v>1714</v>
      </c>
      <c r="AH878" s="879" t="s">
        <v>1714</v>
      </c>
      <c r="AI878" s="879" t="s">
        <v>1714</v>
      </c>
    </row>
    <row r="879" spans="2:35" ht="13" hidden="1" outlineLevel="1" x14ac:dyDescent="0.3">
      <c r="B879" s="845"/>
      <c r="C879" s="845"/>
      <c r="D879" s="865" t="s">
        <v>1652</v>
      </c>
      <c r="E879" s="878" t="s">
        <v>2552</v>
      </c>
      <c r="F879" s="879" t="s">
        <v>1714</v>
      </c>
      <c r="G879" s="879" t="s">
        <v>1714</v>
      </c>
      <c r="H879" s="879" t="s">
        <v>1714</v>
      </c>
      <c r="I879" s="879" t="s">
        <v>1714</v>
      </c>
      <c r="J879" s="879" t="s">
        <v>1714</v>
      </c>
      <c r="K879" s="879" t="s">
        <v>1714</v>
      </c>
      <c r="L879" s="879" t="s">
        <v>1714</v>
      </c>
      <c r="M879" s="879" t="s">
        <v>1714</v>
      </c>
      <c r="N879" s="879" t="s">
        <v>1714</v>
      </c>
      <c r="O879" s="879" t="s">
        <v>1714</v>
      </c>
      <c r="P879" s="879" t="s">
        <v>1714</v>
      </c>
      <c r="Q879" s="879" t="s">
        <v>1714</v>
      </c>
      <c r="R879" s="879" t="s">
        <v>1714</v>
      </c>
      <c r="S879" s="879" t="s">
        <v>1714</v>
      </c>
      <c r="T879" s="879" t="s">
        <v>1714</v>
      </c>
      <c r="U879" s="879" t="s">
        <v>1714</v>
      </c>
      <c r="V879" s="879" t="s">
        <v>1714</v>
      </c>
      <c r="W879" s="879" t="s">
        <v>1714</v>
      </c>
      <c r="X879" s="879" t="s">
        <v>1714</v>
      </c>
      <c r="Y879" s="879" t="s">
        <v>1714</v>
      </c>
      <c r="Z879" s="879" t="s">
        <v>1714</v>
      </c>
      <c r="AA879" s="879" t="s">
        <v>1714</v>
      </c>
      <c r="AB879" s="879" t="s">
        <v>1714</v>
      </c>
      <c r="AC879" s="879" t="s">
        <v>1714</v>
      </c>
      <c r="AD879" s="879" t="s">
        <v>1714</v>
      </c>
      <c r="AE879" s="879" t="s">
        <v>1714</v>
      </c>
      <c r="AF879" s="879" t="s">
        <v>1714</v>
      </c>
      <c r="AG879" s="879" t="s">
        <v>1714</v>
      </c>
      <c r="AH879" s="879" t="s">
        <v>1714</v>
      </c>
      <c r="AI879" s="879" t="s">
        <v>1714</v>
      </c>
    </row>
    <row r="880" spans="2:35" ht="13" hidden="1" outlineLevel="1" x14ac:dyDescent="0.3">
      <c r="B880" s="845"/>
      <c r="C880" s="845"/>
      <c r="D880" s="864" t="s">
        <v>610</v>
      </c>
      <c r="E880" s="878" t="s">
        <v>2553</v>
      </c>
      <c r="F880" s="879" t="s">
        <v>1714</v>
      </c>
      <c r="G880" s="879" t="s">
        <v>1714</v>
      </c>
      <c r="H880" s="879" t="s">
        <v>1714</v>
      </c>
      <c r="I880" s="879" t="s">
        <v>1714</v>
      </c>
      <c r="J880" s="879" t="s">
        <v>1714</v>
      </c>
      <c r="K880" s="879" t="s">
        <v>1714</v>
      </c>
      <c r="L880" s="879" t="s">
        <v>1714</v>
      </c>
      <c r="M880" s="879" t="s">
        <v>1714</v>
      </c>
      <c r="N880" s="879" t="s">
        <v>1714</v>
      </c>
      <c r="O880" s="879" t="s">
        <v>1714</v>
      </c>
      <c r="P880" s="879" t="s">
        <v>1714</v>
      </c>
      <c r="Q880" s="879" t="s">
        <v>1714</v>
      </c>
      <c r="R880" s="879" t="s">
        <v>1714</v>
      </c>
      <c r="S880" s="879" t="s">
        <v>1714</v>
      </c>
      <c r="T880" s="879" t="s">
        <v>1714</v>
      </c>
      <c r="U880" s="879" t="s">
        <v>1714</v>
      </c>
      <c r="V880" s="879" t="s">
        <v>1714</v>
      </c>
      <c r="W880" s="879" t="s">
        <v>1714</v>
      </c>
      <c r="X880" s="879" t="s">
        <v>1714</v>
      </c>
      <c r="Y880" s="879" t="s">
        <v>1714</v>
      </c>
      <c r="Z880" s="879" t="s">
        <v>1714</v>
      </c>
      <c r="AA880" s="879" t="s">
        <v>1714</v>
      </c>
      <c r="AB880" s="879" t="s">
        <v>1714</v>
      </c>
      <c r="AC880" s="879" t="s">
        <v>1714</v>
      </c>
      <c r="AD880" s="879" t="s">
        <v>1714</v>
      </c>
      <c r="AE880" s="879" t="s">
        <v>1714</v>
      </c>
      <c r="AF880" s="879" t="s">
        <v>1714</v>
      </c>
      <c r="AG880" s="879" t="s">
        <v>1714</v>
      </c>
      <c r="AH880" s="879" t="s">
        <v>1714</v>
      </c>
      <c r="AI880" s="879" t="s">
        <v>1714</v>
      </c>
    </row>
    <row r="881" spans="3:35" ht="13" hidden="1" outlineLevel="1" x14ac:dyDescent="0.3">
      <c r="C881" s="845"/>
      <c r="D881" s="866" t="s">
        <v>1653</v>
      </c>
      <c r="E881" s="878" t="s">
        <v>2554</v>
      </c>
      <c r="F881" s="879" t="s">
        <v>1714</v>
      </c>
      <c r="G881" s="879" t="s">
        <v>1714</v>
      </c>
      <c r="H881" s="879" t="s">
        <v>1714</v>
      </c>
      <c r="I881" s="879" t="s">
        <v>1714</v>
      </c>
      <c r="J881" s="879" t="s">
        <v>1714</v>
      </c>
      <c r="K881" s="879" t="s">
        <v>1714</v>
      </c>
      <c r="L881" s="879" t="s">
        <v>1714</v>
      </c>
      <c r="M881" s="879" t="s">
        <v>1714</v>
      </c>
      <c r="N881" s="879" t="s">
        <v>1714</v>
      </c>
      <c r="O881" s="879" t="s">
        <v>1714</v>
      </c>
      <c r="P881" s="879" t="s">
        <v>1714</v>
      </c>
      <c r="Q881" s="879" t="s">
        <v>1714</v>
      </c>
      <c r="R881" s="879" t="s">
        <v>1714</v>
      </c>
      <c r="S881" s="879" t="s">
        <v>1714</v>
      </c>
      <c r="T881" s="879" t="s">
        <v>1714</v>
      </c>
      <c r="U881" s="879" t="s">
        <v>1714</v>
      </c>
      <c r="V881" s="879" t="s">
        <v>1714</v>
      </c>
      <c r="W881" s="879" t="s">
        <v>1714</v>
      </c>
      <c r="X881" s="879" t="s">
        <v>1714</v>
      </c>
      <c r="Y881" s="879" t="s">
        <v>1714</v>
      </c>
      <c r="Z881" s="879" t="s">
        <v>1714</v>
      </c>
      <c r="AA881" s="879" t="s">
        <v>1714</v>
      </c>
      <c r="AB881" s="879" t="s">
        <v>1714</v>
      </c>
      <c r="AC881" s="879" t="s">
        <v>1714</v>
      </c>
      <c r="AD881" s="879" t="s">
        <v>1714</v>
      </c>
      <c r="AE881" s="879" t="s">
        <v>1714</v>
      </c>
      <c r="AF881" s="879" t="s">
        <v>1714</v>
      </c>
      <c r="AG881" s="879" t="s">
        <v>1714</v>
      </c>
      <c r="AH881" s="879" t="s">
        <v>1714</v>
      </c>
      <c r="AI881" s="879" t="s">
        <v>1714</v>
      </c>
    </row>
    <row r="882" spans="3:35" ht="13" hidden="1" outlineLevel="1" x14ac:dyDescent="0.3">
      <c r="C882" s="845"/>
      <c r="D882" s="866" t="s">
        <v>1654</v>
      </c>
      <c r="E882" s="878" t="s">
        <v>2555</v>
      </c>
      <c r="F882" s="879" t="s">
        <v>1714</v>
      </c>
      <c r="G882" s="879" t="s">
        <v>1714</v>
      </c>
      <c r="H882" s="879" t="s">
        <v>1714</v>
      </c>
      <c r="I882" s="879" t="s">
        <v>1714</v>
      </c>
      <c r="J882" s="879" t="s">
        <v>1714</v>
      </c>
      <c r="K882" s="879" t="s">
        <v>1714</v>
      </c>
      <c r="L882" s="879" t="s">
        <v>1714</v>
      </c>
      <c r="M882" s="879" t="s">
        <v>1714</v>
      </c>
      <c r="N882" s="879" t="s">
        <v>1714</v>
      </c>
      <c r="O882" s="879" t="s">
        <v>1714</v>
      </c>
      <c r="P882" s="879" t="s">
        <v>1714</v>
      </c>
      <c r="Q882" s="879" t="s">
        <v>1714</v>
      </c>
      <c r="R882" s="879" t="s">
        <v>1714</v>
      </c>
      <c r="S882" s="879" t="s">
        <v>1714</v>
      </c>
      <c r="T882" s="879" t="s">
        <v>1714</v>
      </c>
      <c r="U882" s="879" t="s">
        <v>1714</v>
      </c>
      <c r="V882" s="879" t="s">
        <v>1714</v>
      </c>
      <c r="W882" s="879" t="s">
        <v>1714</v>
      </c>
      <c r="X882" s="879" t="s">
        <v>1714</v>
      </c>
      <c r="Y882" s="879" t="s">
        <v>1714</v>
      </c>
      <c r="Z882" s="879" t="s">
        <v>1714</v>
      </c>
      <c r="AA882" s="879" t="s">
        <v>1714</v>
      </c>
      <c r="AB882" s="879" t="s">
        <v>1714</v>
      </c>
      <c r="AC882" s="879" t="s">
        <v>1714</v>
      </c>
      <c r="AD882" s="879" t="s">
        <v>1714</v>
      </c>
      <c r="AE882" s="879" t="s">
        <v>1714</v>
      </c>
      <c r="AF882" s="879" t="s">
        <v>1714</v>
      </c>
      <c r="AG882" s="879" t="s">
        <v>1714</v>
      </c>
      <c r="AH882" s="879" t="s">
        <v>1714</v>
      </c>
      <c r="AI882" s="879" t="s">
        <v>1714</v>
      </c>
    </row>
    <row r="883" spans="3:35" ht="13" hidden="1" outlineLevel="1" x14ac:dyDescent="0.3">
      <c r="C883" s="845"/>
      <c r="D883" s="867" t="s">
        <v>1655</v>
      </c>
      <c r="E883" s="878" t="s">
        <v>2556</v>
      </c>
      <c r="F883" s="879" t="s">
        <v>1714</v>
      </c>
      <c r="G883" s="879" t="s">
        <v>1714</v>
      </c>
      <c r="H883" s="879" t="s">
        <v>1714</v>
      </c>
      <c r="I883" s="879" t="s">
        <v>1714</v>
      </c>
      <c r="J883" s="879" t="s">
        <v>1714</v>
      </c>
      <c r="K883" s="879" t="s">
        <v>1714</v>
      </c>
      <c r="L883" s="879" t="s">
        <v>1714</v>
      </c>
      <c r="M883" s="879" t="s">
        <v>1714</v>
      </c>
      <c r="N883" s="879" t="s">
        <v>1714</v>
      </c>
      <c r="O883" s="879" t="s">
        <v>1714</v>
      </c>
      <c r="P883" s="879" t="s">
        <v>1714</v>
      </c>
      <c r="Q883" s="879" t="s">
        <v>1714</v>
      </c>
      <c r="R883" s="879" t="s">
        <v>1714</v>
      </c>
      <c r="S883" s="879" t="s">
        <v>1714</v>
      </c>
      <c r="T883" s="879" t="s">
        <v>1714</v>
      </c>
      <c r="U883" s="879" t="s">
        <v>1714</v>
      </c>
      <c r="V883" s="879" t="s">
        <v>1714</v>
      </c>
      <c r="W883" s="879" t="s">
        <v>1714</v>
      </c>
      <c r="X883" s="879" t="s">
        <v>1714</v>
      </c>
      <c r="Y883" s="879" t="s">
        <v>1714</v>
      </c>
      <c r="Z883" s="879" t="s">
        <v>1714</v>
      </c>
      <c r="AA883" s="879" t="s">
        <v>1714</v>
      </c>
      <c r="AB883" s="879" t="s">
        <v>1714</v>
      </c>
      <c r="AC883" s="879" t="s">
        <v>1714</v>
      </c>
      <c r="AD883" s="879" t="s">
        <v>1714</v>
      </c>
      <c r="AE883" s="879" t="s">
        <v>1714</v>
      </c>
      <c r="AF883" s="879" t="s">
        <v>1714</v>
      </c>
      <c r="AG883" s="879" t="s">
        <v>1714</v>
      </c>
      <c r="AH883" s="879" t="s">
        <v>1714</v>
      </c>
      <c r="AI883" s="879" t="s">
        <v>1714</v>
      </c>
    </row>
    <row r="884" spans="3:35" ht="13" collapsed="1" x14ac:dyDescent="0.3">
      <c r="C884" s="845"/>
    </row>
    <row r="885" spans="3:35" x14ac:dyDescent="0.25">
      <c r="C885" s="824" t="s">
        <v>2595</v>
      </c>
    </row>
    <row r="886" spans="3:35" ht="14.5" x14ac:dyDescent="0.35">
      <c r="C886" s="845"/>
      <c r="D886" s="868"/>
      <c r="E886" s="840"/>
      <c r="F886" s="792" t="s">
        <v>659</v>
      </c>
      <c r="G886" s="792" t="s">
        <v>660</v>
      </c>
      <c r="H886" s="792" t="s">
        <v>661</v>
      </c>
      <c r="I886" s="792" t="s">
        <v>662</v>
      </c>
      <c r="J886" s="792" t="s">
        <v>663</v>
      </c>
      <c r="K886" s="792" t="s">
        <v>664</v>
      </c>
      <c r="L886" s="792" t="s">
        <v>665</v>
      </c>
      <c r="M886" s="792" t="s">
        <v>666</v>
      </c>
      <c r="N886" s="792" t="s">
        <v>22</v>
      </c>
      <c r="O886" s="792" t="s">
        <v>23</v>
      </c>
      <c r="P886" s="792" t="s">
        <v>143</v>
      </c>
      <c r="Q886" s="792" t="s">
        <v>144</v>
      </c>
      <c r="R886" s="792" t="s">
        <v>145</v>
      </c>
      <c r="S886" s="792" t="s">
        <v>146</v>
      </c>
      <c r="T886" s="792" t="s">
        <v>147</v>
      </c>
      <c r="U886" s="792" t="s">
        <v>148</v>
      </c>
      <c r="V886" s="792" t="s">
        <v>149</v>
      </c>
      <c r="W886" s="792" t="s">
        <v>150</v>
      </c>
      <c r="X886" s="792" t="s">
        <v>151</v>
      </c>
      <c r="Y886" s="792" t="s">
        <v>152</v>
      </c>
      <c r="Z886" s="792" t="s">
        <v>153</v>
      </c>
      <c r="AA886" s="792" t="s">
        <v>154</v>
      </c>
      <c r="AB886" s="792" t="s">
        <v>155</v>
      </c>
      <c r="AC886" s="792" t="s">
        <v>156</v>
      </c>
      <c r="AD886" s="792" t="s">
        <v>157</v>
      </c>
      <c r="AE886" s="792" t="s">
        <v>158</v>
      </c>
      <c r="AF886" s="792" t="s">
        <v>159</v>
      </c>
      <c r="AG886" s="792" t="s">
        <v>160</v>
      </c>
      <c r="AH886" s="792" t="s">
        <v>161</v>
      </c>
      <c r="AI886" s="792" t="s">
        <v>162</v>
      </c>
    </row>
    <row r="887" spans="3:35" ht="14.5" hidden="1" outlineLevel="1" x14ac:dyDescent="0.35">
      <c r="C887" s="321"/>
      <c r="D887" s="864" t="s">
        <v>588</v>
      </c>
      <c r="E887" s="840" t="s">
        <v>2559</v>
      </c>
      <c r="F887" s="841" t="s">
        <v>1714</v>
      </c>
      <c r="G887" s="841" t="s">
        <v>1714</v>
      </c>
      <c r="H887" s="841" t="s">
        <v>1714</v>
      </c>
      <c r="I887" s="841" t="s">
        <v>1714</v>
      </c>
      <c r="J887" s="841" t="s">
        <v>1714</v>
      </c>
      <c r="K887" s="841" t="s">
        <v>1714</v>
      </c>
      <c r="L887" s="841" t="s">
        <v>1714</v>
      </c>
      <c r="M887" s="841" t="s">
        <v>1714</v>
      </c>
      <c r="N887" s="841" t="s">
        <v>1714</v>
      </c>
      <c r="O887" s="841" t="s">
        <v>1714</v>
      </c>
      <c r="P887" s="841" t="s">
        <v>1714</v>
      </c>
      <c r="Q887" s="841" t="s">
        <v>1714</v>
      </c>
      <c r="R887" s="841" t="s">
        <v>1714</v>
      </c>
      <c r="S887" s="841" t="s">
        <v>1714</v>
      </c>
      <c r="T887" s="841" t="s">
        <v>1714</v>
      </c>
      <c r="U887" s="841" t="s">
        <v>1714</v>
      </c>
      <c r="V887" s="841" t="s">
        <v>1714</v>
      </c>
      <c r="W887" s="841" t="s">
        <v>1714</v>
      </c>
      <c r="X887" s="841" t="s">
        <v>1714</v>
      </c>
      <c r="Y887" s="841" t="s">
        <v>1714</v>
      </c>
      <c r="Z887" s="841" t="s">
        <v>1714</v>
      </c>
      <c r="AA887" s="841" t="s">
        <v>1714</v>
      </c>
      <c r="AB887" s="841" t="s">
        <v>1714</v>
      </c>
      <c r="AC887" s="841" t="s">
        <v>1714</v>
      </c>
      <c r="AD887" s="841" t="s">
        <v>1714</v>
      </c>
      <c r="AE887" s="841" t="s">
        <v>1714</v>
      </c>
      <c r="AF887" s="841" t="s">
        <v>1714</v>
      </c>
      <c r="AG887" s="841" t="s">
        <v>1714</v>
      </c>
      <c r="AH887" s="841" t="s">
        <v>1714</v>
      </c>
      <c r="AI887" s="841" t="s">
        <v>1714</v>
      </c>
    </row>
    <row r="888" spans="3:35" ht="14.5" hidden="1" outlineLevel="1" x14ac:dyDescent="0.35">
      <c r="C888" s="321"/>
      <c r="D888" s="869" t="s">
        <v>589</v>
      </c>
      <c r="E888" s="840" t="s">
        <v>2560</v>
      </c>
      <c r="F888" s="841" t="s">
        <v>1714</v>
      </c>
      <c r="G888" s="841" t="s">
        <v>1714</v>
      </c>
      <c r="H888" s="841" t="s">
        <v>1714</v>
      </c>
      <c r="I888" s="841" t="s">
        <v>1714</v>
      </c>
      <c r="J888" s="841" t="s">
        <v>1714</v>
      </c>
      <c r="K888" s="841" t="s">
        <v>1714</v>
      </c>
      <c r="L888" s="841" t="s">
        <v>1714</v>
      </c>
      <c r="M888" s="841" t="s">
        <v>1714</v>
      </c>
      <c r="N888" s="841" t="s">
        <v>1714</v>
      </c>
      <c r="O888" s="841" t="s">
        <v>1714</v>
      </c>
      <c r="P888" s="841" t="s">
        <v>1714</v>
      </c>
      <c r="Q888" s="841" t="s">
        <v>1714</v>
      </c>
      <c r="R888" s="841" t="s">
        <v>1714</v>
      </c>
      <c r="S888" s="841" t="s">
        <v>1714</v>
      </c>
      <c r="T888" s="841" t="s">
        <v>1714</v>
      </c>
      <c r="U888" s="841" t="s">
        <v>1714</v>
      </c>
      <c r="V888" s="841" t="s">
        <v>1714</v>
      </c>
      <c r="W888" s="841" t="s">
        <v>1714</v>
      </c>
      <c r="X888" s="841" t="s">
        <v>1714</v>
      </c>
      <c r="Y888" s="841" t="s">
        <v>1714</v>
      </c>
      <c r="Z888" s="841" t="s">
        <v>1714</v>
      </c>
      <c r="AA888" s="841" t="s">
        <v>1714</v>
      </c>
      <c r="AB888" s="841" t="s">
        <v>1714</v>
      </c>
      <c r="AC888" s="841" t="s">
        <v>1714</v>
      </c>
      <c r="AD888" s="841" t="s">
        <v>1714</v>
      </c>
      <c r="AE888" s="841" t="s">
        <v>1714</v>
      </c>
      <c r="AF888" s="841" t="s">
        <v>1714</v>
      </c>
      <c r="AG888" s="841" t="s">
        <v>1714</v>
      </c>
      <c r="AH888" s="841" t="s">
        <v>1714</v>
      </c>
      <c r="AI888" s="841" t="s">
        <v>1714</v>
      </c>
    </row>
    <row r="889" spans="3:35" ht="14.5" hidden="1" outlineLevel="1" x14ac:dyDescent="0.35">
      <c r="C889" s="321"/>
      <c r="D889" s="869" t="s">
        <v>590</v>
      </c>
      <c r="E889" s="840" t="s">
        <v>2561</v>
      </c>
      <c r="F889" s="841" t="s">
        <v>1714</v>
      </c>
      <c r="G889" s="841" t="s">
        <v>1714</v>
      </c>
      <c r="H889" s="841" t="s">
        <v>1714</v>
      </c>
      <c r="I889" s="841" t="s">
        <v>1714</v>
      </c>
      <c r="J889" s="841" t="s">
        <v>1714</v>
      </c>
      <c r="K889" s="841" t="s">
        <v>1714</v>
      </c>
      <c r="L889" s="841" t="s">
        <v>1714</v>
      </c>
      <c r="M889" s="841" t="s">
        <v>1714</v>
      </c>
      <c r="N889" s="841" t="s">
        <v>1714</v>
      </c>
      <c r="O889" s="841" t="s">
        <v>1714</v>
      </c>
      <c r="P889" s="841" t="s">
        <v>1714</v>
      </c>
      <c r="Q889" s="841" t="s">
        <v>1714</v>
      </c>
      <c r="R889" s="841" t="s">
        <v>1714</v>
      </c>
      <c r="S889" s="841" t="s">
        <v>1714</v>
      </c>
      <c r="T889" s="841" t="s">
        <v>1714</v>
      </c>
      <c r="U889" s="841" t="s">
        <v>1714</v>
      </c>
      <c r="V889" s="841" t="s">
        <v>1714</v>
      </c>
      <c r="W889" s="841" t="s">
        <v>1714</v>
      </c>
      <c r="X889" s="841" t="s">
        <v>1714</v>
      </c>
      <c r="Y889" s="841" t="s">
        <v>1714</v>
      </c>
      <c r="Z889" s="841" t="s">
        <v>1714</v>
      </c>
      <c r="AA889" s="841" t="s">
        <v>1714</v>
      </c>
      <c r="AB889" s="841" t="s">
        <v>1714</v>
      </c>
      <c r="AC889" s="841" t="s">
        <v>1714</v>
      </c>
      <c r="AD889" s="841" t="s">
        <v>1714</v>
      </c>
      <c r="AE889" s="841" t="s">
        <v>1714</v>
      </c>
      <c r="AF889" s="841" t="s">
        <v>1714</v>
      </c>
      <c r="AG889" s="841" t="s">
        <v>1714</v>
      </c>
      <c r="AH889" s="841" t="s">
        <v>1714</v>
      </c>
      <c r="AI889" s="841" t="s">
        <v>1714</v>
      </c>
    </row>
    <row r="890" spans="3:35" ht="14.5" hidden="1" outlineLevel="1" x14ac:dyDescent="0.35">
      <c r="C890" s="321"/>
      <c r="D890" s="869" t="s">
        <v>591</v>
      </c>
      <c r="E890" s="840" t="s">
        <v>2562</v>
      </c>
      <c r="F890" s="841" t="s">
        <v>1714</v>
      </c>
      <c r="G890" s="841" t="s">
        <v>1714</v>
      </c>
      <c r="H890" s="841" t="s">
        <v>1714</v>
      </c>
      <c r="I890" s="841" t="s">
        <v>1714</v>
      </c>
      <c r="J890" s="841" t="s">
        <v>1714</v>
      </c>
      <c r="K890" s="841" t="s">
        <v>1714</v>
      </c>
      <c r="L890" s="841" t="s">
        <v>1714</v>
      </c>
      <c r="M890" s="841" t="s">
        <v>1714</v>
      </c>
      <c r="N890" s="841" t="s">
        <v>1714</v>
      </c>
      <c r="O890" s="841" t="s">
        <v>1714</v>
      </c>
      <c r="P890" s="841" t="s">
        <v>1714</v>
      </c>
      <c r="Q890" s="841" t="s">
        <v>1714</v>
      </c>
      <c r="R890" s="841" t="s">
        <v>1714</v>
      </c>
      <c r="S890" s="841" t="s">
        <v>1714</v>
      </c>
      <c r="T890" s="841" t="s">
        <v>1714</v>
      </c>
      <c r="U890" s="841" t="s">
        <v>1714</v>
      </c>
      <c r="V890" s="841" t="s">
        <v>1714</v>
      </c>
      <c r="W890" s="841" t="s">
        <v>1714</v>
      </c>
      <c r="X890" s="841" t="s">
        <v>1714</v>
      </c>
      <c r="Y890" s="841" t="s">
        <v>1714</v>
      </c>
      <c r="Z890" s="841" t="s">
        <v>1714</v>
      </c>
      <c r="AA890" s="841" t="s">
        <v>1714</v>
      </c>
      <c r="AB890" s="841" t="s">
        <v>1714</v>
      </c>
      <c r="AC890" s="841" t="s">
        <v>1714</v>
      </c>
      <c r="AD890" s="841" t="s">
        <v>1714</v>
      </c>
      <c r="AE890" s="841" t="s">
        <v>1714</v>
      </c>
      <c r="AF890" s="841" t="s">
        <v>1714</v>
      </c>
      <c r="AG890" s="841" t="s">
        <v>1714</v>
      </c>
      <c r="AH890" s="841" t="s">
        <v>1714</v>
      </c>
      <c r="AI890" s="841" t="s">
        <v>1714</v>
      </c>
    </row>
    <row r="891" spans="3:35" ht="14.5" hidden="1" outlineLevel="1" x14ac:dyDescent="0.35">
      <c r="C891" s="321"/>
      <c r="D891" s="869" t="s">
        <v>592</v>
      </c>
      <c r="E891" s="840" t="s">
        <v>2563</v>
      </c>
      <c r="F891" s="841" t="s">
        <v>1714</v>
      </c>
      <c r="G891" s="841" t="s">
        <v>1714</v>
      </c>
      <c r="H891" s="841" t="s">
        <v>1714</v>
      </c>
      <c r="I891" s="841" t="s">
        <v>1714</v>
      </c>
      <c r="J891" s="841" t="s">
        <v>1714</v>
      </c>
      <c r="K891" s="841" t="s">
        <v>1714</v>
      </c>
      <c r="L891" s="841" t="s">
        <v>1714</v>
      </c>
      <c r="M891" s="841" t="s">
        <v>1714</v>
      </c>
      <c r="N891" s="841" t="s">
        <v>1714</v>
      </c>
      <c r="O891" s="841" t="s">
        <v>1714</v>
      </c>
      <c r="P891" s="841" t="s">
        <v>1714</v>
      </c>
      <c r="Q891" s="841" t="s">
        <v>1714</v>
      </c>
      <c r="R891" s="841" t="s">
        <v>1714</v>
      </c>
      <c r="S891" s="841" t="s">
        <v>1714</v>
      </c>
      <c r="T891" s="841" t="s">
        <v>1714</v>
      </c>
      <c r="U891" s="841" t="s">
        <v>1714</v>
      </c>
      <c r="V891" s="841" t="s">
        <v>1714</v>
      </c>
      <c r="W891" s="841" t="s">
        <v>1714</v>
      </c>
      <c r="X891" s="841" t="s">
        <v>1714</v>
      </c>
      <c r="Y891" s="841" t="s">
        <v>1714</v>
      </c>
      <c r="Z891" s="841" t="s">
        <v>1714</v>
      </c>
      <c r="AA891" s="841" t="s">
        <v>1714</v>
      </c>
      <c r="AB891" s="841" t="s">
        <v>1714</v>
      </c>
      <c r="AC891" s="841" t="s">
        <v>1714</v>
      </c>
      <c r="AD891" s="841" t="s">
        <v>1714</v>
      </c>
      <c r="AE891" s="841" t="s">
        <v>1714</v>
      </c>
      <c r="AF891" s="841" t="s">
        <v>1714</v>
      </c>
      <c r="AG891" s="841" t="s">
        <v>1714</v>
      </c>
      <c r="AH891" s="841" t="s">
        <v>1714</v>
      </c>
      <c r="AI891" s="841" t="s">
        <v>1714</v>
      </c>
    </row>
    <row r="892" spans="3:35" ht="14.5" hidden="1" outlineLevel="1" x14ac:dyDescent="0.35">
      <c r="C892" s="321"/>
      <c r="D892" s="864" t="s">
        <v>593</v>
      </c>
      <c r="E892" s="840" t="s">
        <v>2564</v>
      </c>
      <c r="F892" s="841" t="s">
        <v>1714</v>
      </c>
      <c r="G892" s="841" t="s">
        <v>1714</v>
      </c>
      <c r="H892" s="841" t="s">
        <v>1714</v>
      </c>
      <c r="I892" s="841" t="s">
        <v>1714</v>
      </c>
      <c r="J892" s="841" t="s">
        <v>1714</v>
      </c>
      <c r="K892" s="841" t="s">
        <v>1714</v>
      </c>
      <c r="L892" s="841" t="s">
        <v>1714</v>
      </c>
      <c r="M892" s="841" t="s">
        <v>1714</v>
      </c>
      <c r="N892" s="841" t="s">
        <v>1714</v>
      </c>
      <c r="O892" s="841" t="s">
        <v>1714</v>
      </c>
      <c r="P892" s="841" t="s">
        <v>1714</v>
      </c>
      <c r="Q892" s="841" t="s">
        <v>1714</v>
      </c>
      <c r="R892" s="841" t="s">
        <v>1714</v>
      </c>
      <c r="S892" s="841" t="s">
        <v>1714</v>
      </c>
      <c r="T892" s="841" t="s">
        <v>1714</v>
      </c>
      <c r="U892" s="841" t="s">
        <v>1714</v>
      </c>
      <c r="V892" s="841" t="s">
        <v>1714</v>
      </c>
      <c r="W892" s="841" t="s">
        <v>1714</v>
      </c>
      <c r="X892" s="841" t="s">
        <v>1714</v>
      </c>
      <c r="Y892" s="841" t="s">
        <v>1714</v>
      </c>
      <c r="Z892" s="841" t="s">
        <v>1714</v>
      </c>
      <c r="AA892" s="841" t="s">
        <v>1714</v>
      </c>
      <c r="AB892" s="841" t="s">
        <v>1714</v>
      </c>
      <c r="AC892" s="841" t="s">
        <v>1714</v>
      </c>
      <c r="AD892" s="841" t="s">
        <v>1714</v>
      </c>
      <c r="AE892" s="841" t="s">
        <v>1714</v>
      </c>
      <c r="AF892" s="841" t="s">
        <v>1714</v>
      </c>
      <c r="AG892" s="841" t="s">
        <v>1714</v>
      </c>
      <c r="AH892" s="841" t="s">
        <v>1714</v>
      </c>
      <c r="AI892" s="841" t="s">
        <v>1714</v>
      </c>
    </row>
    <row r="893" spans="3:35" ht="14.5" hidden="1" outlineLevel="1" x14ac:dyDescent="0.35">
      <c r="C893" s="321"/>
      <c r="D893" s="869" t="s">
        <v>594</v>
      </c>
      <c r="E893" s="840" t="s">
        <v>2565</v>
      </c>
      <c r="F893" s="841" t="s">
        <v>1714</v>
      </c>
      <c r="G893" s="841" t="s">
        <v>1714</v>
      </c>
      <c r="H893" s="841" t="s">
        <v>1714</v>
      </c>
      <c r="I893" s="841" t="s">
        <v>1714</v>
      </c>
      <c r="J893" s="841" t="s">
        <v>1714</v>
      </c>
      <c r="K893" s="841" t="s">
        <v>1714</v>
      </c>
      <c r="L893" s="841" t="s">
        <v>1714</v>
      </c>
      <c r="M893" s="841" t="s">
        <v>1714</v>
      </c>
      <c r="N893" s="841" t="s">
        <v>1714</v>
      </c>
      <c r="O893" s="841" t="s">
        <v>1714</v>
      </c>
      <c r="P893" s="841" t="s">
        <v>1714</v>
      </c>
      <c r="Q893" s="841" t="s">
        <v>1714</v>
      </c>
      <c r="R893" s="841" t="s">
        <v>1714</v>
      </c>
      <c r="S893" s="841" t="s">
        <v>1714</v>
      </c>
      <c r="T893" s="841" t="s">
        <v>1714</v>
      </c>
      <c r="U893" s="841" t="s">
        <v>1714</v>
      </c>
      <c r="V893" s="841" t="s">
        <v>1714</v>
      </c>
      <c r="W893" s="841" t="s">
        <v>1714</v>
      </c>
      <c r="X893" s="841" t="s">
        <v>1714</v>
      </c>
      <c r="Y893" s="841" t="s">
        <v>1714</v>
      </c>
      <c r="Z893" s="841" t="s">
        <v>1714</v>
      </c>
      <c r="AA893" s="841" t="s">
        <v>1714</v>
      </c>
      <c r="AB893" s="841" t="s">
        <v>1714</v>
      </c>
      <c r="AC893" s="841" t="s">
        <v>1714</v>
      </c>
      <c r="AD893" s="841" t="s">
        <v>1714</v>
      </c>
      <c r="AE893" s="841" t="s">
        <v>1714</v>
      </c>
      <c r="AF893" s="841" t="s">
        <v>1714</v>
      </c>
      <c r="AG893" s="841" t="s">
        <v>1714</v>
      </c>
      <c r="AH893" s="841" t="s">
        <v>1714</v>
      </c>
      <c r="AI893" s="841" t="s">
        <v>1714</v>
      </c>
    </row>
    <row r="894" spans="3:35" ht="14.5" hidden="1" outlineLevel="1" x14ac:dyDescent="0.35">
      <c r="C894" s="321"/>
      <c r="D894" s="869" t="s">
        <v>595</v>
      </c>
      <c r="E894" s="840" t="s">
        <v>2566</v>
      </c>
      <c r="F894" s="841" t="s">
        <v>1714</v>
      </c>
      <c r="G894" s="841" t="s">
        <v>1714</v>
      </c>
      <c r="H894" s="841" t="s">
        <v>1714</v>
      </c>
      <c r="I894" s="841" t="s">
        <v>1714</v>
      </c>
      <c r="J894" s="841" t="s">
        <v>1714</v>
      </c>
      <c r="K894" s="841" t="s">
        <v>1714</v>
      </c>
      <c r="L894" s="841" t="s">
        <v>1714</v>
      </c>
      <c r="M894" s="841" t="s">
        <v>1714</v>
      </c>
      <c r="N894" s="841" t="s">
        <v>1714</v>
      </c>
      <c r="O894" s="841" t="s">
        <v>1714</v>
      </c>
      <c r="P894" s="841" t="s">
        <v>1714</v>
      </c>
      <c r="Q894" s="841" t="s">
        <v>1714</v>
      </c>
      <c r="R894" s="841" t="s">
        <v>1714</v>
      </c>
      <c r="S894" s="841" t="s">
        <v>1714</v>
      </c>
      <c r="T894" s="841" t="s">
        <v>1714</v>
      </c>
      <c r="U894" s="841" t="s">
        <v>1714</v>
      </c>
      <c r="V894" s="841" t="s">
        <v>1714</v>
      </c>
      <c r="W894" s="841" t="s">
        <v>1714</v>
      </c>
      <c r="X894" s="841" t="s">
        <v>1714</v>
      </c>
      <c r="Y894" s="841" t="s">
        <v>1714</v>
      </c>
      <c r="Z894" s="841" t="s">
        <v>1714</v>
      </c>
      <c r="AA894" s="841" t="s">
        <v>1714</v>
      </c>
      <c r="AB894" s="841" t="s">
        <v>1714</v>
      </c>
      <c r="AC894" s="841" t="s">
        <v>1714</v>
      </c>
      <c r="AD894" s="841" t="s">
        <v>1714</v>
      </c>
      <c r="AE894" s="841" t="s">
        <v>1714</v>
      </c>
      <c r="AF894" s="841" t="s">
        <v>1714</v>
      </c>
      <c r="AG894" s="841" t="s">
        <v>1714</v>
      </c>
      <c r="AH894" s="841" t="s">
        <v>1714</v>
      </c>
      <c r="AI894" s="841" t="s">
        <v>1714</v>
      </c>
    </row>
    <row r="895" spans="3:35" ht="14.5" hidden="1" outlineLevel="1" x14ac:dyDescent="0.35">
      <c r="C895" s="321"/>
      <c r="D895" s="869" t="s">
        <v>596</v>
      </c>
      <c r="E895" s="840" t="s">
        <v>2567</v>
      </c>
      <c r="F895" s="841" t="s">
        <v>1714</v>
      </c>
      <c r="G895" s="841" t="s">
        <v>1714</v>
      </c>
      <c r="H895" s="841" t="s">
        <v>1714</v>
      </c>
      <c r="I895" s="841" t="s">
        <v>1714</v>
      </c>
      <c r="J895" s="841" t="s">
        <v>1714</v>
      </c>
      <c r="K895" s="841" t="s">
        <v>1714</v>
      </c>
      <c r="L895" s="841" t="s">
        <v>1714</v>
      </c>
      <c r="M895" s="841" t="s">
        <v>1714</v>
      </c>
      <c r="N895" s="841" t="s">
        <v>1714</v>
      </c>
      <c r="O895" s="841" t="s">
        <v>1714</v>
      </c>
      <c r="P895" s="841" t="s">
        <v>1714</v>
      </c>
      <c r="Q895" s="841" t="s">
        <v>1714</v>
      </c>
      <c r="R895" s="841" t="s">
        <v>1714</v>
      </c>
      <c r="S895" s="841" t="s">
        <v>1714</v>
      </c>
      <c r="T895" s="841" t="s">
        <v>1714</v>
      </c>
      <c r="U895" s="841" t="s">
        <v>1714</v>
      </c>
      <c r="V895" s="841" t="s">
        <v>1714</v>
      </c>
      <c r="W895" s="841" t="s">
        <v>1714</v>
      </c>
      <c r="X895" s="841" t="s">
        <v>1714</v>
      </c>
      <c r="Y895" s="841" t="s">
        <v>1714</v>
      </c>
      <c r="Z895" s="841" t="s">
        <v>1714</v>
      </c>
      <c r="AA895" s="841" t="s">
        <v>1714</v>
      </c>
      <c r="AB895" s="841" t="s">
        <v>1714</v>
      </c>
      <c r="AC895" s="841" t="s">
        <v>1714</v>
      </c>
      <c r="AD895" s="841" t="s">
        <v>1714</v>
      </c>
      <c r="AE895" s="841" t="s">
        <v>1714</v>
      </c>
      <c r="AF895" s="841" t="s">
        <v>1714</v>
      </c>
      <c r="AG895" s="841" t="s">
        <v>1714</v>
      </c>
      <c r="AH895" s="841" t="s">
        <v>1714</v>
      </c>
      <c r="AI895" s="841" t="s">
        <v>1714</v>
      </c>
    </row>
    <row r="896" spans="3:35" ht="14.5" hidden="1" outlineLevel="1" x14ac:dyDescent="0.35">
      <c r="C896" s="321"/>
      <c r="D896" s="869" t="s">
        <v>597</v>
      </c>
      <c r="E896" s="840" t="s">
        <v>2568</v>
      </c>
      <c r="F896" s="841" t="s">
        <v>1714</v>
      </c>
      <c r="G896" s="841" t="s">
        <v>1714</v>
      </c>
      <c r="H896" s="841" t="s">
        <v>1714</v>
      </c>
      <c r="I896" s="841" t="s">
        <v>1714</v>
      </c>
      <c r="J896" s="841" t="s">
        <v>1714</v>
      </c>
      <c r="K896" s="841" t="s">
        <v>1714</v>
      </c>
      <c r="L896" s="841" t="s">
        <v>1714</v>
      </c>
      <c r="M896" s="841" t="s">
        <v>1714</v>
      </c>
      <c r="N896" s="841" t="s">
        <v>1714</v>
      </c>
      <c r="O896" s="841" t="s">
        <v>1714</v>
      </c>
      <c r="P896" s="841" t="s">
        <v>1714</v>
      </c>
      <c r="Q896" s="841" t="s">
        <v>1714</v>
      </c>
      <c r="R896" s="841" t="s">
        <v>1714</v>
      </c>
      <c r="S896" s="841" t="s">
        <v>1714</v>
      </c>
      <c r="T896" s="841" t="s">
        <v>1714</v>
      </c>
      <c r="U896" s="841" t="s">
        <v>1714</v>
      </c>
      <c r="V896" s="841" t="s">
        <v>1714</v>
      </c>
      <c r="W896" s="841" t="s">
        <v>1714</v>
      </c>
      <c r="X896" s="841" t="s">
        <v>1714</v>
      </c>
      <c r="Y896" s="841" t="s">
        <v>1714</v>
      </c>
      <c r="Z896" s="841" t="s">
        <v>1714</v>
      </c>
      <c r="AA896" s="841" t="s">
        <v>1714</v>
      </c>
      <c r="AB896" s="841" t="s">
        <v>1714</v>
      </c>
      <c r="AC896" s="841" t="s">
        <v>1714</v>
      </c>
      <c r="AD896" s="841" t="s">
        <v>1714</v>
      </c>
      <c r="AE896" s="841" t="s">
        <v>1714</v>
      </c>
      <c r="AF896" s="841" t="s">
        <v>1714</v>
      </c>
      <c r="AG896" s="841" t="s">
        <v>1714</v>
      </c>
      <c r="AH896" s="841" t="s">
        <v>1714</v>
      </c>
      <c r="AI896" s="841" t="s">
        <v>1714</v>
      </c>
    </row>
    <row r="897" spans="3:35" ht="14.5" hidden="1" outlineLevel="1" x14ac:dyDescent="0.35">
      <c r="C897" s="321"/>
      <c r="D897" s="869" t="s">
        <v>598</v>
      </c>
      <c r="E897" s="840" t="s">
        <v>2569</v>
      </c>
      <c r="F897" s="841" t="s">
        <v>1714</v>
      </c>
      <c r="G897" s="841" t="s">
        <v>1714</v>
      </c>
      <c r="H897" s="841" t="s">
        <v>1714</v>
      </c>
      <c r="I897" s="841" t="s">
        <v>1714</v>
      </c>
      <c r="J897" s="841" t="s">
        <v>1714</v>
      </c>
      <c r="K897" s="841" t="s">
        <v>1714</v>
      </c>
      <c r="L897" s="841" t="s">
        <v>1714</v>
      </c>
      <c r="M897" s="841" t="s">
        <v>1714</v>
      </c>
      <c r="N897" s="841" t="s">
        <v>1714</v>
      </c>
      <c r="O897" s="841" t="s">
        <v>1714</v>
      </c>
      <c r="P897" s="841" t="s">
        <v>1714</v>
      </c>
      <c r="Q897" s="841" t="s">
        <v>1714</v>
      </c>
      <c r="R897" s="841" t="s">
        <v>1714</v>
      </c>
      <c r="S897" s="841" t="s">
        <v>1714</v>
      </c>
      <c r="T897" s="841" t="s">
        <v>1714</v>
      </c>
      <c r="U897" s="841" t="s">
        <v>1714</v>
      </c>
      <c r="V897" s="841" t="s">
        <v>1714</v>
      </c>
      <c r="W897" s="841" t="s">
        <v>1714</v>
      </c>
      <c r="X897" s="841" t="s">
        <v>1714</v>
      </c>
      <c r="Y897" s="841" t="s">
        <v>1714</v>
      </c>
      <c r="Z897" s="841" t="s">
        <v>1714</v>
      </c>
      <c r="AA897" s="841" t="s">
        <v>1714</v>
      </c>
      <c r="AB897" s="841" t="s">
        <v>1714</v>
      </c>
      <c r="AC897" s="841" t="s">
        <v>1714</v>
      </c>
      <c r="AD897" s="841" t="s">
        <v>1714</v>
      </c>
      <c r="AE897" s="841" t="s">
        <v>1714</v>
      </c>
      <c r="AF897" s="841" t="s">
        <v>1714</v>
      </c>
      <c r="AG897" s="841" t="s">
        <v>1714</v>
      </c>
      <c r="AH897" s="841" t="s">
        <v>1714</v>
      </c>
      <c r="AI897" s="841" t="s">
        <v>1714</v>
      </c>
    </row>
    <row r="898" spans="3:35" ht="15" hidden="1" outlineLevel="1" x14ac:dyDescent="0.35">
      <c r="C898" s="321"/>
      <c r="D898" s="869" t="s">
        <v>2570</v>
      </c>
      <c r="E898" s="840" t="s">
        <v>2571</v>
      </c>
      <c r="F898" s="841" t="s">
        <v>1714</v>
      </c>
      <c r="G898" s="841" t="s">
        <v>1714</v>
      </c>
      <c r="H898" s="841" t="s">
        <v>1714</v>
      </c>
      <c r="I898" s="841" t="s">
        <v>1714</v>
      </c>
      <c r="J898" s="841" t="s">
        <v>1714</v>
      </c>
      <c r="K898" s="841" t="s">
        <v>1714</v>
      </c>
      <c r="L898" s="841" t="s">
        <v>1714</v>
      </c>
      <c r="M898" s="841" t="s">
        <v>1714</v>
      </c>
      <c r="N898" s="841" t="s">
        <v>1714</v>
      </c>
      <c r="O898" s="841" t="s">
        <v>1714</v>
      </c>
      <c r="P898" s="841" t="s">
        <v>1714</v>
      </c>
      <c r="Q898" s="841" t="s">
        <v>1714</v>
      </c>
      <c r="R898" s="841" t="s">
        <v>1714</v>
      </c>
      <c r="S898" s="841" t="s">
        <v>1714</v>
      </c>
      <c r="T898" s="841" t="s">
        <v>1714</v>
      </c>
      <c r="U898" s="841" t="s">
        <v>1714</v>
      </c>
      <c r="V898" s="841" t="s">
        <v>1714</v>
      </c>
      <c r="W898" s="841" t="s">
        <v>1714</v>
      </c>
      <c r="X898" s="841" t="s">
        <v>1714</v>
      </c>
      <c r="Y898" s="841" t="s">
        <v>1714</v>
      </c>
      <c r="Z898" s="841" t="s">
        <v>1714</v>
      </c>
      <c r="AA898" s="841" t="s">
        <v>1714</v>
      </c>
      <c r="AB898" s="841" t="s">
        <v>1714</v>
      </c>
      <c r="AC898" s="841" t="s">
        <v>1714</v>
      </c>
      <c r="AD898" s="841" t="s">
        <v>1714</v>
      </c>
      <c r="AE898" s="841" t="s">
        <v>1714</v>
      </c>
      <c r="AF898" s="841" t="s">
        <v>1714</v>
      </c>
      <c r="AG898" s="841" t="s">
        <v>1714</v>
      </c>
      <c r="AH898" s="841" t="s">
        <v>1714</v>
      </c>
      <c r="AI898" s="841" t="s">
        <v>1714</v>
      </c>
    </row>
    <row r="899" spans="3:35" ht="14.5" hidden="1" outlineLevel="1" x14ac:dyDescent="0.35">
      <c r="C899" s="321"/>
      <c r="D899" s="869" t="s">
        <v>599</v>
      </c>
      <c r="E899" s="840" t="s">
        <v>2572</v>
      </c>
      <c r="F899" s="841" t="s">
        <v>1714</v>
      </c>
      <c r="G899" s="841" t="s">
        <v>1714</v>
      </c>
      <c r="H899" s="841" t="s">
        <v>1714</v>
      </c>
      <c r="I899" s="841" t="s">
        <v>1714</v>
      </c>
      <c r="J899" s="841" t="s">
        <v>1714</v>
      </c>
      <c r="K899" s="841" t="s">
        <v>1714</v>
      </c>
      <c r="L899" s="841" t="s">
        <v>1714</v>
      </c>
      <c r="M899" s="841" t="s">
        <v>1714</v>
      </c>
      <c r="N899" s="841" t="s">
        <v>1714</v>
      </c>
      <c r="O899" s="841" t="s">
        <v>1714</v>
      </c>
      <c r="P899" s="841" t="s">
        <v>1714</v>
      </c>
      <c r="Q899" s="841" t="s">
        <v>1714</v>
      </c>
      <c r="R899" s="841" t="s">
        <v>1714</v>
      </c>
      <c r="S899" s="841" t="s">
        <v>1714</v>
      </c>
      <c r="T899" s="841" t="s">
        <v>1714</v>
      </c>
      <c r="U899" s="841" t="s">
        <v>1714</v>
      </c>
      <c r="V899" s="841" t="s">
        <v>1714</v>
      </c>
      <c r="W899" s="841" t="s">
        <v>1714</v>
      </c>
      <c r="X899" s="841" t="s">
        <v>1714</v>
      </c>
      <c r="Y899" s="841" t="s">
        <v>1714</v>
      </c>
      <c r="Z899" s="841" t="s">
        <v>1714</v>
      </c>
      <c r="AA899" s="841" t="s">
        <v>1714</v>
      </c>
      <c r="AB899" s="841" t="s">
        <v>1714</v>
      </c>
      <c r="AC899" s="841" t="s">
        <v>1714</v>
      </c>
      <c r="AD899" s="841" t="s">
        <v>1714</v>
      </c>
      <c r="AE899" s="841" t="s">
        <v>1714</v>
      </c>
      <c r="AF899" s="841" t="s">
        <v>1714</v>
      </c>
      <c r="AG899" s="841" t="s">
        <v>1714</v>
      </c>
      <c r="AH899" s="841" t="s">
        <v>1714</v>
      </c>
      <c r="AI899" s="841" t="s">
        <v>1714</v>
      </c>
    </row>
    <row r="900" spans="3:35" ht="14.5" hidden="1" outlineLevel="1" x14ac:dyDescent="0.35">
      <c r="C900" s="321"/>
      <c r="D900" s="869" t="s">
        <v>600</v>
      </c>
      <c r="E900" s="840" t="s">
        <v>2573</v>
      </c>
      <c r="F900" s="841" t="s">
        <v>1714</v>
      </c>
      <c r="G900" s="841" t="s">
        <v>1714</v>
      </c>
      <c r="H900" s="841" t="s">
        <v>1714</v>
      </c>
      <c r="I900" s="841" t="s">
        <v>1714</v>
      </c>
      <c r="J900" s="841" t="s">
        <v>1714</v>
      </c>
      <c r="K900" s="841" t="s">
        <v>1714</v>
      </c>
      <c r="L900" s="841" t="s">
        <v>1714</v>
      </c>
      <c r="M900" s="841" t="s">
        <v>1714</v>
      </c>
      <c r="N900" s="841" t="s">
        <v>1714</v>
      </c>
      <c r="O900" s="841" t="s">
        <v>1714</v>
      </c>
      <c r="P900" s="841" t="s">
        <v>1714</v>
      </c>
      <c r="Q900" s="841" t="s">
        <v>1714</v>
      </c>
      <c r="R900" s="841" t="s">
        <v>1714</v>
      </c>
      <c r="S900" s="841" t="s">
        <v>1714</v>
      </c>
      <c r="T900" s="841" t="s">
        <v>1714</v>
      </c>
      <c r="U900" s="841" t="s">
        <v>1714</v>
      </c>
      <c r="V900" s="841" t="s">
        <v>1714</v>
      </c>
      <c r="W900" s="841" t="s">
        <v>1714</v>
      </c>
      <c r="X900" s="841" t="s">
        <v>1714</v>
      </c>
      <c r="Y900" s="841" t="s">
        <v>1714</v>
      </c>
      <c r="Z900" s="841" t="s">
        <v>1714</v>
      </c>
      <c r="AA900" s="841" t="s">
        <v>1714</v>
      </c>
      <c r="AB900" s="841" t="s">
        <v>1714</v>
      </c>
      <c r="AC900" s="841" t="s">
        <v>1714</v>
      </c>
      <c r="AD900" s="841" t="s">
        <v>1714</v>
      </c>
      <c r="AE900" s="841" t="s">
        <v>1714</v>
      </c>
      <c r="AF900" s="841" t="s">
        <v>1714</v>
      </c>
      <c r="AG900" s="841" t="s">
        <v>1714</v>
      </c>
      <c r="AH900" s="841" t="s">
        <v>1714</v>
      </c>
      <c r="AI900" s="841" t="s">
        <v>1714</v>
      </c>
    </row>
    <row r="901" spans="3:35" ht="14.5" hidden="1" outlineLevel="1" x14ac:dyDescent="0.35">
      <c r="C901" s="321"/>
      <c r="D901" s="846" t="s">
        <v>601</v>
      </c>
      <c r="E901" s="840" t="s">
        <v>2574</v>
      </c>
      <c r="F901" s="841" t="s">
        <v>1714</v>
      </c>
      <c r="G901" s="841" t="s">
        <v>1714</v>
      </c>
      <c r="H901" s="841" t="s">
        <v>1714</v>
      </c>
      <c r="I901" s="841" t="s">
        <v>1714</v>
      </c>
      <c r="J901" s="841" t="s">
        <v>1714</v>
      </c>
      <c r="K901" s="841" t="s">
        <v>1714</v>
      </c>
      <c r="L901" s="841" t="s">
        <v>1714</v>
      </c>
      <c r="M901" s="841" t="s">
        <v>1714</v>
      </c>
      <c r="N901" s="841" t="s">
        <v>1714</v>
      </c>
      <c r="O901" s="841" t="s">
        <v>1714</v>
      </c>
      <c r="P901" s="841" t="s">
        <v>1714</v>
      </c>
      <c r="Q901" s="841" t="s">
        <v>1714</v>
      </c>
      <c r="R901" s="841" t="s">
        <v>1714</v>
      </c>
      <c r="S901" s="841" t="s">
        <v>1714</v>
      </c>
      <c r="T901" s="841" t="s">
        <v>1714</v>
      </c>
      <c r="U901" s="841" t="s">
        <v>1714</v>
      </c>
      <c r="V901" s="841" t="s">
        <v>1714</v>
      </c>
      <c r="W901" s="841" t="s">
        <v>1714</v>
      </c>
      <c r="X901" s="841" t="s">
        <v>1714</v>
      </c>
      <c r="Y901" s="841" t="s">
        <v>1714</v>
      </c>
      <c r="Z901" s="841" t="s">
        <v>1714</v>
      </c>
      <c r="AA901" s="841" t="s">
        <v>1714</v>
      </c>
      <c r="AB901" s="841" t="s">
        <v>1714</v>
      </c>
      <c r="AC901" s="841" t="s">
        <v>1714</v>
      </c>
      <c r="AD901" s="841" t="s">
        <v>1714</v>
      </c>
      <c r="AE901" s="841" t="s">
        <v>1714</v>
      </c>
      <c r="AF901" s="841" t="s">
        <v>1714</v>
      </c>
      <c r="AG901" s="841" t="s">
        <v>1714</v>
      </c>
      <c r="AH901" s="841" t="s">
        <v>1714</v>
      </c>
      <c r="AI901" s="841" t="s">
        <v>1714</v>
      </c>
    </row>
    <row r="902" spans="3:35" ht="14.5" hidden="1" outlineLevel="1" x14ac:dyDescent="0.35">
      <c r="C902" s="321"/>
      <c r="D902" s="833" t="s">
        <v>602</v>
      </c>
      <c r="E902" s="840" t="s">
        <v>2575</v>
      </c>
      <c r="F902" s="841" t="s">
        <v>1714</v>
      </c>
      <c r="G902" s="841" t="s">
        <v>1714</v>
      </c>
      <c r="H902" s="841" t="s">
        <v>1714</v>
      </c>
      <c r="I902" s="841" t="s">
        <v>1714</v>
      </c>
      <c r="J902" s="841" t="s">
        <v>1714</v>
      </c>
      <c r="K902" s="841" t="s">
        <v>1714</v>
      </c>
      <c r="L902" s="841" t="s">
        <v>1714</v>
      </c>
      <c r="M902" s="841" t="s">
        <v>1714</v>
      </c>
      <c r="N902" s="841" t="s">
        <v>1714</v>
      </c>
      <c r="O902" s="841" t="s">
        <v>1714</v>
      </c>
      <c r="P902" s="841" t="s">
        <v>1714</v>
      </c>
      <c r="Q902" s="841" t="s">
        <v>1714</v>
      </c>
      <c r="R902" s="841" t="s">
        <v>1714</v>
      </c>
      <c r="S902" s="841" t="s">
        <v>1714</v>
      </c>
      <c r="T902" s="841" t="s">
        <v>1714</v>
      </c>
      <c r="U902" s="841" t="s">
        <v>1714</v>
      </c>
      <c r="V902" s="841" t="s">
        <v>1714</v>
      </c>
      <c r="W902" s="841" t="s">
        <v>1714</v>
      </c>
      <c r="X902" s="841" t="s">
        <v>1714</v>
      </c>
      <c r="Y902" s="841" t="s">
        <v>1714</v>
      </c>
      <c r="Z902" s="841" t="s">
        <v>1714</v>
      </c>
      <c r="AA902" s="841" t="s">
        <v>1714</v>
      </c>
      <c r="AB902" s="841" t="s">
        <v>1714</v>
      </c>
      <c r="AC902" s="841" t="s">
        <v>1714</v>
      </c>
      <c r="AD902" s="841" t="s">
        <v>1714</v>
      </c>
      <c r="AE902" s="841" t="s">
        <v>1714</v>
      </c>
      <c r="AF902" s="841" t="s">
        <v>1714</v>
      </c>
      <c r="AG902" s="841" t="s">
        <v>1714</v>
      </c>
      <c r="AH902" s="841" t="s">
        <v>1714</v>
      </c>
      <c r="AI902" s="841" t="s">
        <v>1714</v>
      </c>
    </row>
    <row r="903" spans="3:35" ht="14.5" hidden="1" outlineLevel="1" x14ac:dyDescent="0.35">
      <c r="C903" s="321"/>
      <c r="D903" s="833" t="s">
        <v>603</v>
      </c>
      <c r="E903" s="840" t="s">
        <v>2576</v>
      </c>
      <c r="F903" s="841" t="s">
        <v>1714</v>
      </c>
      <c r="G903" s="841" t="s">
        <v>1714</v>
      </c>
      <c r="H903" s="841" t="s">
        <v>1714</v>
      </c>
      <c r="I903" s="841" t="s">
        <v>1714</v>
      </c>
      <c r="J903" s="841" t="s">
        <v>1714</v>
      </c>
      <c r="K903" s="841" t="s">
        <v>1714</v>
      </c>
      <c r="L903" s="841" t="s">
        <v>1714</v>
      </c>
      <c r="M903" s="841" t="s">
        <v>1714</v>
      </c>
      <c r="N903" s="841" t="s">
        <v>1714</v>
      </c>
      <c r="O903" s="841" t="s">
        <v>1714</v>
      </c>
      <c r="P903" s="841" t="s">
        <v>1714</v>
      </c>
      <c r="Q903" s="841" t="s">
        <v>1714</v>
      </c>
      <c r="R903" s="841" t="s">
        <v>1714</v>
      </c>
      <c r="S903" s="841" t="s">
        <v>1714</v>
      </c>
      <c r="T903" s="841" t="s">
        <v>1714</v>
      </c>
      <c r="U903" s="841" t="s">
        <v>1714</v>
      </c>
      <c r="V903" s="841" t="s">
        <v>1714</v>
      </c>
      <c r="W903" s="841" t="s">
        <v>1714</v>
      </c>
      <c r="X903" s="841" t="s">
        <v>1714</v>
      </c>
      <c r="Y903" s="841" t="s">
        <v>1714</v>
      </c>
      <c r="Z903" s="841" t="s">
        <v>1714</v>
      </c>
      <c r="AA903" s="841" t="s">
        <v>1714</v>
      </c>
      <c r="AB903" s="841" t="s">
        <v>1714</v>
      </c>
      <c r="AC903" s="841" t="s">
        <v>1714</v>
      </c>
      <c r="AD903" s="841" t="s">
        <v>1714</v>
      </c>
      <c r="AE903" s="841" t="s">
        <v>1714</v>
      </c>
      <c r="AF903" s="841" t="s">
        <v>1714</v>
      </c>
      <c r="AG903" s="841" t="s">
        <v>1714</v>
      </c>
      <c r="AH903" s="841" t="s">
        <v>1714</v>
      </c>
      <c r="AI903" s="841" t="s">
        <v>1714</v>
      </c>
    </row>
    <row r="904" spans="3:35" ht="14.5" hidden="1" outlineLevel="1" x14ac:dyDescent="0.35">
      <c r="C904" s="321"/>
      <c r="D904" s="870" t="s">
        <v>604</v>
      </c>
      <c r="E904" s="840" t="s">
        <v>2577</v>
      </c>
      <c r="F904" s="841" t="s">
        <v>1714</v>
      </c>
      <c r="G904" s="841" t="s">
        <v>1714</v>
      </c>
      <c r="H904" s="841" t="s">
        <v>1714</v>
      </c>
      <c r="I904" s="841" t="s">
        <v>1714</v>
      </c>
      <c r="J904" s="841" t="s">
        <v>1714</v>
      </c>
      <c r="K904" s="841" t="s">
        <v>1714</v>
      </c>
      <c r="L904" s="841" t="s">
        <v>1714</v>
      </c>
      <c r="M904" s="841" t="s">
        <v>1714</v>
      </c>
      <c r="N904" s="841" t="s">
        <v>1714</v>
      </c>
      <c r="O904" s="841" t="s">
        <v>1714</v>
      </c>
      <c r="P904" s="841" t="s">
        <v>1714</v>
      </c>
      <c r="Q904" s="841" t="s">
        <v>1714</v>
      </c>
      <c r="R904" s="841" t="s">
        <v>1714</v>
      </c>
      <c r="S904" s="841" t="s">
        <v>1714</v>
      </c>
      <c r="T904" s="841" t="s">
        <v>1714</v>
      </c>
      <c r="U904" s="841" t="s">
        <v>1714</v>
      </c>
      <c r="V904" s="841" t="s">
        <v>1714</v>
      </c>
      <c r="W904" s="841" t="s">
        <v>1714</v>
      </c>
      <c r="X904" s="841" t="s">
        <v>1714</v>
      </c>
      <c r="Y904" s="841" t="s">
        <v>1714</v>
      </c>
      <c r="Z904" s="841" t="s">
        <v>1714</v>
      </c>
      <c r="AA904" s="841" t="s">
        <v>1714</v>
      </c>
      <c r="AB904" s="841" t="s">
        <v>1714</v>
      </c>
      <c r="AC904" s="841" t="s">
        <v>1714</v>
      </c>
      <c r="AD904" s="841" t="s">
        <v>1714</v>
      </c>
      <c r="AE904" s="841" t="s">
        <v>1714</v>
      </c>
      <c r="AF904" s="841" t="s">
        <v>1714</v>
      </c>
      <c r="AG904" s="841" t="s">
        <v>1714</v>
      </c>
      <c r="AH904" s="841" t="s">
        <v>1714</v>
      </c>
      <c r="AI904" s="841" t="s">
        <v>1714</v>
      </c>
    </row>
    <row r="905" spans="3:35" ht="14.5" hidden="1" outlineLevel="1" x14ac:dyDescent="0.35">
      <c r="C905" s="321"/>
      <c r="D905" s="871" t="s">
        <v>605</v>
      </c>
      <c r="E905" s="840"/>
      <c r="F905" s="841"/>
      <c r="G905" s="841"/>
      <c r="H905" s="841"/>
      <c r="I905" s="841"/>
      <c r="J905" s="841"/>
      <c r="K905" s="841"/>
      <c r="L905" s="841"/>
      <c r="M905" s="841"/>
      <c r="N905" s="841"/>
      <c r="O905" s="841"/>
      <c r="P905" s="841"/>
      <c r="Q905" s="841"/>
      <c r="R905" s="841"/>
      <c r="S905" s="841"/>
      <c r="T905" s="841"/>
      <c r="U905" s="841"/>
      <c r="V905" s="841"/>
      <c r="W905" s="841"/>
      <c r="X905" s="841"/>
      <c r="Y905" s="841"/>
      <c r="Z905" s="841"/>
      <c r="AA905" s="841"/>
      <c r="AB905" s="841"/>
      <c r="AC905" s="841"/>
      <c r="AD905" s="841"/>
      <c r="AE905" s="841"/>
      <c r="AF905" s="841"/>
      <c r="AG905" s="841"/>
      <c r="AH905" s="841"/>
      <c r="AI905" s="841"/>
    </row>
    <row r="906" spans="3:35" ht="14.5" hidden="1" outlineLevel="1" x14ac:dyDescent="0.35">
      <c r="C906" s="321"/>
      <c r="D906" s="834" t="s">
        <v>606</v>
      </c>
      <c r="E906" s="840" t="s">
        <v>2578</v>
      </c>
      <c r="F906" s="841" t="s">
        <v>1714</v>
      </c>
      <c r="G906" s="841" t="s">
        <v>1714</v>
      </c>
      <c r="H906" s="841" t="s">
        <v>1714</v>
      </c>
      <c r="I906" s="841" t="s">
        <v>1714</v>
      </c>
      <c r="J906" s="841" t="s">
        <v>1714</v>
      </c>
      <c r="K906" s="841" t="s">
        <v>1714</v>
      </c>
      <c r="L906" s="841" t="s">
        <v>1714</v>
      </c>
      <c r="M906" s="841" t="s">
        <v>1714</v>
      </c>
      <c r="N906" s="841" t="s">
        <v>1714</v>
      </c>
      <c r="O906" s="841" t="s">
        <v>1714</v>
      </c>
      <c r="P906" s="841" t="s">
        <v>1714</v>
      </c>
      <c r="Q906" s="841" t="s">
        <v>1714</v>
      </c>
      <c r="R906" s="841" t="s">
        <v>1714</v>
      </c>
      <c r="S906" s="841" t="s">
        <v>1714</v>
      </c>
      <c r="T906" s="841" t="s">
        <v>1714</v>
      </c>
      <c r="U906" s="841" t="s">
        <v>1714</v>
      </c>
      <c r="V906" s="841" t="s">
        <v>1714</v>
      </c>
      <c r="W906" s="841" t="s">
        <v>1714</v>
      </c>
      <c r="X906" s="841" t="s">
        <v>1714</v>
      </c>
      <c r="Y906" s="841" t="s">
        <v>1714</v>
      </c>
      <c r="Z906" s="841" t="s">
        <v>1714</v>
      </c>
      <c r="AA906" s="841" t="s">
        <v>1714</v>
      </c>
      <c r="AB906" s="841" t="s">
        <v>1714</v>
      </c>
      <c r="AC906" s="841" t="s">
        <v>1714</v>
      </c>
      <c r="AD906" s="841" t="s">
        <v>1714</v>
      </c>
      <c r="AE906" s="841" t="s">
        <v>1714</v>
      </c>
      <c r="AF906" s="841" t="s">
        <v>1714</v>
      </c>
      <c r="AG906" s="841" t="s">
        <v>1714</v>
      </c>
      <c r="AH906" s="841" t="s">
        <v>1714</v>
      </c>
      <c r="AI906" s="841" t="s">
        <v>1714</v>
      </c>
    </row>
    <row r="907" spans="3:35" ht="14.5" hidden="1" outlineLevel="1" x14ac:dyDescent="0.35">
      <c r="C907" s="321"/>
      <c r="D907" s="834" t="s">
        <v>607</v>
      </c>
      <c r="E907" s="840" t="s">
        <v>2579</v>
      </c>
      <c r="F907" s="841" t="s">
        <v>1714</v>
      </c>
      <c r="G907" s="841" t="s">
        <v>1714</v>
      </c>
      <c r="H907" s="841" t="s">
        <v>1714</v>
      </c>
      <c r="I907" s="841" t="s">
        <v>1714</v>
      </c>
      <c r="J907" s="841" t="s">
        <v>1714</v>
      </c>
      <c r="K907" s="841" t="s">
        <v>1714</v>
      </c>
      <c r="L907" s="841" t="s">
        <v>1714</v>
      </c>
      <c r="M907" s="841" t="s">
        <v>1714</v>
      </c>
      <c r="N907" s="841" t="s">
        <v>1714</v>
      </c>
      <c r="O907" s="841" t="s">
        <v>1714</v>
      </c>
      <c r="P907" s="841" t="s">
        <v>1714</v>
      </c>
      <c r="Q907" s="841" t="s">
        <v>1714</v>
      </c>
      <c r="R907" s="841" t="s">
        <v>1714</v>
      </c>
      <c r="S907" s="841" t="s">
        <v>1714</v>
      </c>
      <c r="T907" s="841" t="s">
        <v>1714</v>
      </c>
      <c r="U907" s="841" t="s">
        <v>1714</v>
      </c>
      <c r="V907" s="841" t="s">
        <v>1714</v>
      </c>
      <c r="W907" s="841" t="s">
        <v>1714</v>
      </c>
      <c r="X907" s="841" t="s">
        <v>1714</v>
      </c>
      <c r="Y907" s="841" t="s">
        <v>1714</v>
      </c>
      <c r="Z907" s="841" t="s">
        <v>1714</v>
      </c>
      <c r="AA907" s="841" t="s">
        <v>1714</v>
      </c>
      <c r="AB907" s="841" t="s">
        <v>1714</v>
      </c>
      <c r="AC907" s="841" t="s">
        <v>1714</v>
      </c>
      <c r="AD907" s="841" t="s">
        <v>1714</v>
      </c>
      <c r="AE907" s="841" t="s">
        <v>1714</v>
      </c>
      <c r="AF907" s="841" t="s">
        <v>1714</v>
      </c>
      <c r="AG907" s="841" t="s">
        <v>1714</v>
      </c>
      <c r="AH907" s="841" t="s">
        <v>1714</v>
      </c>
      <c r="AI907" s="841" t="s">
        <v>1714</v>
      </c>
    </row>
    <row r="908" spans="3:35" ht="14.5" hidden="1" outlineLevel="1" x14ac:dyDescent="0.35">
      <c r="C908" s="321"/>
      <c r="D908" s="834" t="s">
        <v>608</v>
      </c>
      <c r="E908" s="840" t="s">
        <v>2580</v>
      </c>
      <c r="F908" s="841" t="s">
        <v>1714</v>
      </c>
      <c r="G908" s="841" t="s">
        <v>1714</v>
      </c>
      <c r="H908" s="841" t="s">
        <v>1714</v>
      </c>
      <c r="I908" s="841" t="s">
        <v>1714</v>
      </c>
      <c r="J908" s="841" t="s">
        <v>1714</v>
      </c>
      <c r="K908" s="841" t="s">
        <v>1714</v>
      </c>
      <c r="L908" s="841" t="s">
        <v>1714</v>
      </c>
      <c r="M908" s="841" t="s">
        <v>1714</v>
      </c>
      <c r="N908" s="841" t="s">
        <v>1714</v>
      </c>
      <c r="O908" s="841" t="s">
        <v>1714</v>
      </c>
      <c r="P908" s="841" t="s">
        <v>1714</v>
      </c>
      <c r="Q908" s="841" t="s">
        <v>1714</v>
      </c>
      <c r="R908" s="841" t="s">
        <v>1714</v>
      </c>
      <c r="S908" s="841" t="s">
        <v>1714</v>
      </c>
      <c r="T908" s="841" t="s">
        <v>1714</v>
      </c>
      <c r="U908" s="841" t="s">
        <v>1714</v>
      </c>
      <c r="V908" s="841" t="s">
        <v>1714</v>
      </c>
      <c r="W908" s="841" t="s">
        <v>1714</v>
      </c>
      <c r="X908" s="841" t="s">
        <v>1714</v>
      </c>
      <c r="Y908" s="841" t="s">
        <v>1714</v>
      </c>
      <c r="Z908" s="841" t="s">
        <v>1714</v>
      </c>
      <c r="AA908" s="841" t="s">
        <v>1714</v>
      </c>
      <c r="AB908" s="841" t="s">
        <v>1714</v>
      </c>
      <c r="AC908" s="841" t="s">
        <v>1714</v>
      </c>
      <c r="AD908" s="841" t="s">
        <v>1714</v>
      </c>
      <c r="AE908" s="841" t="s">
        <v>1714</v>
      </c>
      <c r="AF908" s="841" t="s">
        <v>1714</v>
      </c>
      <c r="AG908" s="841" t="s">
        <v>1714</v>
      </c>
      <c r="AH908" s="841" t="s">
        <v>1714</v>
      </c>
      <c r="AI908" s="841" t="s">
        <v>1714</v>
      </c>
    </row>
    <row r="909" spans="3:35" ht="14.5" hidden="1" outlineLevel="1" x14ac:dyDescent="0.35">
      <c r="C909" s="321"/>
      <c r="D909" s="865" t="s">
        <v>609</v>
      </c>
      <c r="E909" s="840" t="s">
        <v>2581</v>
      </c>
      <c r="F909" s="841" t="s">
        <v>1714</v>
      </c>
      <c r="G909" s="841" t="s">
        <v>1714</v>
      </c>
      <c r="H909" s="841" t="s">
        <v>1714</v>
      </c>
      <c r="I909" s="841" t="s">
        <v>1714</v>
      </c>
      <c r="J909" s="841" t="s">
        <v>1714</v>
      </c>
      <c r="K909" s="841" t="s">
        <v>1714</v>
      </c>
      <c r="L909" s="841" t="s">
        <v>1714</v>
      </c>
      <c r="M909" s="841" t="s">
        <v>1714</v>
      </c>
      <c r="N909" s="841" t="s">
        <v>1714</v>
      </c>
      <c r="O909" s="841" t="s">
        <v>1714</v>
      </c>
      <c r="P909" s="841" t="s">
        <v>1714</v>
      </c>
      <c r="Q909" s="841" t="s">
        <v>1714</v>
      </c>
      <c r="R909" s="841" t="s">
        <v>1714</v>
      </c>
      <c r="S909" s="841" t="s">
        <v>1714</v>
      </c>
      <c r="T909" s="841" t="s">
        <v>1714</v>
      </c>
      <c r="U909" s="841" t="s">
        <v>1714</v>
      </c>
      <c r="V909" s="841" t="s">
        <v>1714</v>
      </c>
      <c r="W909" s="841" t="s">
        <v>1714</v>
      </c>
      <c r="X909" s="841" t="s">
        <v>1714</v>
      </c>
      <c r="Y909" s="841" t="s">
        <v>1714</v>
      </c>
      <c r="Z909" s="841" t="s">
        <v>1714</v>
      </c>
      <c r="AA909" s="841" t="s">
        <v>1714</v>
      </c>
      <c r="AB909" s="841" t="s">
        <v>1714</v>
      </c>
      <c r="AC909" s="841" t="s">
        <v>1714</v>
      </c>
      <c r="AD909" s="841" t="s">
        <v>1714</v>
      </c>
      <c r="AE909" s="841" t="s">
        <v>1714</v>
      </c>
      <c r="AF909" s="841" t="s">
        <v>1714</v>
      </c>
      <c r="AG909" s="841" t="s">
        <v>1714</v>
      </c>
      <c r="AH909" s="841" t="s">
        <v>1714</v>
      </c>
      <c r="AI909" s="841" t="s">
        <v>1714</v>
      </c>
    </row>
    <row r="910" spans="3:35" ht="14.5" hidden="1" outlineLevel="1" x14ac:dyDescent="0.35">
      <c r="C910" s="321"/>
      <c r="D910" s="871" t="s">
        <v>613</v>
      </c>
      <c r="E910" s="840"/>
      <c r="F910" s="841"/>
      <c r="G910" s="841"/>
      <c r="H910" s="841"/>
      <c r="I910" s="841"/>
      <c r="J910" s="841"/>
      <c r="K910" s="841"/>
      <c r="L910" s="841"/>
      <c r="M910" s="841"/>
      <c r="N910" s="841"/>
      <c r="O910" s="841"/>
      <c r="P910" s="841"/>
      <c r="Q910" s="841"/>
      <c r="R910" s="841"/>
      <c r="S910" s="841"/>
      <c r="T910" s="841"/>
      <c r="U910" s="841"/>
      <c r="V910" s="841"/>
      <c r="W910" s="841"/>
      <c r="X910" s="841"/>
      <c r="Y910" s="841"/>
      <c r="Z910" s="841"/>
      <c r="AA910" s="841"/>
      <c r="AB910" s="841"/>
      <c r="AC910" s="841"/>
      <c r="AD910" s="841"/>
      <c r="AE910" s="841"/>
      <c r="AF910" s="841"/>
      <c r="AG910" s="841"/>
      <c r="AH910" s="841"/>
      <c r="AI910" s="841"/>
    </row>
    <row r="911" spans="3:35" ht="14.5" hidden="1" outlineLevel="1" x14ac:dyDescent="0.35">
      <c r="C911" s="321"/>
      <c r="D911" s="846" t="s">
        <v>588</v>
      </c>
      <c r="E911" s="840" t="s">
        <v>2582</v>
      </c>
      <c r="F911" s="841"/>
      <c r="G911" s="841"/>
      <c r="H911" s="841"/>
      <c r="I911" s="841"/>
      <c r="J911" s="841"/>
      <c r="K911" s="841"/>
      <c r="L911" s="841"/>
      <c r="M911" s="841"/>
      <c r="N911" s="841"/>
      <c r="O911" s="841"/>
      <c r="P911" s="841"/>
      <c r="Q911" s="841"/>
      <c r="R911" s="841"/>
      <c r="S911" s="841"/>
      <c r="T911" s="841"/>
      <c r="U911" s="841"/>
      <c r="V911" s="841"/>
      <c r="W911" s="841"/>
      <c r="X911" s="841"/>
      <c r="Y911" s="841"/>
      <c r="Z911" s="841"/>
      <c r="AA911" s="841"/>
      <c r="AB911" s="841"/>
      <c r="AC911" s="841"/>
      <c r="AD911" s="841"/>
      <c r="AE911" s="841"/>
      <c r="AF911" s="841"/>
      <c r="AG911" s="841"/>
      <c r="AH911" s="841"/>
      <c r="AI911" s="841"/>
    </row>
    <row r="912" spans="3:35" ht="14.5" hidden="1" outlineLevel="1" x14ac:dyDescent="0.35">
      <c r="C912" s="321"/>
      <c r="D912" s="866" t="s">
        <v>614</v>
      </c>
      <c r="E912" s="840" t="s">
        <v>2583</v>
      </c>
      <c r="F912" s="841"/>
      <c r="G912" s="841"/>
      <c r="H912" s="841"/>
      <c r="I912" s="841"/>
      <c r="J912" s="841"/>
      <c r="K912" s="841"/>
      <c r="L912" s="841"/>
      <c r="M912" s="841"/>
      <c r="N912" s="841"/>
      <c r="O912" s="841"/>
      <c r="P912" s="841"/>
      <c r="Q912" s="841"/>
      <c r="R912" s="841"/>
      <c r="S912" s="841"/>
      <c r="T912" s="841"/>
      <c r="U912" s="841"/>
      <c r="V912" s="841"/>
      <c r="W912" s="841"/>
      <c r="X912" s="841"/>
      <c r="Y912" s="841"/>
      <c r="Z912" s="841"/>
      <c r="AA912" s="841"/>
      <c r="AB912" s="841"/>
      <c r="AC912" s="841"/>
      <c r="AD912" s="841"/>
      <c r="AE912" s="841"/>
      <c r="AF912" s="841"/>
      <c r="AG912" s="841"/>
      <c r="AH912" s="841"/>
      <c r="AI912" s="841"/>
    </row>
    <row r="913" spans="3:35" ht="14.5" hidden="1" outlineLevel="1" x14ac:dyDescent="0.35">
      <c r="C913" s="321"/>
      <c r="D913" s="866" t="s">
        <v>615</v>
      </c>
      <c r="E913" s="840" t="s">
        <v>2584</v>
      </c>
      <c r="F913" s="841"/>
      <c r="G913" s="841"/>
      <c r="H913" s="841"/>
      <c r="I913" s="841"/>
      <c r="J913" s="841"/>
      <c r="K913" s="841"/>
      <c r="L913" s="841"/>
      <c r="M913" s="841"/>
      <c r="N913" s="841"/>
      <c r="O913" s="841"/>
      <c r="P913" s="841"/>
      <c r="Q913" s="841"/>
      <c r="R913" s="841"/>
      <c r="S913" s="841"/>
      <c r="T913" s="841"/>
      <c r="U913" s="841"/>
      <c r="V913" s="841"/>
      <c r="W913" s="841"/>
      <c r="X913" s="841"/>
      <c r="Y913" s="841"/>
      <c r="Z913" s="841"/>
      <c r="AA913" s="841"/>
      <c r="AB913" s="841"/>
      <c r="AC913" s="841"/>
      <c r="AD913" s="841"/>
      <c r="AE913" s="841"/>
      <c r="AF913" s="841"/>
      <c r="AG913" s="841"/>
      <c r="AH913" s="841"/>
      <c r="AI913" s="841"/>
    </row>
    <row r="914" spans="3:35" ht="14.5" hidden="1" outlineLevel="1" x14ac:dyDescent="0.35">
      <c r="C914" s="321"/>
      <c r="D914" s="846" t="s">
        <v>593</v>
      </c>
      <c r="E914" s="840" t="s">
        <v>2585</v>
      </c>
      <c r="F914" s="841"/>
      <c r="G914" s="841"/>
      <c r="H914" s="841"/>
      <c r="I914" s="841"/>
      <c r="J914" s="841"/>
      <c r="K914" s="841"/>
      <c r="L914" s="841"/>
      <c r="M914" s="841"/>
      <c r="N914" s="841"/>
      <c r="O914" s="841"/>
      <c r="P914" s="841"/>
      <c r="Q914" s="841"/>
      <c r="R914" s="841"/>
      <c r="S914" s="841"/>
      <c r="T914" s="841"/>
      <c r="U914" s="841"/>
      <c r="V914" s="841"/>
      <c r="W914" s="841"/>
      <c r="X914" s="841"/>
      <c r="Y914" s="841"/>
      <c r="Z914" s="841"/>
      <c r="AA914" s="841"/>
      <c r="AB914" s="841"/>
      <c r="AC914" s="841"/>
      <c r="AD914" s="841"/>
      <c r="AE914" s="841"/>
      <c r="AF914" s="841"/>
      <c r="AG914" s="841"/>
      <c r="AH914" s="841"/>
      <c r="AI914" s="841"/>
    </row>
    <row r="915" spans="3:35" ht="14.5" hidden="1" outlineLevel="1" x14ac:dyDescent="0.35">
      <c r="C915" s="321"/>
      <c r="D915" s="834" t="s">
        <v>616</v>
      </c>
      <c r="E915" s="840" t="s">
        <v>2586</v>
      </c>
      <c r="F915" s="841"/>
      <c r="G915" s="841"/>
      <c r="H915" s="841"/>
      <c r="I915" s="841"/>
      <c r="J915" s="841"/>
      <c r="K915" s="841"/>
      <c r="L915" s="841"/>
      <c r="M915" s="841"/>
      <c r="N915" s="841"/>
      <c r="O915" s="841"/>
      <c r="P915" s="841"/>
      <c r="Q915" s="841"/>
      <c r="R915" s="841"/>
      <c r="S915" s="841"/>
      <c r="T915" s="841"/>
      <c r="U915" s="841"/>
      <c r="V915" s="841"/>
      <c r="W915" s="841"/>
      <c r="X915" s="841"/>
      <c r="Y915" s="841"/>
      <c r="Z915" s="841"/>
      <c r="AA915" s="841"/>
      <c r="AB915" s="841"/>
      <c r="AC915" s="841"/>
      <c r="AD915" s="841"/>
      <c r="AE915" s="841"/>
      <c r="AF915" s="841"/>
      <c r="AG915" s="841"/>
      <c r="AH915" s="841"/>
      <c r="AI915" s="841"/>
    </row>
    <row r="916" spans="3:35" ht="14.5" hidden="1" outlineLevel="1" x14ac:dyDescent="0.35">
      <c r="C916" s="321"/>
      <c r="D916" s="834" t="s">
        <v>617</v>
      </c>
      <c r="E916" s="840" t="s">
        <v>2587</v>
      </c>
      <c r="F916" s="841"/>
      <c r="G916" s="841"/>
      <c r="H916" s="841"/>
      <c r="I916" s="841"/>
      <c r="J916" s="841"/>
      <c r="K916" s="841"/>
      <c r="L916" s="841"/>
      <c r="M916" s="841"/>
      <c r="N916" s="841"/>
      <c r="O916" s="841"/>
      <c r="P916" s="841"/>
      <c r="Q916" s="841"/>
      <c r="R916" s="841"/>
      <c r="S916" s="841"/>
      <c r="T916" s="841"/>
      <c r="U916" s="841"/>
      <c r="V916" s="841"/>
      <c r="W916" s="841"/>
      <c r="X916" s="841"/>
      <c r="Y916" s="841"/>
      <c r="Z916" s="841"/>
      <c r="AA916" s="841"/>
      <c r="AB916" s="841"/>
      <c r="AC916" s="841"/>
      <c r="AD916" s="841"/>
      <c r="AE916" s="841"/>
      <c r="AF916" s="841"/>
      <c r="AG916" s="841"/>
      <c r="AH916" s="841"/>
      <c r="AI916" s="841"/>
    </row>
    <row r="917" spans="3:35" ht="14.5" hidden="1" outlineLevel="1" x14ac:dyDescent="0.35">
      <c r="C917" s="321"/>
      <c r="D917" s="872" t="s">
        <v>606</v>
      </c>
      <c r="E917" s="840" t="s">
        <v>2588</v>
      </c>
      <c r="F917" s="841"/>
      <c r="G917" s="841"/>
      <c r="H917" s="841"/>
      <c r="I917" s="841"/>
      <c r="J917" s="841"/>
      <c r="K917" s="841"/>
      <c r="L917" s="841"/>
      <c r="M917" s="841"/>
      <c r="N917" s="841"/>
      <c r="O917" s="841"/>
      <c r="P917" s="841"/>
      <c r="Q917" s="841"/>
      <c r="R917" s="841"/>
      <c r="S917" s="841"/>
      <c r="T917" s="841"/>
      <c r="U917" s="841"/>
      <c r="V917" s="841"/>
      <c r="W917" s="841"/>
      <c r="X917" s="841"/>
      <c r="Y917" s="841"/>
      <c r="Z917" s="841"/>
      <c r="AA917" s="841"/>
      <c r="AB917" s="841"/>
      <c r="AC917" s="841"/>
      <c r="AD917" s="841"/>
      <c r="AE917" s="841"/>
      <c r="AF917" s="841"/>
      <c r="AG917" s="841"/>
      <c r="AH917" s="841"/>
      <c r="AI917" s="841"/>
    </row>
    <row r="918" spans="3:35" ht="14.5" hidden="1" outlineLevel="1" x14ac:dyDescent="0.35">
      <c r="C918" s="321"/>
      <c r="D918" s="873" t="s">
        <v>618</v>
      </c>
      <c r="E918" s="840" t="s">
        <v>2589</v>
      </c>
      <c r="F918" s="841"/>
      <c r="G918" s="841"/>
      <c r="H918" s="841"/>
      <c r="I918" s="841"/>
      <c r="J918" s="841"/>
      <c r="K918" s="841"/>
      <c r="L918" s="841"/>
      <c r="M918" s="841"/>
      <c r="N918" s="841"/>
      <c r="O918" s="841"/>
      <c r="P918" s="841"/>
      <c r="Q918" s="841"/>
      <c r="R918" s="841"/>
      <c r="S918" s="841"/>
      <c r="T918" s="841"/>
      <c r="U918" s="841"/>
      <c r="V918" s="841"/>
      <c r="W918" s="841"/>
      <c r="X918" s="841"/>
      <c r="Y918" s="841"/>
      <c r="Z918" s="841"/>
      <c r="AA918" s="841"/>
      <c r="AB918" s="841"/>
      <c r="AC918" s="841"/>
      <c r="AD918" s="841"/>
      <c r="AE918" s="841"/>
      <c r="AF918" s="841"/>
      <c r="AG918" s="841"/>
      <c r="AH918" s="841"/>
      <c r="AI918" s="841"/>
    </row>
    <row r="919" spans="3:35" ht="14.5" hidden="1" outlineLevel="1" x14ac:dyDescent="0.35">
      <c r="C919" s="321"/>
      <c r="D919" s="874" t="s">
        <v>255</v>
      </c>
      <c r="E919" s="840" t="s">
        <v>2590</v>
      </c>
      <c r="F919" s="841"/>
      <c r="G919" s="841"/>
      <c r="H919" s="841"/>
      <c r="I919" s="841"/>
      <c r="J919" s="841"/>
      <c r="K919" s="841"/>
      <c r="L919" s="841"/>
      <c r="M919" s="841"/>
      <c r="N919" s="841"/>
      <c r="O919" s="841"/>
      <c r="P919" s="841"/>
      <c r="Q919" s="841"/>
      <c r="R919" s="841"/>
      <c r="S919" s="841"/>
      <c r="T919" s="841"/>
      <c r="U919" s="841"/>
      <c r="V919" s="841"/>
      <c r="W919" s="841"/>
      <c r="X919" s="841"/>
      <c r="Y919" s="841"/>
      <c r="Z919" s="841"/>
      <c r="AA919" s="841"/>
      <c r="AB919" s="841"/>
      <c r="AC919" s="841"/>
      <c r="AD919" s="841"/>
      <c r="AE919" s="841"/>
      <c r="AF919" s="841"/>
      <c r="AG919" s="841"/>
      <c r="AH919" s="841"/>
      <c r="AI919" s="841"/>
    </row>
    <row r="920" spans="3:35" ht="14.5" hidden="1" outlineLevel="1" x14ac:dyDescent="0.35">
      <c r="C920" s="321"/>
      <c r="D920" s="875" t="s">
        <v>619</v>
      </c>
      <c r="E920" s="840"/>
      <c r="F920" s="841"/>
      <c r="G920" s="841"/>
      <c r="H920" s="841"/>
      <c r="I920" s="841"/>
      <c r="J920" s="841"/>
      <c r="K920" s="841"/>
      <c r="L920" s="841"/>
      <c r="M920" s="841"/>
      <c r="N920" s="841"/>
      <c r="O920" s="841"/>
      <c r="P920" s="841"/>
      <c r="Q920" s="841"/>
      <c r="R920" s="841"/>
      <c r="S920" s="841"/>
      <c r="T920" s="841"/>
      <c r="U920" s="841"/>
      <c r="V920" s="841"/>
      <c r="W920" s="841"/>
      <c r="X920" s="841"/>
      <c r="Y920" s="841"/>
      <c r="Z920" s="841"/>
      <c r="AA920" s="841"/>
      <c r="AB920" s="841"/>
      <c r="AC920" s="841"/>
      <c r="AD920" s="841"/>
      <c r="AE920" s="841"/>
      <c r="AF920" s="841"/>
      <c r="AG920" s="841"/>
      <c r="AH920" s="841"/>
      <c r="AI920" s="841"/>
    </row>
    <row r="921" spans="3:35" ht="14.5" hidden="1" outlineLevel="1" x14ac:dyDescent="0.35">
      <c r="C921" s="321"/>
      <c r="D921" s="874" t="s">
        <v>620</v>
      </c>
      <c r="E921" s="840"/>
      <c r="F921" s="841"/>
      <c r="G921" s="841"/>
      <c r="H921" s="841"/>
      <c r="I921" s="841"/>
      <c r="J921" s="841"/>
      <c r="K921" s="841"/>
      <c r="L921" s="841"/>
      <c r="M921" s="841"/>
      <c r="N921" s="841"/>
      <c r="O921" s="841"/>
      <c r="P921" s="841"/>
      <c r="Q921" s="841"/>
      <c r="R921" s="841"/>
      <c r="S921" s="841"/>
      <c r="T921" s="841"/>
      <c r="U921" s="841"/>
      <c r="V921" s="841"/>
      <c r="W921" s="841"/>
      <c r="X921" s="841"/>
      <c r="Y921" s="841"/>
      <c r="Z921" s="841"/>
      <c r="AA921" s="841"/>
      <c r="AB921" s="841"/>
      <c r="AC921" s="841"/>
      <c r="AD921" s="841"/>
      <c r="AE921" s="841"/>
      <c r="AF921" s="841"/>
      <c r="AG921" s="841"/>
      <c r="AH921" s="841"/>
      <c r="AI921" s="841"/>
    </row>
    <row r="922" spans="3:35" ht="14.5" hidden="1" outlineLevel="1" x14ac:dyDescent="0.35">
      <c r="C922" s="321"/>
      <c r="D922" s="866" t="s">
        <v>621</v>
      </c>
      <c r="E922" s="840" t="s">
        <v>2591</v>
      </c>
      <c r="F922" s="841" t="s">
        <v>1714</v>
      </c>
      <c r="G922" s="841" t="s">
        <v>1714</v>
      </c>
      <c r="H922" s="841" t="s">
        <v>1714</v>
      </c>
      <c r="I922" s="841" t="s">
        <v>1714</v>
      </c>
      <c r="J922" s="841" t="s">
        <v>1714</v>
      </c>
      <c r="K922" s="841" t="s">
        <v>1714</v>
      </c>
      <c r="L922" s="841" t="s">
        <v>1714</v>
      </c>
      <c r="M922" s="841" t="s">
        <v>1714</v>
      </c>
      <c r="N922" s="841" t="s">
        <v>1714</v>
      </c>
      <c r="O922" s="841" t="s">
        <v>1714</v>
      </c>
      <c r="P922" s="841" t="s">
        <v>1714</v>
      </c>
      <c r="Q922" s="841" t="s">
        <v>1714</v>
      </c>
      <c r="R922" s="841" t="s">
        <v>1714</v>
      </c>
      <c r="S922" s="841" t="s">
        <v>1714</v>
      </c>
      <c r="T922" s="841" t="s">
        <v>1714</v>
      </c>
      <c r="U922" s="841" t="s">
        <v>1714</v>
      </c>
      <c r="V922" s="841" t="s">
        <v>1714</v>
      </c>
      <c r="W922" s="841" t="s">
        <v>1714</v>
      </c>
      <c r="X922" s="841" t="s">
        <v>1714</v>
      </c>
      <c r="Y922" s="841" t="s">
        <v>1714</v>
      </c>
      <c r="Z922" s="841" t="s">
        <v>1714</v>
      </c>
      <c r="AA922" s="841" t="s">
        <v>1714</v>
      </c>
      <c r="AB922" s="841" t="s">
        <v>1714</v>
      </c>
      <c r="AC922" s="841" t="s">
        <v>1714</v>
      </c>
      <c r="AD922" s="841" t="s">
        <v>1714</v>
      </c>
      <c r="AE922" s="841" t="s">
        <v>1714</v>
      </c>
      <c r="AF922" s="841" t="s">
        <v>1714</v>
      </c>
      <c r="AG922" s="841" t="s">
        <v>1714</v>
      </c>
      <c r="AH922" s="841" t="s">
        <v>1714</v>
      </c>
      <c r="AI922" s="841" t="s">
        <v>1714</v>
      </c>
    </row>
    <row r="923" spans="3:35" ht="14.5" hidden="1" outlineLevel="1" x14ac:dyDescent="0.35">
      <c r="C923" s="321"/>
      <c r="D923" s="866" t="s">
        <v>622</v>
      </c>
      <c r="E923" s="840" t="s">
        <v>2592</v>
      </c>
      <c r="F923" s="841" t="s">
        <v>1714</v>
      </c>
      <c r="G923" s="841" t="s">
        <v>1714</v>
      </c>
      <c r="H923" s="841" t="s">
        <v>1714</v>
      </c>
      <c r="I923" s="841" t="s">
        <v>1714</v>
      </c>
      <c r="J923" s="841" t="s">
        <v>1714</v>
      </c>
      <c r="K923" s="841" t="s">
        <v>1714</v>
      </c>
      <c r="L923" s="841" t="s">
        <v>1714</v>
      </c>
      <c r="M923" s="841" t="s">
        <v>1714</v>
      </c>
      <c r="N923" s="841" t="s">
        <v>1714</v>
      </c>
      <c r="O923" s="841" t="s">
        <v>1714</v>
      </c>
      <c r="P923" s="841" t="s">
        <v>1714</v>
      </c>
      <c r="Q923" s="841" t="s">
        <v>1714</v>
      </c>
      <c r="R923" s="841" t="s">
        <v>1714</v>
      </c>
      <c r="S923" s="841" t="s">
        <v>1714</v>
      </c>
      <c r="T923" s="841" t="s">
        <v>1714</v>
      </c>
      <c r="U923" s="841" t="s">
        <v>1714</v>
      </c>
      <c r="V923" s="841" t="s">
        <v>1714</v>
      </c>
      <c r="W923" s="841" t="s">
        <v>1714</v>
      </c>
      <c r="X923" s="841" t="s">
        <v>1714</v>
      </c>
      <c r="Y923" s="841" t="s">
        <v>1714</v>
      </c>
      <c r="Z923" s="841" t="s">
        <v>1714</v>
      </c>
      <c r="AA923" s="841" t="s">
        <v>1714</v>
      </c>
      <c r="AB923" s="841" t="s">
        <v>1714</v>
      </c>
      <c r="AC923" s="841" t="s">
        <v>1714</v>
      </c>
      <c r="AD923" s="841" t="s">
        <v>1714</v>
      </c>
      <c r="AE923" s="841" t="s">
        <v>1714</v>
      </c>
      <c r="AF923" s="841" t="s">
        <v>1714</v>
      </c>
      <c r="AG923" s="841" t="s">
        <v>1714</v>
      </c>
      <c r="AH923" s="841" t="s">
        <v>1714</v>
      </c>
      <c r="AI923" s="841" t="s">
        <v>1714</v>
      </c>
    </row>
    <row r="924" spans="3:35" ht="14.5" hidden="1" outlineLevel="1" x14ac:dyDescent="0.35">
      <c r="C924" s="321"/>
      <c r="D924" s="846" t="s">
        <v>256</v>
      </c>
      <c r="E924" s="840" t="s">
        <v>2593</v>
      </c>
      <c r="F924" s="841" t="s">
        <v>1714</v>
      </c>
      <c r="G924" s="841" t="s">
        <v>1714</v>
      </c>
      <c r="H924" s="841" t="s">
        <v>1714</v>
      </c>
      <c r="I924" s="841" t="s">
        <v>1714</v>
      </c>
      <c r="J924" s="841" t="s">
        <v>1714</v>
      </c>
      <c r="K924" s="841" t="s">
        <v>1714</v>
      </c>
      <c r="L924" s="841" t="s">
        <v>1714</v>
      </c>
      <c r="M924" s="841" t="s">
        <v>1714</v>
      </c>
      <c r="N924" s="841" t="s">
        <v>1714</v>
      </c>
      <c r="O924" s="841" t="s">
        <v>1714</v>
      </c>
      <c r="P924" s="841" t="s">
        <v>1714</v>
      </c>
      <c r="Q924" s="841" t="s">
        <v>1714</v>
      </c>
      <c r="R924" s="841" t="s">
        <v>1714</v>
      </c>
      <c r="S924" s="841" t="s">
        <v>1714</v>
      </c>
      <c r="T924" s="841" t="s">
        <v>1714</v>
      </c>
      <c r="U924" s="841" t="s">
        <v>1714</v>
      </c>
      <c r="V924" s="841" t="s">
        <v>1714</v>
      </c>
      <c r="W924" s="841" t="s">
        <v>1714</v>
      </c>
      <c r="X924" s="841" t="s">
        <v>1714</v>
      </c>
      <c r="Y924" s="841" t="s">
        <v>1714</v>
      </c>
      <c r="Z924" s="841" t="s">
        <v>1714</v>
      </c>
      <c r="AA924" s="841" t="s">
        <v>1714</v>
      </c>
      <c r="AB924" s="841" t="s">
        <v>1714</v>
      </c>
      <c r="AC924" s="841" t="s">
        <v>1714</v>
      </c>
      <c r="AD924" s="841" t="s">
        <v>1714</v>
      </c>
      <c r="AE924" s="841" t="s">
        <v>1714</v>
      </c>
      <c r="AF924" s="841" t="s">
        <v>1714</v>
      </c>
      <c r="AG924" s="841" t="s">
        <v>1714</v>
      </c>
      <c r="AH924" s="841" t="s">
        <v>1714</v>
      </c>
      <c r="AI924" s="841" t="s">
        <v>1714</v>
      </c>
    </row>
    <row r="925" spans="3:35" ht="14.5" hidden="1" outlineLevel="1" x14ac:dyDescent="0.35">
      <c r="C925" s="321"/>
      <c r="D925" s="866" t="s">
        <v>623</v>
      </c>
      <c r="E925" s="840" t="s">
        <v>2594</v>
      </c>
      <c r="F925" s="841" t="s">
        <v>1714</v>
      </c>
      <c r="G925" s="841" t="s">
        <v>1714</v>
      </c>
      <c r="H925" s="841" t="s">
        <v>1714</v>
      </c>
      <c r="I925" s="841" t="s">
        <v>1714</v>
      </c>
      <c r="J925" s="841" t="s">
        <v>1714</v>
      </c>
      <c r="K925" s="841" t="s">
        <v>1714</v>
      </c>
      <c r="L925" s="841" t="s">
        <v>1714</v>
      </c>
      <c r="M925" s="841" t="s">
        <v>1714</v>
      </c>
      <c r="N925" s="841" t="s">
        <v>1714</v>
      </c>
      <c r="O925" s="841" t="s">
        <v>1714</v>
      </c>
      <c r="P925" s="841" t="s">
        <v>1714</v>
      </c>
      <c r="Q925" s="841" t="s">
        <v>1714</v>
      </c>
      <c r="R925" s="841" t="s">
        <v>1714</v>
      </c>
      <c r="S925" s="841" t="s">
        <v>1714</v>
      </c>
      <c r="T925" s="841" t="s">
        <v>1714</v>
      </c>
      <c r="U925" s="841" t="s">
        <v>1714</v>
      </c>
      <c r="V925" s="841" t="s">
        <v>1714</v>
      </c>
      <c r="W925" s="841" t="s">
        <v>1714</v>
      </c>
      <c r="X925" s="841" t="s">
        <v>1714</v>
      </c>
      <c r="Y925" s="841" t="s">
        <v>1714</v>
      </c>
      <c r="Z925" s="841" t="s">
        <v>1714</v>
      </c>
      <c r="AA925" s="841" t="s">
        <v>1714</v>
      </c>
      <c r="AB925" s="841" t="s">
        <v>1714</v>
      </c>
      <c r="AC925" s="841" t="s">
        <v>1714</v>
      </c>
      <c r="AD925" s="841" t="s">
        <v>1714</v>
      </c>
      <c r="AE925" s="841" t="s">
        <v>1714</v>
      </c>
      <c r="AF925" s="841" t="s">
        <v>1714</v>
      </c>
      <c r="AG925" s="841" t="s">
        <v>1714</v>
      </c>
      <c r="AH925" s="841" t="s">
        <v>1714</v>
      </c>
      <c r="AI925" s="841" t="s">
        <v>1714</v>
      </c>
    </row>
    <row r="926" spans="3:35" ht="14.5" hidden="1" outlineLevel="1" x14ac:dyDescent="0.35">
      <c r="C926" s="321"/>
      <c r="D926" s="866"/>
      <c r="E926" s="840"/>
      <c r="F926" s="841"/>
      <c r="G926" s="841"/>
      <c r="H926" s="841"/>
      <c r="I926" s="841"/>
      <c r="J926" s="841"/>
      <c r="K926" s="841"/>
      <c r="L926" s="841"/>
      <c r="M926" s="841"/>
      <c r="N926" s="841"/>
      <c r="O926" s="841"/>
      <c r="P926" s="841"/>
      <c r="Q926" s="841"/>
      <c r="R926" s="841"/>
      <c r="S926" s="841"/>
      <c r="T926" s="841"/>
      <c r="U926" s="841"/>
      <c r="V926" s="841"/>
      <c r="W926" s="841"/>
      <c r="X926" s="841"/>
      <c r="Y926" s="841"/>
      <c r="Z926" s="841"/>
      <c r="AA926" s="841"/>
      <c r="AB926" s="841"/>
      <c r="AC926" s="841"/>
      <c r="AD926" s="841"/>
      <c r="AE926" s="841"/>
      <c r="AF926" s="841"/>
      <c r="AG926" s="841"/>
      <c r="AH926" s="841"/>
      <c r="AI926" s="841"/>
    </row>
    <row r="927" spans="3:35" ht="14.5" hidden="1" outlineLevel="1" x14ac:dyDescent="0.35">
      <c r="C927" s="321"/>
      <c r="D927" s="866"/>
      <c r="E927" s="840"/>
      <c r="F927" s="841"/>
      <c r="G927" s="841"/>
      <c r="H927" s="841"/>
      <c r="I927" s="841"/>
      <c r="J927" s="841"/>
      <c r="K927" s="841"/>
      <c r="L927" s="841"/>
      <c r="M927" s="841"/>
      <c r="N927" s="841"/>
      <c r="O927" s="841"/>
      <c r="P927" s="841"/>
      <c r="Q927" s="841"/>
      <c r="R927" s="841"/>
      <c r="S927" s="841"/>
      <c r="T927" s="841"/>
      <c r="U927" s="841"/>
      <c r="V927" s="841"/>
      <c r="W927" s="841"/>
      <c r="X927" s="841"/>
      <c r="Y927" s="841"/>
      <c r="Z927" s="841"/>
      <c r="AA927" s="841"/>
      <c r="AB927" s="841"/>
      <c r="AC927" s="841"/>
      <c r="AD927" s="841"/>
      <c r="AE927" s="841"/>
      <c r="AF927" s="841"/>
      <c r="AG927" s="841"/>
      <c r="AH927" s="841"/>
      <c r="AI927" s="841"/>
    </row>
    <row r="928" spans="3:35" ht="14.5" hidden="1" outlineLevel="1" x14ac:dyDescent="0.35">
      <c r="C928" s="321"/>
      <c r="D928" s="866"/>
      <c r="E928" s="840"/>
      <c r="F928" s="841"/>
      <c r="G928" s="841"/>
      <c r="H928" s="841"/>
      <c r="I928" s="841"/>
      <c r="J928" s="841"/>
      <c r="K928" s="841"/>
      <c r="L928" s="841"/>
      <c r="M928" s="841"/>
      <c r="N928" s="841"/>
      <c r="O928" s="841"/>
      <c r="P928" s="841"/>
      <c r="Q928" s="841"/>
      <c r="R928" s="841"/>
      <c r="S928" s="841"/>
      <c r="T928" s="841"/>
      <c r="U928" s="841"/>
      <c r="V928" s="841"/>
      <c r="W928" s="841"/>
      <c r="X928" s="841"/>
      <c r="Y928" s="841"/>
      <c r="Z928" s="841"/>
      <c r="AA928" s="841"/>
      <c r="AB928" s="841"/>
      <c r="AC928" s="841"/>
      <c r="AD928" s="841"/>
      <c r="AE928" s="841"/>
      <c r="AF928" s="841"/>
      <c r="AG928" s="841"/>
      <c r="AH928" s="841"/>
      <c r="AI928" s="841"/>
    </row>
    <row r="929" spans="3:35" ht="14.5" hidden="1" outlineLevel="1" x14ac:dyDescent="0.35">
      <c r="C929" s="321"/>
      <c r="D929" s="866"/>
      <c r="E929" s="840"/>
      <c r="F929" s="841"/>
      <c r="G929" s="841"/>
      <c r="H929" s="841"/>
      <c r="I929" s="841"/>
      <c r="J929" s="841"/>
      <c r="K929" s="841"/>
      <c r="L929" s="841"/>
      <c r="M929" s="841"/>
      <c r="N929" s="841"/>
      <c r="O929" s="841"/>
      <c r="P929" s="841"/>
      <c r="Q929" s="841"/>
      <c r="R929" s="841"/>
      <c r="S929" s="841"/>
      <c r="T929" s="841"/>
      <c r="U929" s="841"/>
      <c r="V929" s="841"/>
      <c r="W929" s="841"/>
      <c r="X929" s="841"/>
      <c r="Y929" s="841"/>
      <c r="Z929" s="841"/>
      <c r="AA929" s="841"/>
      <c r="AB929" s="841"/>
      <c r="AC929" s="841"/>
      <c r="AD929" s="841"/>
      <c r="AE929" s="841"/>
      <c r="AF929" s="841"/>
      <c r="AG929" s="841"/>
      <c r="AH929" s="841"/>
      <c r="AI929" s="841"/>
    </row>
    <row r="930" spans="3:35" ht="14.5" hidden="1" outlineLevel="1" x14ac:dyDescent="0.35">
      <c r="C930" s="321"/>
      <c r="D930" s="866"/>
      <c r="E930" s="840"/>
      <c r="F930" s="841"/>
      <c r="G930" s="841"/>
      <c r="H930" s="841"/>
      <c r="I930" s="841"/>
      <c r="J930" s="841"/>
      <c r="K930" s="841"/>
      <c r="L930" s="841"/>
      <c r="M930" s="841"/>
      <c r="N930" s="841"/>
      <c r="O930" s="841"/>
      <c r="P930" s="841"/>
      <c r="Q930" s="841"/>
      <c r="R930" s="841"/>
      <c r="S930" s="841"/>
      <c r="T930" s="841"/>
      <c r="U930" s="841"/>
      <c r="V930" s="841"/>
      <c r="W930" s="841"/>
      <c r="X930" s="841"/>
      <c r="Y930" s="841"/>
      <c r="Z930" s="841"/>
      <c r="AA930" s="841"/>
      <c r="AB930" s="841"/>
      <c r="AC930" s="841"/>
      <c r="AD930" s="841"/>
      <c r="AE930" s="841"/>
      <c r="AF930" s="841"/>
      <c r="AG930" s="841"/>
      <c r="AH930" s="841"/>
      <c r="AI930" s="841"/>
    </row>
    <row r="931" spans="3:35" ht="14.5" hidden="1" outlineLevel="1" x14ac:dyDescent="0.35">
      <c r="C931" s="321"/>
      <c r="D931" s="866"/>
      <c r="E931" s="840"/>
      <c r="F931" s="841"/>
      <c r="G931" s="841"/>
      <c r="H931" s="841"/>
      <c r="I931" s="841"/>
      <c r="J931" s="841"/>
      <c r="K931" s="841"/>
      <c r="L931" s="841"/>
      <c r="M931" s="841"/>
      <c r="N931" s="841"/>
      <c r="O931" s="841"/>
      <c r="P931" s="841"/>
      <c r="Q931" s="841"/>
      <c r="R931" s="841"/>
      <c r="S931" s="841"/>
      <c r="T931" s="841"/>
      <c r="U931" s="841"/>
      <c r="V931" s="841"/>
      <c r="W931" s="841"/>
      <c r="X931" s="841"/>
      <c r="Y931" s="841"/>
      <c r="Z931" s="841"/>
      <c r="AA931" s="841"/>
      <c r="AB931" s="841"/>
      <c r="AC931" s="841"/>
      <c r="AD931" s="841"/>
      <c r="AE931" s="841"/>
      <c r="AF931" s="841"/>
      <c r="AG931" s="841"/>
      <c r="AH931" s="841"/>
      <c r="AI931" s="841"/>
    </row>
    <row r="932" spans="3:35" ht="14.5" hidden="1" outlineLevel="1" x14ac:dyDescent="0.35">
      <c r="C932" s="321"/>
      <c r="D932" s="866" t="s">
        <v>610</v>
      </c>
      <c r="E932" s="840" t="s">
        <v>2596</v>
      </c>
      <c r="F932" s="841" t="s">
        <v>1714</v>
      </c>
      <c r="G932" s="841" t="s">
        <v>1714</v>
      </c>
      <c r="H932" s="841" t="s">
        <v>1714</v>
      </c>
      <c r="I932" s="841" t="s">
        <v>1714</v>
      </c>
      <c r="J932" s="841" t="s">
        <v>1714</v>
      </c>
      <c r="K932" s="841" t="s">
        <v>1714</v>
      </c>
      <c r="L932" s="841" t="s">
        <v>1714</v>
      </c>
      <c r="M932" s="841" t="s">
        <v>1714</v>
      </c>
      <c r="N932" s="841" t="s">
        <v>1714</v>
      </c>
      <c r="O932" s="841" t="s">
        <v>1714</v>
      </c>
      <c r="P932" s="841" t="s">
        <v>1714</v>
      </c>
      <c r="Q932" s="841" t="s">
        <v>1714</v>
      </c>
      <c r="R932" s="841" t="s">
        <v>1714</v>
      </c>
      <c r="S932" s="841" t="s">
        <v>1714</v>
      </c>
      <c r="T932" s="841" t="s">
        <v>1714</v>
      </c>
      <c r="U932" s="841" t="s">
        <v>1714</v>
      </c>
      <c r="V932" s="841" t="s">
        <v>1714</v>
      </c>
      <c r="W932" s="841" t="s">
        <v>1714</v>
      </c>
      <c r="X932" s="841" t="s">
        <v>1714</v>
      </c>
      <c r="Y932" s="841" t="s">
        <v>1714</v>
      </c>
      <c r="Z932" s="841" t="s">
        <v>1714</v>
      </c>
      <c r="AA932" s="841" t="s">
        <v>1714</v>
      </c>
      <c r="AB932" s="841" t="s">
        <v>1714</v>
      </c>
      <c r="AC932" s="841" t="s">
        <v>1714</v>
      </c>
      <c r="AD932" s="841" t="s">
        <v>1714</v>
      </c>
      <c r="AE932" s="841" t="s">
        <v>1714</v>
      </c>
      <c r="AF932" s="841" t="s">
        <v>1714</v>
      </c>
      <c r="AG932" s="841" t="s">
        <v>1714</v>
      </c>
      <c r="AH932" s="841" t="s">
        <v>1714</v>
      </c>
      <c r="AI932" s="841" t="s">
        <v>1714</v>
      </c>
    </row>
    <row r="933" spans="3:35" collapsed="1" x14ac:dyDescent="0.25"/>
    <row r="934" spans="3:35" ht="13" x14ac:dyDescent="0.3">
      <c r="C934" s="154" t="s">
        <v>2656</v>
      </c>
      <c r="D934" s="888"/>
    </row>
    <row r="935" spans="3:35" ht="14.5" x14ac:dyDescent="0.35">
      <c r="C935" s="808"/>
      <c r="D935" s="888" t="s">
        <v>2664</v>
      </c>
      <c r="E935" s="753"/>
      <c r="F935" s="890" t="s">
        <v>143</v>
      </c>
      <c r="G935" s="890" t="s">
        <v>144</v>
      </c>
      <c r="H935" s="890" t="s">
        <v>145</v>
      </c>
      <c r="I935" s="890" t="s">
        <v>146</v>
      </c>
      <c r="J935" s="890" t="s">
        <v>147</v>
      </c>
      <c r="K935" s="890" t="s">
        <v>148</v>
      </c>
      <c r="L935" s="890" t="s">
        <v>149</v>
      </c>
      <c r="M935" s="890" t="s">
        <v>150</v>
      </c>
      <c r="N935" s="890" t="s">
        <v>151</v>
      </c>
      <c r="O935" s="890" t="s">
        <v>152</v>
      </c>
      <c r="P935" s="890" t="s">
        <v>153</v>
      </c>
      <c r="Q935" s="890" t="s">
        <v>154</v>
      </c>
      <c r="R935" s="890" t="s">
        <v>155</v>
      </c>
      <c r="S935" s="890" t="s">
        <v>156</v>
      </c>
      <c r="T935" s="890" t="s">
        <v>157</v>
      </c>
      <c r="U935" s="890" t="s">
        <v>158</v>
      </c>
      <c r="V935" s="890" t="s">
        <v>159</v>
      </c>
      <c r="W935" s="890" t="s">
        <v>160</v>
      </c>
      <c r="X935" s="890" t="s">
        <v>161</v>
      </c>
      <c r="Y935" s="890" t="s">
        <v>162</v>
      </c>
    </row>
    <row r="936" spans="3:35" ht="14.5" hidden="1" outlineLevel="1" x14ac:dyDescent="0.35">
      <c r="C936" s="808"/>
      <c r="D936" s="889" t="s">
        <v>418</v>
      </c>
      <c r="E936" s="809" t="s">
        <v>2665</v>
      </c>
      <c r="F936" s="891" t="s">
        <v>1694</v>
      </c>
      <c r="G936" s="891" t="s">
        <v>1694</v>
      </c>
      <c r="H936" s="891" t="s">
        <v>1694</v>
      </c>
      <c r="I936" s="891" t="s">
        <v>1694</v>
      </c>
      <c r="J936" s="891" t="s">
        <v>1694</v>
      </c>
      <c r="K936" s="891" t="s">
        <v>1694</v>
      </c>
      <c r="L936" s="891" t="s">
        <v>1694</v>
      </c>
      <c r="M936" s="891" t="s">
        <v>1694</v>
      </c>
      <c r="N936" s="891" t="s">
        <v>1694</v>
      </c>
      <c r="O936" s="891" t="s">
        <v>1694</v>
      </c>
      <c r="P936" s="891" t="s">
        <v>1694</v>
      </c>
      <c r="Q936" s="891" t="s">
        <v>1694</v>
      </c>
      <c r="R936" s="891" t="s">
        <v>1694</v>
      </c>
      <c r="S936" s="891" t="s">
        <v>1694</v>
      </c>
      <c r="T936" s="891" t="s">
        <v>1694</v>
      </c>
      <c r="U936" s="891" t="s">
        <v>1694</v>
      </c>
      <c r="V936" s="891" t="s">
        <v>1694</v>
      </c>
      <c r="W936" s="891" t="s">
        <v>1694</v>
      </c>
      <c r="X936" s="891" t="s">
        <v>1694</v>
      </c>
      <c r="Y936" s="891" t="s">
        <v>1694</v>
      </c>
    </row>
    <row r="937" spans="3:35" ht="14.5" hidden="1" outlineLevel="1" x14ac:dyDescent="0.35">
      <c r="C937" s="808"/>
      <c r="D937" s="889" t="s">
        <v>197</v>
      </c>
      <c r="E937" s="809" t="s">
        <v>2666</v>
      </c>
      <c r="F937" s="891" t="s">
        <v>1694</v>
      </c>
      <c r="G937" s="891" t="s">
        <v>1694</v>
      </c>
      <c r="H937" s="891" t="s">
        <v>1694</v>
      </c>
      <c r="I937" s="891" t="s">
        <v>1694</v>
      </c>
      <c r="J937" s="891" t="s">
        <v>1694</v>
      </c>
      <c r="K937" s="891" t="s">
        <v>1694</v>
      </c>
      <c r="L937" s="891" t="s">
        <v>1694</v>
      </c>
      <c r="M937" s="891" t="s">
        <v>1694</v>
      </c>
      <c r="N937" s="891" t="s">
        <v>1694</v>
      </c>
      <c r="O937" s="891" t="s">
        <v>1694</v>
      </c>
      <c r="P937" s="891" t="s">
        <v>1694</v>
      </c>
      <c r="Q937" s="891" t="s">
        <v>1694</v>
      </c>
      <c r="R937" s="891" t="s">
        <v>1694</v>
      </c>
      <c r="S937" s="891" t="s">
        <v>1694</v>
      </c>
      <c r="T937" s="891" t="s">
        <v>1694</v>
      </c>
      <c r="U937" s="891" t="s">
        <v>1694</v>
      </c>
      <c r="V937" s="891" t="s">
        <v>1694</v>
      </c>
      <c r="W937" s="891" t="s">
        <v>1694</v>
      </c>
      <c r="X937" s="891" t="s">
        <v>1694</v>
      </c>
      <c r="Y937" s="891" t="s">
        <v>1694</v>
      </c>
    </row>
    <row r="938" spans="3:35" ht="14.5" hidden="1" outlineLevel="1" x14ac:dyDescent="0.35">
      <c r="C938" s="808"/>
      <c r="D938" s="889" t="s">
        <v>198</v>
      </c>
      <c r="E938" s="809" t="s">
        <v>2667</v>
      </c>
      <c r="F938" s="891" t="s">
        <v>1694</v>
      </c>
      <c r="G938" s="891" t="s">
        <v>1694</v>
      </c>
      <c r="H938" s="891" t="s">
        <v>1694</v>
      </c>
      <c r="I938" s="891" t="s">
        <v>1694</v>
      </c>
      <c r="J938" s="891" t="s">
        <v>1694</v>
      </c>
      <c r="K938" s="891" t="s">
        <v>1694</v>
      </c>
      <c r="L938" s="891" t="s">
        <v>1694</v>
      </c>
      <c r="M938" s="891" t="s">
        <v>1694</v>
      </c>
      <c r="N938" s="891" t="s">
        <v>1694</v>
      </c>
      <c r="O938" s="891" t="s">
        <v>1694</v>
      </c>
      <c r="P938" s="891" t="s">
        <v>1694</v>
      </c>
      <c r="Q938" s="891" t="s">
        <v>1694</v>
      </c>
      <c r="R938" s="891" t="s">
        <v>1694</v>
      </c>
      <c r="S938" s="891" t="s">
        <v>1694</v>
      </c>
      <c r="T938" s="891" t="s">
        <v>1694</v>
      </c>
      <c r="U938" s="891" t="s">
        <v>1694</v>
      </c>
      <c r="V938" s="891" t="s">
        <v>1694</v>
      </c>
      <c r="W938" s="891" t="s">
        <v>1694</v>
      </c>
      <c r="X938" s="891" t="s">
        <v>1694</v>
      </c>
      <c r="Y938" s="891" t="s">
        <v>1694</v>
      </c>
    </row>
    <row r="939" spans="3:35" ht="14.5" hidden="1" outlineLevel="1" x14ac:dyDescent="0.35">
      <c r="C939" s="808"/>
      <c r="D939" s="889" t="s">
        <v>2668</v>
      </c>
      <c r="E939" s="809" t="s">
        <v>2669</v>
      </c>
      <c r="F939" s="891" t="s">
        <v>1694</v>
      </c>
      <c r="G939" s="891" t="s">
        <v>1694</v>
      </c>
      <c r="H939" s="891" t="s">
        <v>1694</v>
      </c>
      <c r="I939" s="891" t="s">
        <v>1694</v>
      </c>
      <c r="J939" s="891" t="s">
        <v>1694</v>
      </c>
      <c r="K939" s="891" t="s">
        <v>1694</v>
      </c>
      <c r="L939" s="891" t="s">
        <v>1694</v>
      </c>
      <c r="M939" s="891" t="s">
        <v>1694</v>
      </c>
      <c r="N939" s="891" t="s">
        <v>1694</v>
      </c>
      <c r="O939" s="891" t="s">
        <v>1694</v>
      </c>
      <c r="P939" s="891" t="s">
        <v>1694</v>
      </c>
      <c r="Q939" s="891" t="s">
        <v>1694</v>
      </c>
      <c r="R939" s="891" t="s">
        <v>1694</v>
      </c>
      <c r="S939" s="891" t="s">
        <v>1694</v>
      </c>
      <c r="T939" s="891" t="s">
        <v>1694</v>
      </c>
      <c r="U939" s="891" t="s">
        <v>1694</v>
      </c>
      <c r="V939" s="891" t="s">
        <v>1694</v>
      </c>
      <c r="W939" s="891" t="s">
        <v>1694</v>
      </c>
      <c r="X939" s="891" t="s">
        <v>1694</v>
      </c>
      <c r="Y939" s="891" t="s">
        <v>1694</v>
      </c>
    </row>
    <row r="940" spans="3:35" ht="14.5" hidden="1" outlineLevel="1" x14ac:dyDescent="0.35">
      <c r="C940" s="808"/>
      <c r="D940" s="889" t="s">
        <v>199</v>
      </c>
      <c r="E940" s="809" t="s">
        <v>2670</v>
      </c>
      <c r="F940" s="891" t="s">
        <v>1694</v>
      </c>
      <c r="G940" s="891" t="s">
        <v>1694</v>
      </c>
      <c r="H940" s="891" t="s">
        <v>1694</v>
      </c>
      <c r="I940" s="891" t="s">
        <v>1694</v>
      </c>
      <c r="J940" s="891" t="s">
        <v>1694</v>
      </c>
      <c r="K940" s="891" t="s">
        <v>1694</v>
      </c>
      <c r="L940" s="891" t="s">
        <v>1694</v>
      </c>
      <c r="M940" s="891" t="s">
        <v>1694</v>
      </c>
      <c r="N940" s="891" t="s">
        <v>1694</v>
      </c>
      <c r="O940" s="891" t="s">
        <v>1694</v>
      </c>
      <c r="P940" s="891" t="s">
        <v>1694</v>
      </c>
      <c r="Q940" s="891" t="s">
        <v>1694</v>
      </c>
      <c r="R940" s="891" t="s">
        <v>1694</v>
      </c>
      <c r="S940" s="891" t="s">
        <v>1694</v>
      </c>
      <c r="T940" s="891" t="s">
        <v>1694</v>
      </c>
      <c r="U940" s="891" t="s">
        <v>1694</v>
      </c>
      <c r="V940" s="891" t="s">
        <v>1694</v>
      </c>
      <c r="W940" s="891" t="s">
        <v>1694</v>
      </c>
      <c r="X940" s="891" t="s">
        <v>1694</v>
      </c>
      <c r="Y940" s="891" t="s">
        <v>1694</v>
      </c>
    </row>
    <row r="941" spans="3:35" ht="14.5" hidden="1" outlineLevel="1" x14ac:dyDescent="0.35">
      <c r="C941" s="808"/>
      <c r="D941" s="889" t="s">
        <v>200</v>
      </c>
      <c r="E941" s="809" t="s">
        <v>2671</v>
      </c>
      <c r="F941" s="891" t="s">
        <v>1694</v>
      </c>
      <c r="G941" s="891" t="s">
        <v>1694</v>
      </c>
      <c r="H941" s="891" t="s">
        <v>1694</v>
      </c>
      <c r="I941" s="891" t="s">
        <v>1694</v>
      </c>
      <c r="J941" s="891" t="s">
        <v>1694</v>
      </c>
      <c r="K941" s="891" t="s">
        <v>1694</v>
      </c>
      <c r="L941" s="891" t="s">
        <v>1694</v>
      </c>
      <c r="M941" s="891" t="s">
        <v>1694</v>
      </c>
      <c r="N941" s="891" t="s">
        <v>1694</v>
      </c>
      <c r="O941" s="891" t="s">
        <v>1694</v>
      </c>
      <c r="P941" s="891" t="s">
        <v>1694</v>
      </c>
      <c r="Q941" s="891" t="s">
        <v>1694</v>
      </c>
      <c r="R941" s="891" t="s">
        <v>1694</v>
      </c>
      <c r="S941" s="891" t="s">
        <v>1694</v>
      </c>
      <c r="T941" s="891" t="s">
        <v>1694</v>
      </c>
      <c r="U941" s="891" t="s">
        <v>1694</v>
      </c>
      <c r="V941" s="891" t="s">
        <v>1694</v>
      </c>
      <c r="W941" s="891" t="s">
        <v>1694</v>
      </c>
      <c r="X941" s="891" t="s">
        <v>1694</v>
      </c>
      <c r="Y941" s="891" t="s">
        <v>1694</v>
      </c>
    </row>
    <row r="942" spans="3:35" ht="14.5" hidden="1" outlineLevel="1" x14ac:dyDescent="0.35">
      <c r="C942" s="808"/>
      <c r="D942" s="889" t="s">
        <v>201</v>
      </c>
      <c r="E942" s="809" t="s">
        <v>2672</v>
      </c>
      <c r="F942" s="891" t="s">
        <v>1694</v>
      </c>
      <c r="G942" s="891" t="s">
        <v>1694</v>
      </c>
      <c r="H942" s="891" t="s">
        <v>1694</v>
      </c>
      <c r="I942" s="891" t="s">
        <v>1694</v>
      </c>
      <c r="J942" s="891" t="s">
        <v>1694</v>
      </c>
      <c r="K942" s="891" t="s">
        <v>1694</v>
      </c>
      <c r="L942" s="891" t="s">
        <v>1694</v>
      </c>
      <c r="M942" s="891" t="s">
        <v>1694</v>
      </c>
      <c r="N942" s="891" t="s">
        <v>1694</v>
      </c>
      <c r="O942" s="891" t="s">
        <v>1694</v>
      </c>
      <c r="P942" s="891" t="s">
        <v>1694</v>
      </c>
      <c r="Q942" s="891" t="s">
        <v>1694</v>
      </c>
      <c r="R942" s="891" t="s">
        <v>1694</v>
      </c>
      <c r="S942" s="891" t="s">
        <v>1694</v>
      </c>
      <c r="T942" s="891" t="s">
        <v>1694</v>
      </c>
      <c r="U942" s="891" t="s">
        <v>1694</v>
      </c>
      <c r="V942" s="891" t="s">
        <v>1694</v>
      </c>
      <c r="W942" s="891" t="s">
        <v>1694</v>
      </c>
      <c r="X942" s="891" t="s">
        <v>1694</v>
      </c>
      <c r="Y942" s="891" t="s">
        <v>1694</v>
      </c>
    </row>
    <row r="943" spans="3:35" ht="14.5" hidden="1" outlineLevel="1" x14ac:dyDescent="0.35">
      <c r="C943" s="808"/>
      <c r="D943" s="889" t="s">
        <v>202</v>
      </c>
      <c r="E943" s="809" t="s">
        <v>2673</v>
      </c>
      <c r="F943" s="891" t="s">
        <v>1694</v>
      </c>
      <c r="G943" s="891" t="s">
        <v>1694</v>
      </c>
      <c r="H943" s="891" t="s">
        <v>1694</v>
      </c>
      <c r="I943" s="891" t="s">
        <v>1694</v>
      </c>
      <c r="J943" s="891" t="s">
        <v>1694</v>
      </c>
      <c r="K943" s="891" t="s">
        <v>1694</v>
      </c>
      <c r="L943" s="891" t="s">
        <v>1694</v>
      </c>
      <c r="M943" s="891" t="s">
        <v>1694</v>
      </c>
      <c r="N943" s="891" t="s">
        <v>1694</v>
      </c>
      <c r="O943" s="891" t="s">
        <v>1694</v>
      </c>
      <c r="P943" s="891" t="s">
        <v>1694</v>
      </c>
      <c r="Q943" s="891" t="s">
        <v>1694</v>
      </c>
      <c r="R943" s="891" t="s">
        <v>1694</v>
      </c>
      <c r="S943" s="891" t="s">
        <v>1694</v>
      </c>
      <c r="T943" s="891" t="s">
        <v>1694</v>
      </c>
      <c r="U943" s="891" t="s">
        <v>1694</v>
      </c>
      <c r="V943" s="891" t="s">
        <v>1694</v>
      </c>
      <c r="W943" s="891" t="s">
        <v>1694</v>
      </c>
      <c r="X943" s="891" t="s">
        <v>1694</v>
      </c>
      <c r="Y943" s="891" t="s">
        <v>1694</v>
      </c>
    </row>
    <row r="944" spans="3:35" ht="14.5" hidden="1" outlineLevel="1" x14ac:dyDescent="0.35">
      <c r="C944" s="808"/>
      <c r="D944" s="889" t="s">
        <v>2674</v>
      </c>
      <c r="E944" s="809" t="s">
        <v>2675</v>
      </c>
      <c r="F944" s="891" t="s">
        <v>1694</v>
      </c>
      <c r="G944" s="891" t="s">
        <v>1694</v>
      </c>
      <c r="H944" s="891" t="s">
        <v>1694</v>
      </c>
      <c r="I944" s="891" t="s">
        <v>1694</v>
      </c>
      <c r="J944" s="891" t="s">
        <v>1694</v>
      </c>
      <c r="K944" s="891" t="s">
        <v>1694</v>
      </c>
      <c r="L944" s="891" t="s">
        <v>1694</v>
      </c>
      <c r="M944" s="891" t="s">
        <v>1694</v>
      </c>
      <c r="N944" s="891" t="s">
        <v>1694</v>
      </c>
      <c r="O944" s="891" t="s">
        <v>1694</v>
      </c>
      <c r="P944" s="891" t="s">
        <v>1694</v>
      </c>
      <c r="Q944" s="891" t="s">
        <v>1694</v>
      </c>
      <c r="R944" s="891" t="s">
        <v>1694</v>
      </c>
      <c r="S944" s="891" t="s">
        <v>1694</v>
      </c>
      <c r="T944" s="891" t="s">
        <v>1694</v>
      </c>
      <c r="U944" s="891" t="s">
        <v>1694</v>
      </c>
      <c r="V944" s="891" t="s">
        <v>1694</v>
      </c>
      <c r="W944" s="891" t="s">
        <v>1694</v>
      </c>
      <c r="X944" s="891" t="s">
        <v>1694</v>
      </c>
      <c r="Y944" s="891" t="s">
        <v>1694</v>
      </c>
    </row>
    <row r="945" spans="3:26" ht="14.5" hidden="1" outlineLevel="1" x14ac:dyDescent="0.35">
      <c r="C945" s="808"/>
      <c r="D945" s="889" t="s">
        <v>203</v>
      </c>
      <c r="E945" s="809" t="s">
        <v>2676</v>
      </c>
      <c r="F945" s="891" t="s">
        <v>1694</v>
      </c>
      <c r="G945" s="891" t="s">
        <v>1694</v>
      </c>
      <c r="H945" s="891" t="s">
        <v>1694</v>
      </c>
      <c r="I945" s="891" t="s">
        <v>1694</v>
      </c>
      <c r="J945" s="891" t="s">
        <v>1694</v>
      </c>
      <c r="K945" s="891" t="s">
        <v>1694</v>
      </c>
      <c r="L945" s="891" t="s">
        <v>1694</v>
      </c>
      <c r="M945" s="891" t="s">
        <v>1694</v>
      </c>
      <c r="N945" s="891" t="s">
        <v>1694</v>
      </c>
      <c r="O945" s="891" t="s">
        <v>1694</v>
      </c>
      <c r="P945" s="891" t="s">
        <v>1694</v>
      </c>
      <c r="Q945" s="891" t="s">
        <v>1694</v>
      </c>
      <c r="R945" s="891" t="s">
        <v>1694</v>
      </c>
      <c r="S945" s="891" t="s">
        <v>1694</v>
      </c>
      <c r="T945" s="891" t="s">
        <v>1694</v>
      </c>
      <c r="U945" s="891" t="s">
        <v>1694</v>
      </c>
      <c r="V945" s="891" t="s">
        <v>1694</v>
      </c>
      <c r="W945" s="891" t="s">
        <v>1694</v>
      </c>
      <c r="X945" s="891" t="s">
        <v>1694</v>
      </c>
      <c r="Y945" s="891" t="s">
        <v>1694</v>
      </c>
    </row>
    <row r="946" spans="3:26" ht="14.5" hidden="1" outlineLevel="1" x14ac:dyDescent="0.35">
      <c r="C946" s="808"/>
      <c r="D946" s="889" t="s">
        <v>204</v>
      </c>
      <c r="E946" s="809" t="s">
        <v>2677</v>
      </c>
      <c r="F946" s="891" t="s">
        <v>1694</v>
      </c>
      <c r="G946" s="891" t="s">
        <v>1694</v>
      </c>
      <c r="H946" s="891" t="s">
        <v>1694</v>
      </c>
      <c r="I946" s="891" t="s">
        <v>1694</v>
      </c>
      <c r="J946" s="891" t="s">
        <v>1694</v>
      </c>
      <c r="K946" s="891" t="s">
        <v>1694</v>
      </c>
      <c r="L946" s="891" t="s">
        <v>1694</v>
      </c>
      <c r="M946" s="891" t="s">
        <v>1694</v>
      </c>
      <c r="N946" s="891" t="s">
        <v>1694</v>
      </c>
      <c r="O946" s="891" t="s">
        <v>1694</v>
      </c>
      <c r="P946" s="891" t="s">
        <v>1694</v>
      </c>
      <c r="Q946" s="891" t="s">
        <v>1694</v>
      </c>
      <c r="R946" s="891" t="s">
        <v>1694</v>
      </c>
      <c r="S946" s="891" t="s">
        <v>1694</v>
      </c>
      <c r="T946" s="891" t="s">
        <v>1694</v>
      </c>
      <c r="U946" s="891" t="s">
        <v>1694</v>
      </c>
      <c r="V946" s="891" t="s">
        <v>1694</v>
      </c>
      <c r="W946" s="891" t="s">
        <v>1694</v>
      </c>
      <c r="X946" s="891" t="s">
        <v>1694</v>
      </c>
      <c r="Y946" s="891" t="s">
        <v>1694</v>
      </c>
    </row>
    <row r="947" spans="3:26" ht="14.5" hidden="1" outlineLevel="1" x14ac:dyDescent="0.35">
      <c r="C947" s="808"/>
      <c r="D947" s="889" t="s">
        <v>205</v>
      </c>
      <c r="E947" s="809" t="s">
        <v>2678</v>
      </c>
      <c r="F947" s="891" t="s">
        <v>1694</v>
      </c>
      <c r="G947" s="891" t="s">
        <v>1694</v>
      </c>
      <c r="H947" s="891" t="s">
        <v>1694</v>
      </c>
      <c r="I947" s="891" t="s">
        <v>1694</v>
      </c>
      <c r="J947" s="891" t="s">
        <v>1694</v>
      </c>
      <c r="K947" s="891" t="s">
        <v>1694</v>
      </c>
      <c r="L947" s="891" t="s">
        <v>1694</v>
      </c>
      <c r="M947" s="891" t="s">
        <v>1694</v>
      </c>
      <c r="N947" s="891" t="s">
        <v>1694</v>
      </c>
      <c r="O947" s="891" t="s">
        <v>1694</v>
      </c>
      <c r="P947" s="891" t="s">
        <v>1694</v>
      </c>
      <c r="Q947" s="891" t="s">
        <v>1694</v>
      </c>
      <c r="R947" s="891" t="s">
        <v>1694</v>
      </c>
      <c r="S947" s="891" t="s">
        <v>1694</v>
      </c>
      <c r="T947" s="891" t="s">
        <v>1694</v>
      </c>
      <c r="U947" s="891" t="s">
        <v>1694</v>
      </c>
      <c r="V947" s="891" t="s">
        <v>1694</v>
      </c>
      <c r="W947" s="891" t="s">
        <v>1694</v>
      </c>
      <c r="X947" s="891" t="s">
        <v>1694</v>
      </c>
      <c r="Y947" s="891" t="s">
        <v>1694</v>
      </c>
    </row>
    <row r="948" spans="3:26" ht="14.5" hidden="1" outlineLevel="1" x14ac:dyDescent="0.35">
      <c r="C948" s="808"/>
      <c r="D948" s="889" t="s">
        <v>206</v>
      </c>
      <c r="E948" s="809" t="s">
        <v>2679</v>
      </c>
      <c r="F948" s="891" t="s">
        <v>1694</v>
      </c>
      <c r="G948" s="891" t="s">
        <v>1694</v>
      </c>
      <c r="H948" s="891" t="s">
        <v>1694</v>
      </c>
      <c r="I948" s="891" t="s">
        <v>1694</v>
      </c>
      <c r="J948" s="891" t="s">
        <v>1694</v>
      </c>
      <c r="K948" s="891" t="s">
        <v>1694</v>
      </c>
      <c r="L948" s="891" t="s">
        <v>1694</v>
      </c>
      <c r="M948" s="891" t="s">
        <v>1694</v>
      </c>
      <c r="N948" s="891" t="s">
        <v>1694</v>
      </c>
      <c r="O948" s="891" t="s">
        <v>1694</v>
      </c>
      <c r="P948" s="891" t="s">
        <v>1694</v>
      </c>
      <c r="Q948" s="891" t="s">
        <v>1694</v>
      </c>
      <c r="R948" s="891" t="s">
        <v>1694</v>
      </c>
      <c r="S948" s="891" t="s">
        <v>1694</v>
      </c>
      <c r="T948" s="891" t="s">
        <v>1694</v>
      </c>
      <c r="U948" s="891" t="s">
        <v>1694</v>
      </c>
      <c r="V948" s="891" t="s">
        <v>1694</v>
      </c>
      <c r="W948" s="891" t="s">
        <v>1694</v>
      </c>
      <c r="X948" s="891" t="s">
        <v>1694</v>
      </c>
      <c r="Y948" s="891" t="s">
        <v>1694</v>
      </c>
    </row>
    <row r="949" spans="3:26" ht="14.5" hidden="1" outlineLevel="1" x14ac:dyDescent="0.35">
      <c r="C949" s="808"/>
      <c r="D949" s="889" t="s">
        <v>2680</v>
      </c>
      <c r="E949" s="809" t="s">
        <v>2681</v>
      </c>
      <c r="F949" s="891" t="s">
        <v>1694</v>
      </c>
      <c r="G949" s="891" t="s">
        <v>1694</v>
      </c>
      <c r="H949" s="891" t="s">
        <v>1694</v>
      </c>
      <c r="I949" s="891" t="s">
        <v>1694</v>
      </c>
      <c r="J949" s="891" t="s">
        <v>1694</v>
      </c>
      <c r="K949" s="891" t="s">
        <v>1694</v>
      </c>
      <c r="L949" s="891" t="s">
        <v>1694</v>
      </c>
      <c r="M949" s="891" t="s">
        <v>1694</v>
      </c>
      <c r="N949" s="891" t="s">
        <v>1694</v>
      </c>
      <c r="O949" s="891" t="s">
        <v>1694</v>
      </c>
      <c r="P949" s="891" t="s">
        <v>1694</v>
      </c>
      <c r="Q949" s="891" t="s">
        <v>1694</v>
      </c>
      <c r="R949" s="891" t="s">
        <v>1694</v>
      </c>
      <c r="S949" s="891" t="s">
        <v>1694</v>
      </c>
      <c r="T949" s="891" t="s">
        <v>1694</v>
      </c>
      <c r="U949" s="891" t="s">
        <v>1694</v>
      </c>
      <c r="V949" s="891" t="s">
        <v>1694</v>
      </c>
      <c r="W949" s="891" t="s">
        <v>1694</v>
      </c>
      <c r="X949" s="891" t="s">
        <v>1694</v>
      </c>
      <c r="Y949" s="891" t="s">
        <v>1694</v>
      </c>
    </row>
    <row r="950" spans="3:26" ht="14.5" hidden="1" outlineLevel="1" x14ac:dyDescent="0.35">
      <c r="C950" s="808"/>
      <c r="D950" s="889" t="s">
        <v>207</v>
      </c>
      <c r="E950" s="809" t="s">
        <v>2682</v>
      </c>
      <c r="F950" s="891" t="s">
        <v>1694</v>
      </c>
      <c r="G950" s="891" t="s">
        <v>1694</v>
      </c>
      <c r="H950" s="891" t="s">
        <v>1694</v>
      </c>
      <c r="I950" s="891" t="s">
        <v>1694</v>
      </c>
      <c r="J950" s="891" t="s">
        <v>1694</v>
      </c>
      <c r="K950" s="891" t="s">
        <v>1694</v>
      </c>
      <c r="L950" s="891" t="s">
        <v>1694</v>
      </c>
      <c r="M950" s="891" t="s">
        <v>1694</v>
      </c>
      <c r="N950" s="891" t="s">
        <v>1694</v>
      </c>
      <c r="O950" s="891" t="s">
        <v>1694</v>
      </c>
      <c r="P950" s="891" t="s">
        <v>1694</v>
      </c>
      <c r="Q950" s="891" t="s">
        <v>1694</v>
      </c>
      <c r="R950" s="891" t="s">
        <v>1694</v>
      </c>
      <c r="S950" s="891" t="s">
        <v>1694</v>
      </c>
      <c r="T950" s="891" t="s">
        <v>1694</v>
      </c>
      <c r="U950" s="891" t="s">
        <v>1694</v>
      </c>
      <c r="V950" s="891" t="s">
        <v>1694</v>
      </c>
      <c r="W950" s="891" t="s">
        <v>1694</v>
      </c>
      <c r="X950" s="891" t="s">
        <v>1694</v>
      </c>
      <c r="Y950" s="891" t="s">
        <v>1694</v>
      </c>
    </row>
    <row r="951" spans="3:26" ht="14.5" hidden="1" outlineLevel="1" x14ac:dyDescent="0.35">
      <c r="C951" s="808"/>
      <c r="D951" s="889" t="s">
        <v>208</v>
      </c>
      <c r="E951" s="809" t="s">
        <v>2683</v>
      </c>
      <c r="F951" s="891" t="s">
        <v>1694</v>
      </c>
      <c r="G951" s="891" t="s">
        <v>1694</v>
      </c>
      <c r="H951" s="891" t="s">
        <v>1694</v>
      </c>
      <c r="I951" s="891" t="s">
        <v>1694</v>
      </c>
      <c r="J951" s="891" t="s">
        <v>1694</v>
      </c>
      <c r="K951" s="891" t="s">
        <v>1694</v>
      </c>
      <c r="L951" s="891" t="s">
        <v>1694</v>
      </c>
      <c r="M951" s="891" t="s">
        <v>1694</v>
      </c>
      <c r="N951" s="891" t="s">
        <v>1694</v>
      </c>
      <c r="O951" s="891" t="s">
        <v>1694</v>
      </c>
      <c r="P951" s="891" t="s">
        <v>1694</v>
      </c>
      <c r="Q951" s="891" t="s">
        <v>1694</v>
      </c>
      <c r="R951" s="891" t="s">
        <v>1694</v>
      </c>
      <c r="S951" s="891" t="s">
        <v>1694</v>
      </c>
      <c r="T951" s="891" t="s">
        <v>1694</v>
      </c>
      <c r="U951" s="891" t="s">
        <v>1694</v>
      </c>
      <c r="V951" s="891" t="s">
        <v>1694</v>
      </c>
      <c r="W951" s="891" t="s">
        <v>1694</v>
      </c>
      <c r="X951" s="891" t="s">
        <v>1694</v>
      </c>
      <c r="Y951" s="891" t="s">
        <v>1694</v>
      </c>
    </row>
    <row r="952" spans="3:26" ht="14.5" hidden="1" outlineLevel="1" x14ac:dyDescent="0.35">
      <c r="C952" s="808"/>
      <c r="D952" s="889" t="s">
        <v>209</v>
      </c>
      <c r="E952" s="809" t="s">
        <v>2684</v>
      </c>
      <c r="F952" s="891" t="s">
        <v>1694</v>
      </c>
      <c r="G952" s="891" t="s">
        <v>1694</v>
      </c>
      <c r="H952" s="891" t="s">
        <v>1694</v>
      </c>
      <c r="I952" s="891" t="s">
        <v>1694</v>
      </c>
      <c r="J952" s="891" t="s">
        <v>1694</v>
      </c>
      <c r="K952" s="891" t="s">
        <v>1694</v>
      </c>
      <c r="L952" s="891" t="s">
        <v>1694</v>
      </c>
      <c r="M952" s="891" t="s">
        <v>1694</v>
      </c>
      <c r="N952" s="891" t="s">
        <v>1694</v>
      </c>
      <c r="O952" s="891" t="s">
        <v>1694</v>
      </c>
      <c r="P952" s="891" t="s">
        <v>1694</v>
      </c>
      <c r="Q952" s="891" t="s">
        <v>1694</v>
      </c>
      <c r="R952" s="891" t="s">
        <v>1694</v>
      </c>
      <c r="S952" s="891" t="s">
        <v>1694</v>
      </c>
      <c r="T952" s="891" t="s">
        <v>1694</v>
      </c>
      <c r="U952" s="891" t="s">
        <v>1694</v>
      </c>
      <c r="V952" s="891" t="s">
        <v>1694</v>
      </c>
      <c r="W952" s="891" t="s">
        <v>1694</v>
      </c>
      <c r="X952" s="891" t="s">
        <v>1694</v>
      </c>
      <c r="Y952" s="891" t="s">
        <v>1694</v>
      </c>
    </row>
    <row r="953" spans="3:26" ht="14.5" collapsed="1" x14ac:dyDescent="0.35">
      <c r="C953" s="887"/>
      <c r="D953" s="808"/>
      <c r="E953" s="808"/>
    </row>
    <row r="954" spans="3:26" ht="14.5" x14ac:dyDescent="0.35">
      <c r="C954" s="154" t="s">
        <v>2722</v>
      </c>
      <c r="D954" s="888"/>
      <c r="E954" s="808"/>
    </row>
    <row r="955" spans="3:26" ht="14.5" x14ac:dyDescent="0.35">
      <c r="C955" s="808"/>
      <c r="D955" s="888" t="s">
        <v>2685</v>
      </c>
      <c r="E955" s="892"/>
      <c r="F955" s="890" t="s">
        <v>143</v>
      </c>
      <c r="G955" s="890" t="s">
        <v>144</v>
      </c>
      <c r="H955" s="890" t="s">
        <v>145</v>
      </c>
      <c r="I955" s="890" t="s">
        <v>146</v>
      </c>
      <c r="J955" s="890" t="s">
        <v>147</v>
      </c>
      <c r="K955" s="890" t="s">
        <v>148</v>
      </c>
      <c r="L955" s="890" t="s">
        <v>149</v>
      </c>
      <c r="M955" s="890" t="s">
        <v>150</v>
      </c>
      <c r="N955" s="890" t="s">
        <v>151</v>
      </c>
      <c r="O955" s="890" t="s">
        <v>152</v>
      </c>
      <c r="P955" s="890" t="s">
        <v>153</v>
      </c>
      <c r="Q955" s="890" t="s">
        <v>154</v>
      </c>
      <c r="R955" s="890" t="s">
        <v>155</v>
      </c>
      <c r="S955" s="890" t="s">
        <v>156</v>
      </c>
      <c r="T955" s="890" t="s">
        <v>157</v>
      </c>
      <c r="U955" s="890" t="s">
        <v>158</v>
      </c>
      <c r="V955" s="890" t="s">
        <v>159</v>
      </c>
      <c r="W955" s="890" t="s">
        <v>160</v>
      </c>
      <c r="X955" s="890" t="s">
        <v>161</v>
      </c>
      <c r="Y955" s="890" t="s">
        <v>162</v>
      </c>
    </row>
    <row r="956" spans="3:26" ht="14.5" hidden="1" outlineLevel="1" x14ac:dyDescent="0.35">
      <c r="C956" s="808"/>
      <c r="D956" s="889" t="s">
        <v>217</v>
      </c>
      <c r="E956" s="809" t="s">
        <v>2686</v>
      </c>
      <c r="F956" s="891" t="s">
        <v>1694</v>
      </c>
      <c r="G956" s="891" t="s">
        <v>1694</v>
      </c>
      <c r="H956" s="891" t="s">
        <v>1694</v>
      </c>
      <c r="I956" s="891" t="s">
        <v>1694</v>
      </c>
      <c r="J956" s="891" t="s">
        <v>1694</v>
      </c>
      <c r="K956" s="891" t="s">
        <v>1694</v>
      </c>
      <c r="L956" s="891" t="s">
        <v>1694</v>
      </c>
      <c r="M956" s="891" t="s">
        <v>1694</v>
      </c>
      <c r="N956" s="891" t="s">
        <v>1694</v>
      </c>
      <c r="O956" s="891" t="s">
        <v>1694</v>
      </c>
      <c r="P956" s="891" t="s">
        <v>1694</v>
      </c>
      <c r="Q956" s="891" t="s">
        <v>1694</v>
      </c>
      <c r="R956" s="891" t="s">
        <v>1694</v>
      </c>
      <c r="S956" s="891" t="s">
        <v>1694</v>
      </c>
      <c r="T956" s="891" t="s">
        <v>1694</v>
      </c>
      <c r="U956" s="891" t="s">
        <v>1694</v>
      </c>
      <c r="V956" s="891" t="s">
        <v>1694</v>
      </c>
      <c r="W956" s="891" t="s">
        <v>1694</v>
      </c>
      <c r="X956" s="891" t="s">
        <v>1694</v>
      </c>
      <c r="Y956" s="891" t="s">
        <v>1694</v>
      </c>
    </row>
    <row r="957" spans="3:26" ht="14.5" hidden="1" outlineLevel="1" x14ac:dyDescent="0.35">
      <c r="C957" s="808"/>
      <c r="D957" s="889" t="s">
        <v>218</v>
      </c>
      <c r="E957" s="809" t="s">
        <v>2687</v>
      </c>
      <c r="F957" s="891" t="s">
        <v>1694</v>
      </c>
      <c r="G957" s="891" t="s">
        <v>1694</v>
      </c>
      <c r="H957" s="891" t="s">
        <v>1694</v>
      </c>
      <c r="I957" s="891" t="s">
        <v>1694</v>
      </c>
      <c r="J957" s="891" t="s">
        <v>1694</v>
      </c>
      <c r="K957" s="891" t="s">
        <v>1694</v>
      </c>
      <c r="L957" s="891" t="s">
        <v>1694</v>
      </c>
      <c r="M957" s="891" t="s">
        <v>1694</v>
      </c>
      <c r="N957" s="891" t="s">
        <v>1694</v>
      </c>
      <c r="O957" s="891" t="s">
        <v>1694</v>
      </c>
      <c r="P957" s="891" t="s">
        <v>1694</v>
      </c>
      <c r="Q957" s="891" t="s">
        <v>1694</v>
      </c>
      <c r="R957" s="891" t="s">
        <v>1694</v>
      </c>
      <c r="S957" s="891" t="s">
        <v>1694</v>
      </c>
      <c r="T957" s="891" t="s">
        <v>1694</v>
      </c>
      <c r="U957" s="891" t="s">
        <v>1694</v>
      </c>
      <c r="V957" s="891" t="s">
        <v>1694</v>
      </c>
      <c r="W957" s="891" t="s">
        <v>1694</v>
      </c>
      <c r="X957" s="891" t="s">
        <v>1694</v>
      </c>
      <c r="Y957" s="891" t="s">
        <v>1694</v>
      </c>
    </row>
    <row r="958" spans="3:26" ht="14.5" hidden="1" outlineLevel="1" x14ac:dyDescent="0.35">
      <c r="C958" s="808"/>
      <c r="D958" s="889" t="s">
        <v>219</v>
      </c>
      <c r="E958" s="809" t="s">
        <v>2688</v>
      </c>
      <c r="F958" s="891" t="s">
        <v>1694</v>
      </c>
      <c r="G958" s="891" t="s">
        <v>1694</v>
      </c>
      <c r="H958" s="891" t="s">
        <v>1694</v>
      </c>
      <c r="I958" s="891" t="s">
        <v>1694</v>
      </c>
      <c r="J958" s="891" t="s">
        <v>1694</v>
      </c>
      <c r="K958" s="891" t="s">
        <v>1694</v>
      </c>
      <c r="L958" s="891" t="s">
        <v>1694</v>
      </c>
      <c r="M958" s="891" t="s">
        <v>1694</v>
      </c>
      <c r="N958" s="891" t="s">
        <v>1694</v>
      </c>
      <c r="O958" s="891" t="s">
        <v>1694</v>
      </c>
      <c r="P958" s="891" t="s">
        <v>1694</v>
      </c>
      <c r="Q958" s="891" t="s">
        <v>1694</v>
      </c>
      <c r="R958" s="891" t="s">
        <v>1694</v>
      </c>
      <c r="S958" s="891" t="s">
        <v>1694</v>
      </c>
      <c r="T958" s="891" t="s">
        <v>1694</v>
      </c>
      <c r="U958" s="891" t="s">
        <v>1694</v>
      </c>
      <c r="V958" s="891" t="s">
        <v>1694</v>
      </c>
      <c r="W958" s="891" t="s">
        <v>1694</v>
      </c>
      <c r="X958" s="891" t="s">
        <v>1694</v>
      </c>
      <c r="Y958" s="891" t="s">
        <v>1694</v>
      </c>
    </row>
    <row r="959" spans="3:26" ht="14.5" hidden="1" outlineLevel="1" x14ac:dyDescent="0.35">
      <c r="C959" s="808"/>
      <c r="D959" s="889" t="s">
        <v>220</v>
      </c>
      <c r="E959" s="809" t="s">
        <v>2689</v>
      </c>
      <c r="F959" s="891" t="s">
        <v>1694</v>
      </c>
      <c r="G959" s="891" t="s">
        <v>1694</v>
      </c>
      <c r="H959" s="891" t="s">
        <v>1694</v>
      </c>
      <c r="I959" s="891" t="s">
        <v>1694</v>
      </c>
      <c r="J959" s="891" t="s">
        <v>1694</v>
      </c>
      <c r="K959" s="891" t="s">
        <v>1694</v>
      </c>
      <c r="L959" s="891" t="s">
        <v>1694</v>
      </c>
      <c r="M959" s="891" t="s">
        <v>1694</v>
      </c>
      <c r="N959" s="891" t="s">
        <v>1694</v>
      </c>
      <c r="O959" s="891" t="s">
        <v>1694</v>
      </c>
      <c r="P959" s="891" t="s">
        <v>1694</v>
      </c>
      <c r="Q959" s="891" t="s">
        <v>1694</v>
      </c>
      <c r="R959" s="891" t="s">
        <v>1694</v>
      </c>
      <c r="S959" s="891" t="s">
        <v>1694</v>
      </c>
      <c r="T959" s="891" t="s">
        <v>1694</v>
      </c>
      <c r="U959" s="891" t="s">
        <v>1694</v>
      </c>
      <c r="V959" s="891" t="s">
        <v>1694</v>
      </c>
      <c r="W959" s="891" t="s">
        <v>1694</v>
      </c>
      <c r="X959" s="891" t="s">
        <v>1694</v>
      </c>
      <c r="Y959" s="891" t="s">
        <v>1694</v>
      </c>
    </row>
    <row r="960" spans="3:26" ht="14.5" hidden="1" outlineLevel="1" x14ac:dyDescent="0.35">
      <c r="C960" s="808"/>
      <c r="D960" s="889"/>
      <c r="E960" s="809"/>
      <c r="F960" s="809"/>
      <c r="G960" s="809"/>
      <c r="H960" s="809"/>
      <c r="I960" s="809"/>
      <c r="J960" s="809"/>
      <c r="K960" s="809"/>
      <c r="L960" s="809"/>
      <c r="M960" s="809"/>
      <c r="N960" s="809"/>
      <c r="O960" s="809"/>
      <c r="P960" s="809"/>
      <c r="Q960" s="809"/>
      <c r="R960" s="809"/>
      <c r="S960" s="809"/>
      <c r="T960" s="809"/>
      <c r="U960" s="809"/>
      <c r="V960" s="809"/>
      <c r="W960" s="809"/>
      <c r="X960" s="809"/>
      <c r="Y960" s="809"/>
      <c r="Z960" s="808"/>
    </row>
    <row r="961" spans="3:26" ht="14.5" hidden="1" outlineLevel="1" x14ac:dyDescent="0.35">
      <c r="C961" s="808"/>
      <c r="D961" s="889" t="s">
        <v>203</v>
      </c>
      <c r="E961" s="809" t="s">
        <v>2690</v>
      </c>
      <c r="F961" s="891" t="s">
        <v>1694</v>
      </c>
      <c r="G961" s="891" t="s">
        <v>1694</v>
      </c>
      <c r="H961" s="891" t="s">
        <v>1694</v>
      </c>
      <c r="I961" s="891" t="s">
        <v>1694</v>
      </c>
      <c r="J961" s="891" t="s">
        <v>1694</v>
      </c>
      <c r="K961" s="891" t="s">
        <v>1694</v>
      </c>
      <c r="L961" s="891" t="s">
        <v>1694</v>
      </c>
      <c r="M961" s="891" t="s">
        <v>1694</v>
      </c>
      <c r="N961" s="891" t="s">
        <v>1694</v>
      </c>
      <c r="O961" s="891" t="s">
        <v>1694</v>
      </c>
      <c r="P961" s="891" t="s">
        <v>1694</v>
      </c>
      <c r="Q961" s="891" t="s">
        <v>1694</v>
      </c>
      <c r="R961" s="891" t="s">
        <v>1694</v>
      </c>
      <c r="S961" s="891" t="s">
        <v>1694</v>
      </c>
      <c r="T961" s="891" t="s">
        <v>1694</v>
      </c>
      <c r="U961" s="891" t="s">
        <v>1694</v>
      </c>
      <c r="V961" s="891" t="s">
        <v>1694</v>
      </c>
      <c r="W961" s="891" t="s">
        <v>1694</v>
      </c>
      <c r="X961" s="891" t="s">
        <v>1694</v>
      </c>
      <c r="Y961" s="891" t="s">
        <v>1694</v>
      </c>
    </row>
    <row r="962" spans="3:26" ht="14.5" hidden="1" outlineLevel="1" x14ac:dyDescent="0.35">
      <c r="C962" s="808"/>
      <c r="D962" s="889" t="s">
        <v>222</v>
      </c>
      <c r="E962" s="809" t="s">
        <v>2691</v>
      </c>
      <c r="F962" s="891" t="s">
        <v>1694</v>
      </c>
      <c r="G962" s="891" t="s">
        <v>1694</v>
      </c>
      <c r="H962" s="891" t="s">
        <v>1694</v>
      </c>
      <c r="I962" s="891" t="s">
        <v>1694</v>
      </c>
      <c r="J962" s="891" t="s">
        <v>1694</v>
      </c>
      <c r="K962" s="891" t="s">
        <v>1694</v>
      </c>
      <c r="L962" s="891" t="s">
        <v>1694</v>
      </c>
      <c r="M962" s="891" t="s">
        <v>1694</v>
      </c>
      <c r="N962" s="891" t="s">
        <v>1694</v>
      </c>
      <c r="O962" s="891" t="s">
        <v>1694</v>
      </c>
      <c r="P962" s="891" t="s">
        <v>1694</v>
      </c>
      <c r="Q962" s="891" t="s">
        <v>1694</v>
      </c>
      <c r="R962" s="891" t="s">
        <v>1694</v>
      </c>
      <c r="S962" s="891" t="s">
        <v>1694</v>
      </c>
      <c r="T962" s="891" t="s">
        <v>1694</v>
      </c>
      <c r="U962" s="891" t="s">
        <v>1694</v>
      </c>
      <c r="V962" s="891" t="s">
        <v>1694</v>
      </c>
      <c r="W962" s="891" t="s">
        <v>1694</v>
      </c>
      <c r="X962" s="891" t="s">
        <v>1694</v>
      </c>
      <c r="Y962" s="891" t="s">
        <v>1694</v>
      </c>
    </row>
    <row r="963" spans="3:26" ht="14.5" hidden="1" outlineLevel="1" x14ac:dyDescent="0.35">
      <c r="C963" s="808"/>
      <c r="D963" s="889" t="s">
        <v>223</v>
      </c>
      <c r="E963" s="809" t="s">
        <v>2692</v>
      </c>
      <c r="F963" s="891" t="s">
        <v>1694</v>
      </c>
      <c r="G963" s="891" t="s">
        <v>1694</v>
      </c>
      <c r="H963" s="891" t="s">
        <v>1694</v>
      </c>
      <c r="I963" s="891" t="s">
        <v>1694</v>
      </c>
      <c r="J963" s="891" t="s">
        <v>1694</v>
      </c>
      <c r="K963" s="891" t="s">
        <v>1694</v>
      </c>
      <c r="L963" s="891" t="s">
        <v>1694</v>
      </c>
      <c r="M963" s="891" t="s">
        <v>1694</v>
      </c>
      <c r="N963" s="891" t="s">
        <v>1694</v>
      </c>
      <c r="O963" s="891" t="s">
        <v>1694</v>
      </c>
      <c r="P963" s="891" t="s">
        <v>1694</v>
      </c>
      <c r="Q963" s="891" t="s">
        <v>1694</v>
      </c>
      <c r="R963" s="891" t="s">
        <v>1694</v>
      </c>
      <c r="S963" s="891" t="s">
        <v>1694</v>
      </c>
      <c r="T963" s="891" t="s">
        <v>1694</v>
      </c>
      <c r="U963" s="891" t="s">
        <v>1694</v>
      </c>
      <c r="V963" s="891" t="s">
        <v>1694</v>
      </c>
      <c r="W963" s="891" t="s">
        <v>1694</v>
      </c>
      <c r="X963" s="891" t="s">
        <v>1694</v>
      </c>
      <c r="Y963" s="891" t="s">
        <v>1694</v>
      </c>
    </row>
    <row r="964" spans="3:26" ht="14.5" hidden="1" outlineLevel="1" x14ac:dyDescent="0.35">
      <c r="C964" s="808"/>
      <c r="D964" s="889" t="s">
        <v>224</v>
      </c>
      <c r="E964" s="809" t="s">
        <v>2693</v>
      </c>
      <c r="F964" s="891" t="s">
        <v>1694</v>
      </c>
      <c r="G964" s="891" t="s">
        <v>1694</v>
      </c>
      <c r="H964" s="891" t="s">
        <v>1694</v>
      </c>
      <c r="I964" s="891" t="s">
        <v>1694</v>
      </c>
      <c r="J964" s="891" t="s">
        <v>1694</v>
      </c>
      <c r="K964" s="891" t="s">
        <v>1694</v>
      </c>
      <c r="L964" s="891" t="s">
        <v>1694</v>
      </c>
      <c r="M964" s="891" t="s">
        <v>1694</v>
      </c>
      <c r="N964" s="891" t="s">
        <v>1694</v>
      </c>
      <c r="O964" s="891" t="s">
        <v>1694</v>
      </c>
      <c r="P964" s="891" t="s">
        <v>1694</v>
      </c>
      <c r="Q964" s="891" t="s">
        <v>1694</v>
      </c>
      <c r="R964" s="891" t="s">
        <v>1694</v>
      </c>
      <c r="S964" s="891" t="s">
        <v>1694</v>
      </c>
      <c r="T964" s="891" t="s">
        <v>1694</v>
      </c>
      <c r="U964" s="891" t="s">
        <v>1694</v>
      </c>
      <c r="V964" s="891" t="s">
        <v>1694</v>
      </c>
      <c r="W964" s="891" t="s">
        <v>1694</v>
      </c>
      <c r="X964" s="891" t="s">
        <v>1694</v>
      </c>
      <c r="Y964" s="891" t="s">
        <v>1694</v>
      </c>
    </row>
    <row r="965" spans="3:26" ht="14.5" hidden="1" outlineLevel="1" x14ac:dyDescent="0.35">
      <c r="C965" s="808"/>
      <c r="D965" s="889" t="s">
        <v>225</v>
      </c>
      <c r="E965" s="809" t="s">
        <v>2694</v>
      </c>
      <c r="F965" s="891" t="s">
        <v>1694</v>
      </c>
      <c r="G965" s="891" t="s">
        <v>1694</v>
      </c>
      <c r="H965" s="891" t="s">
        <v>1694</v>
      </c>
      <c r="I965" s="891" t="s">
        <v>1694</v>
      </c>
      <c r="J965" s="891" t="s">
        <v>1694</v>
      </c>
      <c r="K965" s="891" t="s">
        <v>1694</v>
      </c>
      <c r="L965" s="891" t="s">
        <v>1694</v>
      </c>
      <c r="M965" s="891" t="s">
        <v>1694</v>
      </c>
      <c r="N965" s="891" t="s">
        <v>1694</v>
      </c>
      <c r="O965" s="891" t="s">
        <v>1694</v>
      </c>
      <c r="P965" s="891" t="s">
        <v>1694</v>
      </c>
      <c r="Q965" s="891" t="s">
        <v>1694</v>
      </c>
      <c r="R965" s="891" t="s">
        <v>1694</v>
      </c>
      <c r="S965" s="891" t="s">
        <v>1694</v>
      </c>
      <c r="T965" s="891" t="s">
        <v>1694</v>
      </c>
      <c r="U965" s="891" t="s">
        <v>1694</v>
      </c>
      <c r="V965" s="891" t="s">
        <v>1694</v>
      </c>
      <c r="W965" s="891" t="s">
        <v>1694</v>
      </c>
      <c r="X965" s="891" t="s">
        <v>1694</v>
      </c>
      <c r="Y965" s="891" t="s">
        <v>1694</v>
      </c>
    </row>
    <row r="966" spans="3:26" ht="14.5" hidden="1" outlineLevel="1" x14ac:dyDescent="0.35">
      <c r="C966" s="808"/>
      <c r="D966" s="889" t="s">
        <v>372</v>
      </c>
      <c r="E966" s="809" t="s">
        <v>2695</v>
      </c>
      <c r="F966" s="891" t="s">
        <v>1694</v>
      </c>
      <c r="G966" s="891" t="s">
        <v>1694</v>
      </c>
      <c r="H966" s="891" t="s">
        <v>1694</v>
      </c>
      <c r="I966" s="891" t="s">
        <v>1694</v>
      </c>
      <c r="J966" s="891" t="s">
        <v>1694</v>
      </c>
      <c r="K966" s="891" t="s">
        <v>1694</v>
      </c>
      <c r="L966" s="891" t="s">
        <v>1694</v>
      </c>
      <c r="M966" s="891" t="s">
        <v>1694</v>
      </c>
      <c r="N966" s="891" t="s">
        <v>1694</v>
      </c>
      <c r="O966" s="891" t="s">
        <v>1694</v>
      </c>
      <c r="P966" s="891" t="s">
        <v>1694</v>
      </c>
      <c r="Q966" s="891" t="s">
        <v>1694</v>
      </c>
      <c r="R966" s="891" t="s">
        <v>1694</v>
      </c>
      <c r="S966" s="891" t="s">
        <v>1694</v>
      </c>
      <c r="T966" s="891" t="s">
        <v>1694</v>
      </c>
      <c r="U966" s="891" t="s">
        <v>1694</v>
      </c>
      <c r="V966" s="891" t="s">
        <v>1694</v>
      </c>
      <c r="W966" s="891" t="s">
        <v>1694</v>
      </c>
      <c r="X966" s="891" t="s">
        <v>1694</v>
      </c>
      <c r="Y966" s="891" t="s">
        <v>1694</v>
      </c>
    </row>
    <row r="967" spans="3:26" ht="14.5" hidden="1" outlineLevel="1" x14ac:dyDescent="0.35">
      <c r="C967" s="808"/>
      <c r="D967" s="889"/>
      <c r="E967" s="809"/>
      <c r="F967" s="809"/>
      <c r="G967" s="809"/>
      <c r="H967" s="809"/>
      <c r="I967" s="809"/>
      <c r="J967" s="809"/>
      <c r="K967" s="809"/>
      <c r="L967" s="809"/>
      <c r="M967" s="809"/>
      <c r="N967" s="809"/>
      <c r="O967" s="809"/>
      <c r="P967" s="809"/>
      <c r="Q967" s="809"/>
      <c r="R967" s="809"/>
      <c r="S967" s="809"/>
      <c r="T967" s="809"/>
      <c r="U967" s="809"/>
      <c r="V967" s="809"/>
      <c r="W967" s="809"/>
      <c r="X967" s="809"/>
      <c r="Y967" s="809"/>
    </row>
    <row r="968" spans="3:26" ht="14.5" hidden="1" outlineLevel="1" x14ac:dyDescent="0.35">
      <c r="C968" s="808"/>
      <c r="D968" s="889" t="s">
        <v>227</v>
      </c>
      <c r="E968" s="809" t="s">
        <v>2696</v>
      </c>
      <c r="F968" s="891" t="s">
        <v>1694</v>
      </c>
      <c r="G968" s="891" t="s">
        <v>1694</v>
      </c>
      <c r="H968" s="891" t="s">
        <v>1694</v>
      </c>
      <c r="I968" s="891" t="s">
        <v>1694</v>
      </c>
      <c r="J968" s="891" t="s">
        <v>1694</v>
      </c>
      <c r="K968" s="891" t="s">
        <v>1694</v>
      </c>
      <c r="L968" s="891" t="s">
        <v>1694</v>
      </c>
      <c r="M968" s="891" t="s">
        <v>1694</v>
      </c>
      <c r="N968" s="891" t="s">
        <v>1694</v>
      </c>
      <c r="O968" s="891" t="s">
        <v>1694</v>
      </c>
      <c r="P968" s="891" t="s">
        <v>1694</v>
      </c>
      <c r="Q968" s="891" t="s">
        <v>1694</v>
      </c>
      <c r="R968" s="891" t="s">
        <v>1694</v>
      </c>
      <c r="S968" s="891" t="s">
        <v>1694</v>
      </c>
      <c r="T968" s="891" t="s">
        <v>1694</v>
      </c>
      <c r="U968" s="891" t="s">
        <v>1694</v>
      </c>
      <c r="V968" s="891" t="s">
        <v>1694</v>
      </c>
      <c r="W968" s="891" t="s">
        <v>1694</v>
      </c>
      <c r="X968" s="891" t="s">
        <v>1694</v>
      </c>
      <c r="Y968" s="891" t="s">
        <v>1694</v>
      </c>
    </row>
    <row r="969" spans="3:26" ht="14.5" hidden="1" outlineLevel="1" x14ac:dyDescent="0.35">
      <c r="C969" s="808"/>
      <c r="D969" s="889" t="s">
        <v>228</v>
      </c>
      <c r="E969" s="809" t="s">
        <v>2697</v>
      </c>
      <c r="F969" s="891" t="s">
        <v>1694</v>
      </c>
      <c r="G969" s="891" t="s">
        <v>1694</v>
      </c>
      <c r="H969" s="891" t="s">
        <v>1694</v>
      </c>
      <c r="I969" s="891" t="s">
        <v>1694</v>
      </c>
      <c r="J969" s="891" t="s">
        <v>1694</v>
      </c>
      <c r="K969" s="891" t="s">
        <v>1694</v>
      </c>
      <c r="L969" s="891" t="s">
        <v>1694</v>
      </c>
      <c r="M969" s="891" t="s">
        <v>1694</v>
      </c>
      <c r="N969" s="891" t="s">
        <v>1694</v>
      </c>
      <c r="O969" s="891" t="s">
        <v>1694</v>
      </c>
      <c r="P969" s="891" t="s">
        <v>1694</v>
      </c>
      <c r="Q969" s="891" t="s">
        <v>1694</v>
      </c>
      <c r="R969" s="891" t="s">
        <v>1694</v>
      </c>
      <c r="S969" s="891" t="s">
        <v>1694</v>
      </c>
      <c r="T969" s="891" t="s">
        <v>1694</v>
      </c>
      <c r="U969" s="891" t="s">
        <v>1694</v>
      </c>
      <c r="V969" s="891" t="s">
        <v>1694</v>
      </c>
      <c r="W969" s="891" t="s">
        <v>1694</v>
      </c>
      <c r="X969" s="891" t="s">
        <v>1694</v>
      </c>
      <c r="Y969" s="891" t="s">
        <v>1694</v>
      </c>
    </row>
    <row r="970" spans="3:26" ht="14.5" hidden="1" outlineLevel="1" x14ac:dyDescent="0.35">
      <c r="C970" s="808"/>
      <c r="D970" s="889" t="s">
        <v>229</v>
      </c>
      <c r="E970" s="809" t="s">
        <v>2698</v>
      </c>
      <c r="F970" s="891" t="s">
        <v>1694</v>
      </c>
      <c r="G970" s="891" t="s">
        <v>1694</v>
      </c>
      <c r="H970" s="891" t="s">
        <v>1694</v>
      </c>
      <c r="I970" s="891" t="s">
        <v>1694</v>
      </c>
      <c r="J970" s="891" t="s">
        <v>1694</v>
      </c>
      <c r="K970" s="891" t="s">
        <v>1694</v>
      </c>
      <c r="L970" s="891" t="s">
        <v>1694</v>
      </c>
      <c r="M970" s="891" t="s">
        <v>1694</v>
      </c>
      <c r="N970" s="891" t="s">
        <v>1694</v>
      </c>
      <c r="O970" s="891" t="s">
        <v>1694</v>
      </c>
      <c r="P970" s="891" t="s">
        <v>1694</v>
      </c>
      <c r="Q970" s="891" t="s">
        <v>1694</v>
      </c>
      <c r="R970" s="891" t="s">
        <v>1694</v>
      </c>
      <c r="S970" s="891" t="s">
        <v>1694</v>
      </c>
      <c r="T970" s="891" t="s">
        <v>1694</v>
      </c>
      <c r="U970" s="891" t="s">
        <v>1694</v>
      </c>
      <c r="V970" s="891" t="s">
        <v>1694</v>
      </c>
      <c r="W970" s="891" t="s">
        <v>1694</v>
      </c>
      <c r="X970" s="891" t="s">
        <v>1694</v>
      </c>
      <c r="Y970" s="891" t="s">
        <v>1694</v>
      </c>
    </row>
    <row r="971" spans="3:26" ht="14.5" hidden="1" outlineLevel="1" x14ac:dyDescent="0.35">
      <c r="C971" s="808"/>
      <c r="D971" s="889"/>
      <c r="E971" s="809"/>
      <c r="F971" s="809"/>
      <c r="G971" s="809"/>
      <c r="H971" s="809"/>
      <c r="I971" s="809"/>
      <c r="J971" s="809"/>
      <c r="K971" s="809"/>
      <c r="L971" s="809"/>
      <c r="M971" s="809"/>
      <c r="N971" s="809"/>
      <c r="O971" s="809"/>
      <c r="P971" s="809"/>
      <c r="Q971" s="809"/>
      <c r="R971" s="809"/>
      <c r="S971" s="809"/>
      <c r="T971" s="809"/>
      <c r="U971" s="809"/>
      <c r="V971" s="809"/>
      <c r="W971" s="809"/>
      <c r="X971" s="809"/>
      <c r="Y971" s="809"/>
      <c r="Z971" s="808"/>
    </row>
    <row r="972" spans="3:26" ht="14.5" hidden="1" outlineLevel="1" x14ac:dyDescent="0.35">
      <c r="C972" s="808"/>
      <c r="D972" s="889" t="s">
        <v>231</v>
      </c>
      <c r="E972" s="809" t="s">
        <v>2699</v>
      </c>
      <c r="F972" s="891" t="s">
        <v>1694</v>
      </c>
      <c r="G972" s="891" t="s">
        <v>1694</v>
      </c>
      <c r="H972" s="891" t="s">
        <v>1694</v>
      </c>
      <c r="I972" s="891" t="s">
        <v>1694</v>
      </c>
      <c r="J972" s="891" t="s">
        <v>1694</v>
      </c>
      <c r="K972" s="891" t="s">
        <v>1694</v>
      </c>
      <c r="L972" s="891" t="s">
        <v>1694</v>
      </c>
      <c r="M972" s="891" t="s">
        <v>1694</v>
      </c>
      <c r="N972" s="891" t="s">
        <v>1694</v>
      </c>
      <c r="O972" s="891" t="s">
        <v>1694</v>
      </c>
      <c r="P972" s="891" t="s">
        <v>1694</v>
      </c>
      <c r="Q972" s="891" t="s">
        <v>1694</v>
      </c>
      <c r="R972" s="891" t="s">
        <v>1694</v>
      </c>
      <c r="S972" s="891" t="s">
        <v>1694</v>
      </c>
      <c r="T972" s="891" t="s">
        <v>1694</v>
      </c>
      <c r="U972" s="891" t="s">
        <v>1694</v>
      </c>
      <c r="V972" s="891" t="s">
        <v>1694</v>
      </c>
      <c r="W972" s="891" t="s">
        <v>1694</v>
      </c>
      <c r="X972" s="891" t="s">
        <v>1694</v>
      </c>
      <c r="Y972" s="891" t="s">
        <v>1694</v>
      </c>
    </row>
    <row r="973" spans="3:26" ht="14.5" hidden="1" outlineLevel="1" x14ac:dyDescent="0.35">
      <c r="C973" s="808"/>
      <c r="D973" s="889" t="s">
        <v>232</v>
      </c>
      <c r="E973" s="809" t="s">
        <v>2700</v>
      </c>
      <c r="F973" s="891" t="s">
        <v>1694</v>
      </c>
      <c r="G973" s="891" t="s">
        <v>1694</v>
      </c>
      <c r="H973" s="891" t="s">
        <v>1694</v>
      </c>
      <c r="I973" s="891" t="s">
        <v>1694</v>
      </c>
      <c r="J973" s="891" t="s">
        <v>1694</v>
      </c>
      <c r="K973" s="891" t="s">
        <v>1694</v>
      </c>
      <c r="L973" s="891" t="s">
        <v>1694</v>
      </c>
      <c r="M973" s="891" t="s">
        <v>1694</v>
      </c>
      <c r="N973" s="891" t="s">
        <v>1694</v>
      </c>
      <c r="O973" s="891" t="s">
        <v>1694</v>
      </c>
      <c r="P973" s="891" t="s">
        <v>1694</v>
      </c>
      <c r="Q973" s="891" t="s">
        <v>1694</v>
      </c>
      <c r="R973" s="891" t="s">
        <v>1694</v>
      </c>
      <c r="S973" s="891" t="s">
        <v>1694</v>
      </c>
      <c r="T973" s="891" t="s">
        <v>1694</v>
      </c>
      <c r="U973" s="891" t="s">
        <v>1694</v>
      </c>
      <c r="V973" s="891" t="s">
        <v>1694</v>
      </c>
      <c r="W973" s="891" t="s">
        <v>1694</v>
      </c>
      <c r="X973" s="891" t="s">
        <v>1694</v>
      </c>
      <c r="Y973" s="891" t="s">
        <v>1694</v>
      </c>
    </row>
    <row r="974" spans="3:26" ht="14.5" hidden="1" outlineLevel="1" x14ac:dyDescent="0.35">
      <c r="C974" s="808"/>
      <c r="D974" s="889" t="s">
        <v>233</v>
      </c>
      <c r="E974" s="809" t="s">
        <v>2701</v>
      </c>
      <c r="F974" s="891" t="s">
        <v>1694</v>
      </c>
      <c r="G974" s="891" t="s">
        <v>1694</v>
      </c>
      <c r="H974" s="891" t="s">
        <v>1694</v>
      </c>
      <c r="I974" s="891" t="s">
        <v>1694</v>
      </c>
      <c r="J974" s="891" t="s">
        <v>1694</v>
      </c>
      <c r="K974" s="891" t="s">
        <v>1694</v>
      </c>
      <c r="L974" s="891" t="s">
        <v>1694</v>
      </c>
      <c r="M974" s="891" t="s">
        <v>1694</v>
      </c>
      <c r="N974" s="891" t="s">
        <v>1694</v>
      </c>
      <c r="O974" s="891" t="s">
        <v>1694</v>
      </c>
      <c r="P974" s="891" t="s">
        <v>1694</v>
      </c>
      <c r="Q974" s="891" t="s">
        <v>1694</v>
      </c>
      <c r="R974" s="891" t="s">
        <v>1694</v>
      </c>
      <c r="S974" s="891" t="s">
        <v>1694</v>
      </c>
      <c r="T974" s="891" t="s">
        <v>1694</v>
      </c>
      <c r="U974" s="891" t="s">
        <v>1694</v>
      </c>
      <c r="V974" s="891" t="s">
        <v>1694</v>
      </c>
      <c r="W974" s="891" t="s">
        <v>1694</v>
      </c>
      <c r="X974" s="891" t="s">
        <v>1694</v>
      </c>
      <c r="Y974" s="891" t="s">
        <v>1694</v>
      </c>
    </row>
    <row r="975" spans="3:26" ht="14.5" hidden="1" outlineLevel="1" x14ac:dyDescent="0.35">
      <c r="C975" s="808"/>
      <c r="D975" s="889" t="s">
        <v>234</v>
      </c>
      <c r="E975" s="809" t="s">
        <v>2702</v>
      </c>
      <c r="F975" s="891" t="s">
        <v>1694</v>
      </c>
      <c r="G975" s="891" t="s">
        <v>1694</v>
      </c>
      <c r="H975" s="891" t="s">
        <v>1694</v>
      </c>
      <c r="I975" s="891" t="s">
        <v>1694</v>
      </c>
      <c r="J975" s="891" t="s">
        <v>1694</v>
      </c>
      <c r="K975" s="891" t="s">
        <v>1694</v>
      </c>
      <c r="L975" s="891" t="s">
        <v>1694</v>
      </c>
      <c r="M975" s="891" t="s">
        <v>1694</v>
      </c>
      <c r="N975" s="891" t="s">
        <v>1694</v>
      </c>
      <c r="O975" s="891" t="s">
        <v>1694</v>
      </c>
      <c r="P975" s="891" t="s">
        <v>1694</v>
      </c>
      <c r="Q975" s="891" t="s">
        <v>1694</v>
      </c>
      <c r="R975" s="891" t="s">
        <v>1694</v>
      </c>
      <c r="S975" s="891" t="s">
        <v>1694</v>
      </c>
      <c r="T975" s="891" t="s">
        <v>1694</v>
      </c>
      <c r="U975" s="891" t="s">
        <v>1694</v>
      </c>
      <c r="V975" s="891" t="s">
        <v>1694</v>
      </c>
      <c r="W975" s="891" t="s">
        <v>1694</v>
      </c>
      <c r="X975" s="891" t="s">
        <v>1694</v>
      </c>
      <c r="Y975" s="891" t="s">
        <v>1694</v>
      </c>
    </row>
    <row r="976" spans="3:26" ht="14.5" hidden="1" outlineLevel="1" x14ac:dyDescent="0.35">
      <c r="C976" s="808"/>
      <c r="D976" s="889" t="s">
        <v>235</v>
      </c>
      <c r="E976" s="809" t="s">
        <v>2703</v>
      </c>
      <c r="F976" s="891" t="s">
        <v>1694</v>
      </c>
      <c r="G976" s="891" t="s">
        <v>1694</v>
      </c>
      <c r="H976" s="891" t="s">
        <v>1694</v>
      </c>
      <c r="I976" s="891" t="s">
        <v>1694</v>
      </c>
      <c r="J976" s="891" t="s">
        <v>1694</v>
      </c>
      <c r="K976" s="891" t="s">
        <v>1694</v>
      </c>
      <c r="L976" s="891" t="s">
        <v>1694</v>
      </c>
      <c r="M976" s="891" t="s">
        <v>1694</v>
      </c>
      <c r="N976" s="891" t="s">
        <v>1694</v>
      </c>
      <c r="O976" s="891" t="s">
        <v>1694</v>
      </c>
      <c r="P976" s="891" t="s">
        <v>1694</v>
      </c>
      <c r="Q976" s="891" t="s">
        <v>1694</v>
      </c>
      <c r="R976" s="891" t="s">
        <v>1694</v>
      </c>
      <c r="S976" s="891" t="s">
        <v>1694</v>
      </c>
      <c r="T976" s="891" t="s">
        <v>1694</v>
      </c>
      <c r="U976" s="891" t="s">
        <v>1694</v>
      </c>
      <c r="V976" s="891" t="s">
        <v>1694</v>
      </c>
      <c r="W976" s="891" t="s">
        <v>1694</v>
      </c>
      <c r="X976" s="891" t="s">
        <v>1694</v>
      </c>
      <c r="Y976" s="891" t="s">
        <v>1694</v>
      </c>
    </row>
    <row r="977" spans="3:25" ht="14.5" hidden="1" outlineLevel="1" x14ac:dyDescent="0.35">
      <c r="C977" s="808"/>
      <c r="D977" s="889" t="s">
        <v>236</v>
      </c>
      <c r="E977" s="809" t="s">
        <v>2704</v>
      </c>
      <c r="F977" s="891" t="s">
        <v>1694</v>
      </c>
      <c r="G977" s="891" t="s">
        <v>1694</v>
      </c>
      <c r="H977" s="891" t="s">
        <v>1694</v>
      </c>
      <c r="I977" s="891" t="s">
        <v>1694</v>
      </c>
      <c r="J977" s="891" t="s">
        <v>1694</v>
      </c>
      <c r="K977" s="891" t="s">
        <v>1694</v>
      </c>
      <c r="L977" s="891" t="s">
        <v>1694</v>
      </c>
      <c r="M977" s="891" t="s">
        <v>1694</v>
      </c>
      <c r="N977" s="891" t="s">
        <v>1694</v>
      </c>
      <c r="O977" s="891" t="s">
        <v>1694</v>
      </c>
      <c r="P977" s="891" t="s">
        <v>1694</v>
      </c>
      <c r="Q977" s="891" t="s">
        <v>1694</v>
      </c>
      <c r="R977" s="891" t="s">
        <v>1694</v>
      </c>
      <c r="S977" s="891" t="s">
        <v>1694</v>
      </c>
      <c r="T977" s="891" t="s">
        <v>1694</v>
      </c>
      <c r="U977" s="891" t="s">
        <v>1694</v>
      </c>
      <c r="V977" s="891" t="s">
        <v>1694</v>
      </c>
      <c r="W977" s="891" t="s">
        <v>1694</v>
      </c>
      <c r="X977" s="891" t="s">
        <v>1694</v>
      </c>
      <c r="Y977" s="891" t="s">
        <v>1694</v>
      </c>
    </row>
    <row r="978" spans="3:25" ht="14.5" collapsed="1" x14ac:dyDescent="0.35">
      <c r="C978" s="808"/>
      <c r="D978" s="808"/>
      <c r="E978" s="808"/>
    </row>
    <row r="979" spans="3:25" ht="14.5" x14ac:dyDescent="0.35">
      <c r="C979" s="154" t="s">
        <v>2723</v>
      </c>
      <c r="D979" s="888"/>
      <c r="E979" s="808"/>
    </row>
    <row r="980" spans="3:25" ht="14.5" x14ac:dyDescent="0.35">
      <c r="D980" s="888" t="s">
        <v>2705</v>
      </c>
      <c r="E980" s="892"/>
      <c r="F980" s="890" t="s">
        <v>143</v>
      </c>
      <c r="G980" s="890" t="s">
        <v>144</v>
      </c>
      <c r="H980" s="890" t="s">
        <v>145</v>
      </c>
      <c r="I980" s="890" t="s">
        <v>146</v>
      </c>
      <c r="J980" s="890" t="s">
        <v>147</v>
      </c>
      <c r="K980" s="890" t="s">
        <v>148</v>
      </c>
      <c r="L980" s="890" t="s">
        <v>149</v>
      </c>
      <c r="M980" s="890" t="s">
        <v>150</v>
      </c>
      <c r="N980" s="890" t="s">
        <v>151</v>
      </c>
      <c r="O980" s="890" t="s">
        <v>152</v>
      </c>
      <c r="P980" s="890" t="s">
        <v>153</v>
      </c>
      <c r="Q980" s="890" t="s">
        <v>154</v>
      </c>
      <c r="R980" s="890" t="s">
        <v>155</v>
      </c>
      <c r="S980" s="890" t="s">
        <v>156</v>
      </c>
      <c r="T980" s="890" t="s">
        <v>157</v>
      </c>
      <c r="U980" s="890" t="s">
        <v>158</v>
      </c>
      <c r="V980" s="890" t="s">
        <v>159</v>
      </c>
      <c r="W980" s="890" t="s">
        <v>160</v>
      </c>
      <c r="X980" s="890" t="s">
        <v>161</v>
      </c>
      <c r="Y980" s="890" t="s">
        <v>162</v>
      </c>
    </row>
    <row r="981" spans="3:25" ht="14.5" hidden="1" outlineLevel="1" x14ac:dyDescent="0.35">
      <c r="D981" s="889" t="s">
        <v>782</v>
      </c>
      <c r="E981" s="809" t="s">
        <v>2706</v>
      </c>
      <c r="F981" s="891" t="s">
        <v>1694</v>
      </c>
      <c r="G981" s="891" t="s">
        <v>1694</v>
      </c>
      <c r="H981" s="891" t="s">
        <v>1694</v>
      </c>
      <c r="I981" s="891" t="s">
        <v>1694</v>
      </c>
      <c r="J981" s="891" t="s">
        <v>1694</v>
      </c>
      <c r="K981" s="891" t="s">
        <v>1694</v>
      </c>
      <c r="L981" s="891" t="s">
        <v>1694</v>
      </c>
      <c r="M981" s="891" t="s">
        <v>1694</v>
      </c>
      <c r="N981" s="891" t="s">
        <v>1694</v>
      </c>
      <c r="O981" s="891" t="s">
        <v>1694</v>
      </c>
      <c r="P981" s="891" t="s">
        <v>1694</v>
      </c>
      <c r="Q981" s="891" t="s">
        <v>1694</v>
      </c>
      <c r="R981" s="891" t="s">
        <v>1694</v>
      </c>
      <c r="S981" s="891" t="s">
        <v>1694</v>
      </c>
      <c r="T981" s="891" t="s">
        <v>1694</v>
      </c>
      <c r="U981" s="891" t="s">
        <v>1694</v>
      </c>
      <c r="V981" s="891" t="s">
        <v>1694</v>
      </c>
      <c r="W981" s="891" t="s">
        <v>1694</v>
      </c>
      <c r="X981" s="891" t="s">
        <v>1694</v>
      </c>
      <c r="Y981" s="891" t="s">
        <v>1694</v>
      </c>
    </row>
    <row r="982" spans="3:25" ht="14.5" hidden="1" outlineLevel="1" x14ac:dyDescent="0.35">
      <c r="D982" s="889" t="s">
        <v>206</v>
      </c>
      <c r="E982" s="809" t="s">
        <v>2707</v>
      </c>
      <c r="F982" s="891" t="s">
        <v>1694</v>
      </c>
      <c r="G982" s="891" t="s">
        <v>1694</v>
      </c>
      <c r="H982" s="891" t="s">
        <v>1694</v>
      </c>
      <c r="I982" s="891" t="s">
        <v>1694</v>
      </c>
      <c r="J982" s="891" t="s">
        <v>1694</v>
      </c>
      <c r="K982" s="891" t="s">
        <v>1694</v>
      </c>
      <c r="L982" s="891" t="s">
        <v>1694</v>
      </c>
      <c r="M982" s="891" t="s">
        <v>1694</v>
      </c>
      <c r="N982" s="891" t="s">
        <v>1694</v>
      </c>
      <c r="O982" s="891" t="s">
        <v>1694</v>
      </c>
      <c r="P982" s="891" t="s">
        <v>1694</v>
      </c>
      <c r="Q982" s="891" t="s">
        <v>1694</v>
      </c>
      <c r="R982" s="891" t="s">
        <v>1694</v>
      </c>
      <c r="S982" s="891" t="s">
        <v>1694</v>
      </c>
      <c r="T982" s="891" t="s">
        <v>1694</v>
      </c>
      <c r="U982" s="891" t="s">
        <v>1694</v>
      </c>
      <c r="V982" s="891" t="s">
        <v>1694</v>
      </c>
      <c r="W982" s="891" t="s">
        <v>1694</v>
      </c>
      <c r="X982" s="891" t="s">
        <v>1694</v>
      </c>
      <c r="Y982" s="891" t="s">
        <v>1694</v>
      </c>
    </row>
    <row r="983" spans="3:25" ht="14.5" hidden="1" outlineLevel="1" x14ac:dyDescent="0.35">
      <c r="D983" s="889" t="s">
        <v>205</v>
      </c>
      <c r="E983" s="809" t="s">
        <v>2708</v>
      </c>
      <c r="F983" s="891" t="s">
        <v>1694</v>
      </c>
      <c r="G983" s="891" t="s">
        <v>1694</v>
      </c>
      <c r="H983" s="891" t="s">
        <v>1694</v>
      </c>
      <c r="I983" s="891" t="s">
        <v>1694</v>
      </c>
      <c r="J983" s="891" t="s">
        <v>1694</v>
      </c>
      <c r="K983" s="891" t="s">
        <v>1694</v>
      </c>
      <c r="L983" s="891" t="s">
        <v>1694</v>
      </c>
      <c r="M983" s="891" t="s">
        <v>1694</v>
      </c>
      <c r="N983" s="891" t="s">
        <v>1694</v>
      </c>
      <c r="O983" s="891" t="s">
        <v>1694</v>
      </c>
      <c r="P983" s="891" t="s">
        <v>1694</v>
      </c>
      <c r="Q983" s="891" t="s">
        <v>1694</v>
      </c>
      <c r="R983" s="891" t="s">
        <v>1694</v>
      </c>
      <c r="S983" s="891" t="s">
        <v>1694</v>
      </c>
      <c r="T983" s="891" t="s">
        <v>1694</v>
      </c>
      <c r="U983" s="891" t="s">
        <v>1694</v>
      </c>
      <c r="V983" s="891" t="s">
        <v>1694</v>
      </c>
      <c r="W983" s="891" t="s">
        <v>1694</v>
      </c>
      <c r="X983" s="891" t="s">
        <v>1694</v>
      </c>
      <c r="Y983" s="891" t="s">
        <v>1694</v>
      </c>
    </row>
    <row r="984" spans="3:25" ht="14.5" hidden="1" outlineLevel="1" x14ac:dyDescent="0.35">
      <c r="D984" s="889" t="s">
        <v>783</v>
      </c>
      <c r="E984" s="809" t="s">
        <v>2709</v>
      </c>
      <c r="F984" s="891" t="s">
        <v>1694</v>
      </c>
      <c r="G984" s="891" t="s">
        <v>1694</v>
      </c>
      <c r="H984" s="891" t="s">
        <v>1694</v>
      </c>
      <c r="I984" s="891" t="s">
        <v>1694</v>
      </c>
      <c r="J984" s="891" t="s">
        <v>1694</v>
      </c>
      <c r="K984" s="891" t="s">
        <v>1694</v>
      </c>
      <c r="L984" s="891" t="s">
        <v>1694</v>
      </c>
      <c r="M984" s="891" t="s">
        <v>1694</v>
      </c>
      <c r="N984" s="891" t="s">
        <v>1694</v>
      </c>
      <c r="O984" s="891" t="s">
        <v>1694</v>
      </c>
      <c r="P984" s="891" t="s">
        <v>1694</v>
      </c>
      <c r="Q984" s="891" t="s">
        <v>1694</v>
      </c>
      <c r="R984" s="891" t="s">
        <v>1694</v>
      </c>
      <c r="S984" s="891" t="s">
        <v>1694</v>
      </c>
      <c r="T984" s="891" t="s">
        <v>1694</v>
      </c>
      <c r="U984" s="891" t="s">
        <v>1694</v>
      </c>
      <c r="V984" s="891" t="s">
        <v>1694</v>
      </c>
      <c r="W984" s="891" t="s">
        <v>1694</v>
      </c>
      <c r="X984" s="891" t="s">
        <v>1694</v>
      </c>
      <c r="Y984" s="891" t="s">
        <v>1694</v>
      </c>
    </row>
    <row r="985" spans="3:25" ht="14.5" hidden="1" outlineLevel="1" x14ac:dyDescent="0.35">
      <c r="D985" s="889"/>
      <c r="E985" s="809"/>
      <c r="F985" s="891"/>
      <c r="G985" s="891"/>
      <c r="H985" s="891"/>
      <c r="I985" s="891"/>
      <c r="J985" s="891"/>
      <c r="K985" s="891"/>
      <c r="L985" s="891"/>
      <c r="M985" s="891"/>
      <c r="N985" s="891"/>
      <c r="O985" s="891"/>
      <c r="P985" s="891"/>
      <c r="Q985" s="891"/>
      <c r="R985" s="891"/>
      <c r="S985" s="891"/>
      <c r="T985" s="891"/>
      <c r="U985" s="891"/>
      <c r="V985" s="891"/>
      <c r="W985" s="891"/>
      <c r="X985" s="891"/>
      <c r="Y985" s="891"/>
    </row>
    <row r="986" spans="3:25" ht="14.5" hidden="1" outlineLevel="1" x14ac:dyDescent="0.35">
      <c r="D986" s="889" t="s">
        <v>844</v>
      </c>
      <c r="E986" s="809" t="s">
        <v>2710</v>
      </c>
      <c r="F986" s="891" t="s">
        <v>1694</v>
      </c>
      <c r="G986" s="891" t="s">
        <v>1694</v>
      </c>
      <c r="H986" s="891" t="s">
        <v>1694</v>
      </c>
      <c r="I986" s="891" t="s">
        <v>1694</v>
      </c>
      <c r="J986" s="891" t="s">
        <v>1694</v>
      </c>
      <c r="K986" s="891" t="s">
        <v>1694</v>
      </c>
      <c r="L986" s="891" t="s">
        <v>1694</v>
      </c>
      <c r="M986" s="891" t="s">
        <v>1694</v>
      </c>
      <c r="N986" s="891" t="s">
        <v>1694</v>
      </c>
      <c r="O986" s="891" t="s">
        <v>1694</v>
      </c>
      <c r="P986" s="891" t="s">
        <v>1694</v>
      </c>
      <c r="Q986" s="891" t="s">
        <v>1694</v>
      </c>
      <c r="R986" s="891" t="s">
        <v>1694</v>
      </c>
      <c r="S986" s="891" t="s">
        <v>1694</v>
      </c>
      <c r="T986" s="891" t="s">
        <v>1694</v>
      </c>
      <c r="U986" s="891" t="s">
        <v>1694</v>
      </c>
      <c r="V986" s="891" t="s">
        <v>1694</v>
      </c>
      <c r="W986" s="891" t="s">
        <v>1694</v>
      </c>
      <c r="X986" s="891" t="s">
        <v>1694</v>
      </c>
      <c r="Y986" s="891" t="s">
        <v>1694</v>
      </c>
    </row>
    <row r="987" spans="3:25" ht="14.5" hidden="1" outlineLevel="1" x14ac:dyDescent="0.35">
      <c r="D987" s="889" t="s">
        <v>824</v>
      </c>
      <c r="E987" s="809" t="s">
        <v>2711</v>
      </c>
      <c r="F987" s="891" t="s">
        <v>1694</v>
      </c>
      <c r="G987" s="891" t="s">
        <v>1694</v>
      </c>
      <c r="H987" s="891" t="s">
        <v>1694</v>
      </c>
      <c r="I987" s="891" t="s">
        <v>1694</v>
      </c>
      <c r="J987" s="891" t="s">
        <v>1694</v>
      </c>
      <c r="K987" s="891" t="s">
        <v>1694</v>
      </c>
      <c r="L987" s="891" t="s">
        <v>1694</v>
      </c>
      <c r="M987" s="891" t="s">
        <v>1694</v>
      </c>
      <c r="N987" s="891" t="s">
        <v>1694</v>
      </c>
      <c r="O987" s="891" t="s">
        <v>1694</v>
      </c>
      <c r="P987" s="891" t="s">
        <v>1694</v>
      </c>
      <c r="Q987" s="891" t="s">
        <v>1694</v>
      </c>
      <c r="R987" s="891" t="s">
        <v>1694</v>
      </c>
      <c r="S987" s="891" t="s">
        <v>1694</v>
      </c>
      <c r="T987" s="891" t="s">
        <v>1694</v>
      </c>
      <c r="U987" s="891" t="s">
        <v>1694</v>
      </c>
      <c r="V987" s="891" t="s">
        <v>1694</v>
      </c>
      <c r="W987" s="891" t="s">
        <v>1694</v>
      </c>
      <c r="X987" s="891" t="s">
        <v>1694</v>
      </c>
      <c r="Y987" s="891" t="s">
        <v>1694</v>
      </c>
    </row>
    <row r="988" spans="3:25" ht="14.5" hidden="1" outlineLevel="1" x14ac:dyDescent="0.35">
      <c r="D988" s="889" t="s">
        <v>781</v>
      </c>
      <c r="E988" s="809" t="s">
        <v>2712</v>
      </c>
      <c r="F988" s="891" t="s">
        <v>1694</v>
      </c>
      <c r="G988" s="891" t="s">
        <v>1694</v>
      </c>
      <c r="H988" s="891" t="s">
        <v>1694</v>
      </c>
      <c r="I988" s="891" t="s">
        <v>1694</v>
      </c>
      <c r="J988" s="891" t="s">
        <v>1694</v>
      </c>
      <c r="K988" s="891" t="s">
        <v>1694</v>
      </c>
      <c r="L988" s="891" t="s">
        <v>1694</v>
      </c>
      <c r="M988" s="891" t="s">
        <v>1694</v>
      </c>
      <c r="N988" s="891" t="s">
        <v>1694</v>
      </c>
      <c r="O988" s="891" t="s">
        <v>1694</v>
      </c>
      <c r="P988" s="891" t="s">
        <v>1694</v>
      </c>
      <c r="Q988" s="891" t="s">
        <v>1694</v>
      </c>
      <c r="R988" s="891" t="s">
        <v>1694</v>
      </c>
      <c r="S988" s="891" t="s">
        <v>1694</v>
      </c>
      <c r="T988" s="891" t="s">
        <v>1694</v>
      </c>
      <c r="U988" s="891" t="s">
        <v>1694</v>
      </c>
      <c r="V988" s="891" t="s">
        <v>1694</v>
      </c>
      <c r="W988" s="891" t="s">
        <v>1694</v>
      </c>
      <c r="X988" s="891" t="s">
        <v>1694</v>
      </c>
      <c r="Y988" s="891" t="s">
        <v>1694</v>
      </c>
    </row>
    <row r="989" spans="3:25" collapsed="1" x14ac:dyDescent="0.25">
      <c r="D989" s="777"/>
    </row>
    <row r="990" spans="3:25" ht="13" x14ac:dyDescent="0.3">
      <c r="C990" s="154" t="s">
        <v>2725</v>
      </c>
    </row>
    <row r="991" spans="3:25" ht="14.5" x14ac:dyDescent="0.35">
      <c r="D991" s="893" t="s">
        <v>2726</v>
      </c>
      <c r="E991" s="753"/>
      <c r="F991" s="890" t="s">
        <v>143</v>
      </c>
      <c r="G991" s="890" t="s">
        <v>144</v>
      </c>
      <c r="H991" s="890" t="s">
        <v>145</v>
      </c>
      <c r="I991" s="890" t="s">
        <v>146</v>
      </c>
      <c r="J991" s="890" t="s">
        <v>147</v>
      </c>
      <c r="K991" s="890" t="s">
        <v>148</v>
      </c>
      <c r="L991" s="890" t="s">
        <v>149</v>
      </c>
      <c r="M991" s="890" t="s">
        <v>150</v>
      </c>
      <c r="N991" s="890" t="s">
        <v>151</v>
      </c>
      <c r="O991" s="890" t="s">
        <v>152</v>
      </c>
      <c r="P991" s="890" t="s">
        <v>153</v>
      </c>
      <c r="Q991" s="890" t="s">
        <v>154</v>
      </c>
      <c r="R991" s="890" t="s">
        <v>155</v>
      </c>
      <c r="S991" s="890" t="s">
        <v>156</v>
      </c>
      <c r="T991" s="890" t="s">
        <v>157</v>
      </c>
      <c r="U991" s="890" t="s">
        <v>158</v>
      </c>
      <c r="V991" s="890" t="s">
        <v>159</v>
      </c>
      <c r="W991" s="890" t="s">
        <v>160</v>
      </c>
      <c r="X991" s="890" t="s">
        <v>161</v>
      </c>
      <c r="Y991" s="890" t="s">
        <v>162</v>
      </c>
    </row>
    <row r="992" spans="3:25" ht="14.5" hidden="1" outlineLevel="1" x14ac:dyDescent="0.35">
      <c r="D992" s="804" t="s">
        <v>418</v>
      </c>
      <c r="E992" s="809" t="s">
        <v>2774</v>
      </c>
      <c r="F992" s="891" t="s">
        <v>1694</v>
      </c>
      <c r="G992" s="891" t="s">
        <v>1694</v>
      </c>
      <c r="H992" s="891" t="s">
        <v>1694</v>
      </c>
      <c r="I992" s="891" t="s">
        <v>1694</v>
      </c>
      <c r="J992" s="891" t="s">
        <v>1694</v>
      </c>
      <c r="K992" s="891" t="s">
        <v>1694</v>
      </c>
      <c r="L992" s="891" t="s">
        <v>1694</v>
      </c>
      <c r="M992" s="891" t="s">
        <v>1694</v>
      </c>
      <c r="N992" s="891" t="s">
        <v>1694</v>
      </c>
      <c r="O992" s="891" t="s">
        <v>1694</v>
      </c>
      <c r="P992" s="891" t="s">
        <v>1694</v>
      </c>
      <c r="Q992" s="891" t="s">
        <v>1694</v>
      </c>
      <c r="R992" s="891" t="s">
        <v>1694</v>
      </c>
      <c r="S992" s="891" t="s">
        <v>1694</v>
      </c>
      <c r="T992" s="891" t="s">
        <v>1694</v>
      </c>
      <c r="U992" s="891" t="s">
        <v>1694</v>
      </c>
      <c r="V992" s="891" t="s">
        <v>1694</v>
      </c>
      <c r="W992" s="891" t="s">
        <v>1694</v>
      </c>
      <c r="X992" s="891" t="s">
        <v>1694</v>
      </c>
      <c r="Y992" s="891" t="s">
        <v>1694</v>
      </c>
    </row>
    <row r="993" spans="4:25" ht="14.5" hidden="1" outlineLevel="1" x14ac:dyDescent="0.35">
      <c r="D993" s="802" t="s">
        <v>798</v>
      </c>
      <c r="E993" s="809" t="s">
        <v>2775</v>
      </c>
      <c r="F993" s="891" t="s">
        <v>1694</v>
      </c>
      <c r="G993" s="891" t="s">
        <v>1694</v>
      </c>
      <c r="H993" s="891" t="s">
        <v>1694</v>
      </c>
      <c r="I993" s="891" t="s">
        <v>1694</v>
      </c>
      <c r="J993" s="891" t="s">
        <v>1694</v>
      </c>
      <c r="K993" s="891" t="s">
        <v>1694</v>
      </c>
      <c r="L993" s="891" t="s">
        <v>1694</v>
      </c>
      <c r="M993" s="891" t="s">
        <v>1694</v>
      </c>
      <c r="N993" s="891" t="s">
        <v>1694</v>
      </c>
      <c r="O993" s="891" t="s">
        <v>1694</v>
      </c>
      <c r="P993" s="891" t="s">
        <v>1694</v>
      </c>
      <c r="Q993" s="891" t="s">
        <v>1694</v>
      </c>
      <c r="R993" s="891" t="s">
        <v>1694</v>
      </c>
      <c r="S993" s="891" t="s">
        <v>1694</v>
      </c>
      <c r="T993" s="891" t="s">
        <v>1694</v>
      </c>
      <c r="U993" s="891" t="s">
        <v>1694</v>
      </c>
      <c r="V993" s="891" t="s">
        <v>1694</v>
      </c>
      <c r="W993" s="891" t="s">
        <v>1694</v>
      </c>
      <c r="X993" s="891" t="s">
        <v>1694</v>
      </c>
      <c r="Y993" s="891" t="s">
        <v>1694</v>
      </c>
    </row>
    <row r="994" spans="4:25" ht="14.5" hidden="1" outlineLevel="1" x14ac:dyDescent="0.35">
      <c r="D994" s="802" t="s">
        <v>197</v>
      </c>
      <c r="E994" s="809" t="s">
        <v>2776</v>
      </c>
      <c r="F994" s="891" t="s">
        <v>1694</v>
      </c>
      <c r="G994" s="891" t="s">
        <v>1694</v>
      </c>
      <c r="H994" s="891" t="s">
        <v>1694</v>
      </c>
      <c r="I994" s="891" t="s">
        <v>1694</v>
      </c>
      <c r="J994" s="891" t="s">
        <v>1694</v>
      </c>
      <c r="K994" s="891" t="s">
        <v>1694</v>
      </c>
      <c r="L994" s="891" t="s">
        <v>1694</v>
      </c>
      <c r="M994" s="891" t="s">
        <v>1694</v>
      </c>
      <c r="N994" s="891" t="s">
        <v>1694</v>
      </c>
      <c r="O994" s="891" t="s">
        <v>1694</v>
      </c>
      <c r="P994" s="891" t="s">
        <v>1694</v>
      </c>
      <c r="Q994" s="891" t="s">
        <v>1694</v>
      </c>
      <c r="R994" s="891" t="s">
        <v>1694</v>
      </c>
      <c r="S994" s="891" t="s">
        <v>1694</v>
      </c>
      <c r="T994" s="891" t="s">
        <v>1694</v>
      </c>
      <c r="U994" s="891" t="s">
        <v>1694</v>
      </c>
      <c r="V994" s="891" t="s">
        <v>1694</v>
      </c>
      <c r="W994" s="891" t="s">
        <v>1694</v>
      </c>
      <c r="X994" s="891" t="s">
        <v>1694</v>
      </c>
      <c r="Y994" s="891" t="s">
        <v>1694</v>
      </c>
    </row>
    <row r="995" spans="4:25" ht="14.5" hidden="1" outlineLevel="1" x14ac:dyDescent="0.35">
      <c r="D995" s="803" t="s">
        <v>799</v>
      </c>
      <c r="E995" s="809" t="s">
        <v>2777</v>
      </c>
      <c r="F995" s="891" t="s">
        <v>1694</v>
      </c>
      <c r="G995" s="891" t="s">
        <v>1694</v>
      </c>
      <c r="H995" s="891" t="s">
        <v>1694</v>
      </c>
      <c r="I995" s="891" t="s">
        <v>1694</v>
      </c>
      <c r="J995" s="891" t="s">
        <v>1694</v>
      </c>
      <c r="K995" s="891" t="s">
        <v>1694</v>
      </c>
      <c r="L995" s="891" t="s">
        <v>1694</v>
      </c>
      <c r="M995" s="891" t="s">
        <v>1694</v>
      </c>
      <c r="N995" s="891" t="s">
        <v>1694</v>
      </c>
      <c r="O995" s="891" t="s">
        <v>1694</v>
      </c>
      <c r="P995" s="891" t="s">
        <v>1694</v>
      </c>
      <c r="Q995" s="891" t="s">
        <v>1694</v>
      </c>
      <c r="R995" s="891" t="s">
        <v>1694</v>
      </c>
      <c r="S995" s="891" t="s">
        <v>1694</v>
      </c>
      <c r="T995" s="891" t="s">
        <v>1694</v>
      </c>
      <c r="U995" s="891" t="s">
        <v>1694</v>
      </c>
      <c r="V995" s="891" t="s">
        <v>1694</v>
      </c>
      <c r="W995" s="891" t="s">
        <v>1694</v>
      </c>
      <c r="X995" s="891" t="s">
        <v>1694</v>
      </c>
      <c r="Y995" s="891" t="s">
        <v>1694</v>
      </c>
    </row>
    <row r="996" spans="4:25" ht="14.5" hidden="1" outlineLevel="1" x14ac:dyDescent="0.35">
      <c r="D996" s="803" t="s">
        <v>800</v>
      </c>
      <c r="E996" s="809" t="s">
        <v>2778</v>
      </c>
      <c r="F996" s="891" t="s">
        <v>1694</v>
      </c>
      <c r="G996" s="891" t="s">
        <v>1694</v>
      </c>
      <c r="H996" s="891" t="s">
        <v>1694</v>
      </c>
      <c r="I996" s="891" t="s">
        <v>1694</v>
      </c>
      <c r="J996" s="891" t="s">
        <v>1694</v>
      </c>
      <c r="K996" s="891" t="s">
        <v>1694</v>
      </c>
      <c r="L996" s="891" t="s">
        <v>1694</v>
      </c>
      <c r="M996" s="891" t="s">
        <v>1694</v>
      </c>
      <c r="N996" s="891" t="s">
        <v>1694</v>
      </c>
      <c r="O996" s="891" t="s">
        <v>1694</v>
      </c>
      <c r="P996" s="891" t="s">
        <v>1694</v>
      </c>
      <c r="Q996" s="891" t="s">
        <v>1694</v>
      </c>
      <c r="R996" s="891" t="s">
        <v>1694</v>
      </c>
      <c r="S996" s="891" t="s">
        <v>1694</v>
      </c>
      <c r="T996" s="891" t="s">
        <v>1694</v>
      </c>
      <c r="U996" s="891" t="s">
        <v>1694</v>
      </c>
      <c r="V996" s="891" t="s">
        <v>1694</v>
      </c>
      <c r="W996" s="891" t="s">
        <v>1694</v>
      </c>
      <c r="X996" s="891" t="s">
        <v>1694</v>
      </c>
      <c r="Y996" s="891" t="s">
        <v>1694</v>
      </c>
    </row>
    <row r="997" spans="4:25" ht="14.5" hidden="1" outlineLevel="1" x14ac:dyDescent="0.35">
      <c r="D997" s="802" t="s">
        <v>801</v>
      </c>
      <c r="E997" s="809" t="s">
        <v>2779</v>
      </c>
      <c r="F997" s="891" t="s">
        <v>1694</v>
      </c>
      <c r="G997" s="891" t="s">
        <v>1694</v>
      </c>
      <c r="H997" s="891" t="s">
        <v>1694</v>
      </c>
      <c r="I997" s="891" t="s">
        <v>1694</v>
      </c>
      <c r="J997" s="891" t="s">
        <v>1694</v>
      </c>
      <c r="K997" s="891" t="s">
        <v>1694</v>
      </c>
      <c r="L997" s="891" t="s">
        <v>1694</v>
      </c>
      <c r="M997" s="891" t="s">
        <v>1694</v>
      </c>
      <c r="N997" s="891" t="s">
        <v>1694</v>
      </c>
      <c r="O997" s="891" t="s">
        <v>1694</v>
      </c>
      <c r="P997" s="891" t="s">
        <v>1694</v>
      </c>
      <c r="Q997" s="891" t="s">
        <v>1694</v>
      </c>
      <c r="R997" s="891" t="s">
        <v>1694</v>
      </c>
      <c r="S997" s="891" t="s">
        <v>1694</v>
      </c>
      <c r="T997" s="891" t="s">
        <v>1694</v>
      </c>
      <c r="U997" s="891" t="s">
        <v>1694</v>
      </c>
      <c r="V997" s="891" t="s">
        <v>1694</v>
      </c>
      <c r="W997" s="891" t="s">
        <v>1694</v>
      </c>
      <c r="X997" s="891" t="s">
        <v>1694</v>
      </c>
      <c r="Y997" s="891" t="s">
        <v>1694</v>
      </c>
    </row>
    <row r="998" spans="4:25" ht="14.5" hidden="1" outlineLevel="1" x14ac:dyDescent="0.35">
      <c r="D998" s="802" t="s">
        <v>802</v>
      </c>
      <c r="E998" s="809" t="s">
        <v>2780</v>
      </c>
      <c r="F998" s="891" t="s">
        <v>1694</v>
      </c>
      <c r="G998" s="891" t="s">
        <v>1694</v>
      </c>
      <c r="H998" s="891" t="s">
        <v>1694</v>
      </c>
      <c r="I998" s="891" t="s">
        <v>1694</v>
      </c>
      <c r="J998" s="891" t="s">
        <v>1694</v>
      </c>
      <c r="K998" s="891" t="s">
        <v>1694</v>
      </c>
      <c r="L998" s="891" t="s">
        <v>1694</v>
      </c>
      <c r="M998" s="891" t="s">
        <v>1694</v>
      </c>
      <c r="N998" s="891" t="s">
        <v>1694</v>
      </c>
      <c r="O998" s="891" t="s">
        <v>1694</v>
      </c>
      <c r="P998" s="891" t="s">
        <v>1694</v>
      </c>
      <c r="Q998" s="891" t="s">
        <v>1694</v>
      </c>
      <c r="R998" s="891" t="s">
        <v>1694</v>
      </c>
      <c r="S998" s="891" t="s">
        <v>1694</v>
      </c>
      <c r="T998" s="891" t="s">
        <v>1694</v>
      </c>
      <c r="U998" s="891" t="s">
        <v>1694</v>
      </c>
      <c r="V998" s="891" t="s">
        <v>1694</v>
      </c>
      <c r="W998" s="891" t="s">
        <v>1694</v>
      </c>
      <c r="X998" s="891" t="s">
        <v>1694</v>
      </c>
      <c r="Y998" s="891" t="s">
        <v>1694</v>
      </c>
    </row>
    <row r="999" spans="4:25" ht="14.5" hidden="1" outlineLevel="1" x14ac:dyDescent="0.35">
      <c r="D999" s="803" t="s">
        <v>803</v>
      </c>
      <c r="E999" s="809" t="s">
        <v>2781</v>
      </c>
      <c r="F999" s="891" t="s">
        <v>1694</v>
      </c>
      <c r="G999" s="891" t="s">
        <v>1694</v>
      </c>
      <c r="H999" s="891" t="s">
        <v>1694</v>
      </c>
      <c r="I999" s="891" t="s">
        <v>1694</v>
      </c>
      <c r="J999" s="891" t="s">
        <v>1694</v>
      </c>
      <c r="K999" s="891" t="s">
        <v>1694</v>
      </c>
      <c r="L999" s="891" t="s">
        <v>1694</v>
      </c>
      <c r="M999" s="891" t="s">
        <v>1694</v>
      </c>
      <c r="N999" s="891" t="s">
        <v>1694</v>
      </c>
      <c r="O999" s="891" t="s">
        <v>1694</v>
      </c>
      <c r="P999" s="891" t="s">
        <v>1694</v>
      </c>
      <c r="Q999" s="891" t="s">
        <v>1694</v>
      </c>
      <c r="R999" s="891" t="s">
        <v>1694</v>
      </c>
      <c r="S999" s="891" t="s">
        <v>1694</v>
      </c>
      <c r="T999" s="891" t="s">
        <v>1694</v>
      </c>
      <c r="U999" s="891" t="s">
        <v>1694</v>
      </c>
      <c r="V999" s="891" t="s">
        <v>1694</v>
      </c>
      <c r="W999" s="891" t="s">
        <v>1694</v>
      </c>
      <c r="X999" s="891" t="s">
        <v>1694</v>
      </c>
      <c r="Y999" s="891" t="s">
        <v>1694</v>
      </c>
    </row>
    <row r="1000" spans="4:25" ht="14.5" hidden="1" outlineLevel="1" x14ac:dyDescent="0.35">
      <c r="D1000" s="803" t="s">
        <v>35</v>
      </c>
      <c r="E1000" s="809" t="s">
        <v>2782</v>
      </c>
      <c r="F1000" s="891" t="s">
        <v>1694</v>
      </c>
      <c r="G1000" s="891" t="s">
        <v>1694</v>
      </c>
      <c r="H1000" s="891" t="s">
        <v>1694</v>
      </c>
      <c r="I1000" s="891" t="s">
        <v>1694</v>
      </c>
      <c r="J1000" s="891" t="s">
        <v>1694</v>
      </c>
      <c r="K1000" s="891" t="s">
        <v>1694</v>
      </c>
      <c r="L1000" s="891" t="s">
        <v>1694</v>
      </c>
      <c r="M1000" s="891" t="s">
        <v>1694</v>
      </c>
      <c r="N1000" s="891" t="s">
        <v>1694</v>
      </c>
      <c r="O1000" s="891" t="s">
        <v>1694</v>
      </c>
      <c r="P1000" s="891" t="s">
        <v>1694</v>
      </c>
      <c r="Q1000" s="891" t="s">
        <v>1694</v>
      </c>
      <c r="R1000" s="891" t="s">
        <v>1694</v>
      </c>
      <c r="S1000" s="891" t="s">
        <v>1694</v>
      </c>
      <c r="T1000" s="891" t="s">
        <v>1694</v>
      </c>
      <c r="U1000" s="891" t="s">
        <v>1694</v>
      </c>
      <c r="V1000" s="891" t="s">
        <v>1694</v>
      </c>
      <c r="W1000" s="891" t="s">
        <v>1694</v>
      </c>
      <c r="X1000" s="891" t="s">
        <v>1694</v>
      </c>
      <c r="Y1000" s="891" t="s">
        <v>1694</v>
      </c>
    </row>
    <row r="1001" spans="4:25" ht="14.5" hidden="1" outlineLevel="1" x14ac:dyDescent="0.35">
      <c r="D1001" s="803" t="s">
        <v>804</v>
      </c>
      <c r="E1001" s="809" t="s">
        <v>2783</v>
      </c>
      <c r="F1001" s="891" t="s">
        <v>1694</v>
      </c>
      <c r="G1001" s="891" t="s">
        <v>1694</v>
      </c>
      <c r="H1001" s="891" t="s">
        <v>1694</v>
      </c>
      <c r="I1001" s="891" t="s">
        <v>1694</v>
      </c>
      <c r="J1001" s="891" t="s">
        <v>1694</v>
      </c>
      <c r="K1001" s="891" t="s">
        <v>1694</v>
      </c>
      <c r="L1001" s="891" t="s">
        <v>1694</v>
      </c>
      <c r="M1001" s="891" t="s">
        <v>1694</v>
      </c>
      <c r="N1001" s="891" t="s">
        <v>1694</v>
      </c>
      <c r="O1001" s="891" t="s">
        <v>1694</v>
      </c>
      <c r="P1001" s="891" t="s">
        <v>1694</v>
      </c>
      <c r="Q1001" s="891" t="s">
        <v>1694</v>
      </c>
      <c r="R1001" s="891" t="s">
        <v>1694</v>
      </c>
      <c r="S1001" s="891" t="s">
        <v>1694</v>
      </c>
      <c r="T1001" s="891" t="s">
        <v>1694</v>
      </c>
      <c r="U1001" s="891" t="s">
        <v>1694</v>
      </c>
      <c r="V1001" s="891" t="s">
        <v>1694</v>
      </c>
      <c r="W1001" s="891" t="s">
        <v>1694</v>
      </c>
      <c r="X1001" s="891" t="s">
        <v>1694</v>
      </c>
      <c r="Y1001" s="891" t="s">
        <v>1694</v>
      </c>
    </row>
    <row r="1002" spans="4:25" ht="14.5" hidden="1" outlineLevel="1" x14ac:dyDescent="0.35">
      <c r="D1002" s="803" t="s">
        <v>805</v>
      </c>
      <c r="E1002" s="809" t="s">
        <v>2784</v>
      </c>
      <c r="F1002" s="891" t="s">
        <v>1694</v>
      </c>
      <c r="G1002" s="891" t="s">
        <v>1694</v>
      </c>
      <c r="H1002" s="891" t="s">
        <v>1694</v>
      </c>
      <c r="I1002" s="891" t="s">
        <v>1694</v>
      </c>
      <c r="J1002" s="891" t="s">
        <v>1694</v>
      </c>
      <c r="K1002" s="891" t="s">
        <v>1694</v>
      </c>
      <c r="L1002" s="891" t="s">
        <v>1694</v>
      </c>
      <c r="M1002" s="891" t="s">
        <v>1694</v>
      </c>
      <c r="N1002" s="891" t="s">
        <v>1694</v>
      </c>
      <c r="O1002" s="891" t="s">
        <v>1694</v>
      </c>
      <c r="P1002" s="891" t="s">
        <v>1694</v>
      </c>
      <c r="Q1002" s="891" t="s">
        <v>1694</v>
      </c>
      <c r="R1002" s="891" t="s">
        <v>1694</v>
      </c>
      <c r="S1002" s="891" t="s">
        <v>1694</v>
      </c>
      <c r="T1002" s="891" t="s">
        <v>1694</v>
      </c>
      <c r="U1002" s="891" t="s">
        <v>1694</v>
      </c>
      <c r="V1002" s="891" t="s">
        <v>1694</v>
      </c>
      <c r="W1002" s="891" t="s">
        <v>1694</v>
      </c>
      <c r="X1002" s="891" t="s">
        <v>1694</v>
      </c>
      <c r="Y1002" s="891" t="s">
        <v>1694</v>
      </c>
    </row>
    <row r="1003" spans="4:25" ht="14.5" hidden="1" outlineLevel="1" x14ac:dyDescent="0.35">
      <c r="D1003" s="802" t="s">
        <v>806</v>
      </c>
      <c r="E1003" s="809" t="s">
        <v>2785</v>
      </c>
      <c r="F1003" s="891" t="s">
        <v>1694</v>
      </c>
      <c r="G1003" s="891" t="s">
        <v>1694</v>
      </c>
      <c r="H1003" s="891" t="s">
        <v>1694</v>
      </c>
      <c r="I1003" s="891" t="s">
        <v>1694</v>
      </c>
      <c r="J1003" s="891" t="s">
        <v>1694</v>
      </c>
      <c r="K1003" s="891" t="s">
        <v>1694</v>
      </c>
      <c r="L1003" s="891" t="s">
        <v>1694</v>
      </c>
      <c r="M1003" s="891" t="s">
        <v>1694</v>
      </c>
      <c r="N1003" s="891" t="s">
        <v>1694</v>
      </c>
      <c r="O1003" s="891" t="s">
        <v>1694</v>
      </c>
      <c r="P1003" s="891" t="s">
        <v>1694</v>
      </c>
      <c r="Q1003" s="891" t="s">
        <v>1694</v>
      </c>
      <c r="R1003" s="891" t="s">
        <v>1694</v>
      </c>
      <c r="S1003" s="891" t="s">
        <v>1694</v>
      </c>
      <c r="T1003" s="891" t="s">
        <v>1694</v>
      </c>
      <c r="U1003" s="891" t="s">
        <v>1694</v>
      </c>
      <c r="V1003" s="891" t="s">
        <v>1694</v>
      </c>
      <c r="W1003" s="891" t="s">
        <v>1694</v>
      </c>
      <c r="X1003" s="891" t="s">
        <v>1694</v>
      </c>
      <c r="Y1003" s="891" t="s">
        <v>1694</v>
      </c>
    </row>
    <row r="1004" spans="4:25" ht="14.5" hidden="1" outlineLevel="1" x14ac:dyDescent="0.35">
      <c r="D1004" s="803" t="s">
        <v>807</v>
      </c>
      <c r="E1004" s="809" t="s">
        <v>2786</v>
      </c>
      <c r="F1004" s="891" t="s">
        <v>1694</v>
      </c>
      <c r="G1004" s="891" t="s">
        <v>1694</v>
      </c>
      <c r="H1004" s="891" t="s">
        <v>1694</v>
      </c>
      <c r="I1004" s="891" t="s">
        <v>1694</v>
      </c>
      <c r="J1004" s="891" t="s">
        <v>1694</v>
      </c>
      <c r="K1004" s="891" t="s">
        <v>1694</v>
      </c>
      <c r="L1004" s="891" t="s">
        <v>1694</v>
      </c>
      <c r="M1004" s="891" t="s">
        <v>1694</v>
      </c>
      <c r="N1004" s="891" t="s">
        <v>1694</v>
      </c>
      <c r="O1004" s="891" t="s">
        <v>1694</v>
      </c>
      <c r="P1004" s="891" t="s">
        <v>1694</v>
      </c>
      <c r="Q1004" s="891" t="s">
        <v>1694</v>
      </c>
      <c r="R1004" s="891" t="s">
        <v>1694</v>
      </c>
      <c r="S1004" s="891" t="s">
        <v>1694</v>
      </c>
      <c r="T1004" s="891" t="s">
        <v>1694</v>
      </c>
      <c r="U1004" s="891" t="s">
        <v>1694</v>
      </c>
      <c r="V1004" s="891" t="s">
        <v>1694</v>
      </c>
      <c r="W1004" s="891" t="s">
        <v>1694</v>
      </c>
      <c r="X1004" s="891" t="s">
        <v>1694</v>
      </c>
      <c r="Y1004" s="891" t="s">
        <v>1694</v>
      </c>
    </row>
    <row r="1005" spans="4:25" ht="14.5" hidden="1" outlineLevel="1" x14ac:dyDescent="0.35">
      <c r="D1005" s="803" t="s">
        <v>808</v>
      </c>
      <c r="E1005" s="809" t="s">
        <v>2787</v>
      </c>
      <c r="F1005" s="891" t="s">
        <v>1694</v>
      </c>
      <c r="G1005" s="891" t="s">
        <v>1694</v>
      </c>
      <c r="H1005" s="891" t="s">
        <v>1694</v>
      </c>
      <c r="I1005" s="891" t="s">
        <v>1694</v>
      </c>
      <c r="J1005" s="891" t="s">
        <v>1694</v>
      </c>
      <c r="K1005" s="891" t="s">
        <v>1694</v>
      </c>
      <c r="L1005" s="891" t="s">
        <v>1694</v>
      </c>
      <c r="M1005" s="891" t="s">
        <v>1694</v>
      </c>
      <c r="N1005" s="891" t="s">
        <v>1694</v>
      </c>
      <c r="O1005" s="891" t="s">
        <v>1694</v>
      </c>
      <c r="P1005" s="891" t="s">
        <v>1694</v>
      </c>
      <c r="Q1005" s="891" t="s">
        <v>1694</v>
      </c>
      <c r="R1005" s="891" t="s">
        <v>1694</v>
      </c>
      <c r="S1005" s="891" t="s">
        <v>1694</v>
      </c>
      <c r="T1005" s="891" t="s">
        <v>1694</v>
      </c>
      <c r="U1005" s="891" t="s">
        <v>1694</v>
      </c>
      <c r="V1005" s="891" t="s">
        <v>1694</v>
      </c>
      <c r="W1005" s="891" t="s">
        <v>1694</v>
      </c>
      <c r="X1005" s="891" t="s">
        <v>1694</v>
      </c>
      <c r="Y1005" s="891" t="s">
        <v>1694</v>
      </c>
    </row>
    <row r="1006" spans="4:25" ht="14.5" hidden="1" outlineLevel="1" x14ac:dyDescent="0.35">
      <c r="D1006" s="803" t="s">
        <v>809</v>
      </c>
      <c r="E1006" s="809" t="s">
        <v>2788</v>
      </c>
      <c r="F1006" s="891" t="s">
        <v>1694</v>
      </c>
      <c r="G1006" s="891" t="s">
        <v>1694</v>
      </c>
      <c r="H1006" s="891" t="s">
        <v>1694</v>
      </c>
      <c r="I1006" s="891" t="s">
        <v>1694</v>
      </c>
      <c r="J1006" s="891" t="s">
        <v>1694</v>
      </c>
      <c r="K1006" s="891" t="s">
        <v>1694</v>
      </c>
      <c r="L1006" s="891" t="s">
        <v>1694</v>
      </c>
      <c r="M1006" s="891" t="s">
        <v>1694</v>
      </c>
      <c r="N1006" s="891" t="s">
        <v>1694</v>
      </c>
      <c r="O1006" s="891" t="s">
        <v>1694</v>
      </c>
      <c r="P1006" s="891" t="s">
        <v>1694</v>
      </c>
      <c r="Q1006" s="891" t="s">
        <v>1694</v>
      </c>
      <c r="R1006" s="891" t="s">
        <v>1694</v>
      </c>
      <c r="S1006" s="891" t="s">
        <v>1694</v>
      </c>
      <c r="T1006" s="891" t="s">
        <v>1694</v>
      </c>
      <c r="U1006" s="891" t="s">
        <v>1694</v>
      </c>
      <c r="V1006" s="891" t="s">
        <v>1694</v>
      </c>
      <c r="W1006" s="891" t="s">
        <v>1694</v>
      </c>
      <c r="X1006" s="891" t="s">
        <v>1694</v>
      </c>
      <c r="Y1006" s="891" t="s">
        <v>1694</v>
      </c>
    </row>
    <row r="1007" spans="4:25" ht="14.5" hidden="1" outlineLevel="1" x14ac:dyDescent="0.35">
      <c r="D1007" s="803" t="s">
        <v>810</v>
      </c>
      <c r="E1007" s="809" t="s">
        <v>2789</v>
      </c>
      <c r="F1007" s="891" t="s">
        <v>1694</v>
      </c>
      <c r="G1007" s="891" t="s">
        <v>1694</v>
      </c>
      <c r="H1007" s="891" t="s">
        <v>1694</v>
      </c>
      <c r="I1007" s="891" t="s">
        <v>1694</v>
      </c>
      <c r="J1007" s="891" t="s">
        <v>1694</v>
      </c>
      <c r="K1007" s="891" t="s">
        <v>1694</v>
      </c>
      <c r="L1007" s="891" t="s">
        <v>1694</v>
      </c>
      <c r="M1007" s="891" t="s">
        <v>1694</v>
      </c>
      <c r="N1007" s="891" t="s">
        <v>1694</v>
      </c>
      <c r="O1007" s="891" t="s">
        <v>1694</v>
      </c>
      <c r="P1007" s="891" t="s">
        <v>1694</v>
      </c>
      <c r="Q1007" s="891" t="s">
        <v>1694</v>
      </c>
      <c r="R1007" s="891" t="s">
        <v>1694</v>
      </c>
      <c r="S1007" s="891" t="s">
        <v>1694</v>
      </c>
      <c r="T1007" s="891" t="s">
        <v>1694</v>
      </c>
      <c r="U1007" s="891" t="s">
        <v>1694</v>
      </c>
      <c r="V1007" s="891" t="s">
        <v>1694</v>
      </c>
      <c r="W1007" s="891" t="s">
        <v>1694</v>
      </c>
      <c r="X1007" s="891" t="s">
        <v>1694</v>
      </c>
      <c r="Y1007" s="891" t="s">
        <v>1694</v>
      </c>
    </row>
    <row r="1008" spans="4:25" ht="14.5" hidden="1" outlineLevel="1" x14ac:dyDescent="0.35">
      <c r="D1008" s="803" t="s">
        <v>811</v>
      </c>
      <c r="E1008" s="809" t="s">
        <v>2790</v>
      </c>
      <c r="F1008" s="891" t="s">
        <v>1694</v>
      </c>
      <c r="G1008" s="891" t="s">
        <v>1694</v>
      </c>
      <c r="H1008" s="891" t="s">
        <v>1694</v>
      </c>
      <c r="I1008" s="891" t="s">
        <v>1694</v>
      </c>
      <c r="J1008" s="891" t="s">
        <v>1694</v>
      </c>
      <c r="K1008" s="891" t="s">
        <v>1694</v>
      </c>
      <c r="L1008" s="891" t="s">
        <v>1694</v>
      </c>
      <c r="M1008" s="891" t="s">
        <v>1694</v>
      </c>
      <c r="N1008" s="891" t="s">
        <v>1694</v>
      </c>
      <c r="O1008" s="891" t="s">
        <v>1694</v>
      </c>
      <c r="P1008" s="891" t="s">
        <v>1694</v>
      </c>
      <c r="Q1008" s="891" t="s">
        <v>1694</v>
      </c>
      <c r="R1008" s="891" t="s">
        <v>1694</v>
      </c>
      <c r="S1008" s="891" t="s">
        <v>1694</v>
      </c>
      <c r="T1008" s="891" t="s">
        <v>1694</v>
      </c>
      <c r="U1008" s="891" t="s">
        <v>1694</v>
      </c>
      <c r="V1008" s="891" t="s">
        <v>1694</v>
      </c>
      <c r="W1008" s="891" t="s">
        <v>1694</v>
      </c>
      <c r="X1008" s="891" t="s">
        <v>1694</v>
      </c>
      <c r="Y1008" s="891" t="s">
        <v>1694</v>
      </c>
    </row>
    <row r="1009" spans="4:25" ht="14.5" hidden="1" outlineLevel="1" x14ac:dyDescent="0.35">
      <c r="D1009" s="803" t="s">
        <v>812</v>
      </c>
      <c r="E1009" s="809" t="s">
        <v>2791</v>
      </c>
      <c r="F1009" s="891" t="s">
        <v>1694</v>
      </c>
      <c r="G1009" s="891" t="s">
        <v>1694</v>
      </c>
      <c r="H1009" s="891" t="s">
        <v>1694</v>
      </c>
      <c r="I1009" s="891" t="s">
        <v>1694</v>
      </c>
      <c r="J1009" s="891" t="s">
        <v>1694</v>
      </c>
      <c r="K1009" s="891" t="s">
        <v>1694</v>
      </c>
      <c r="L1009" s="891" t="s">
        <v>1694</v>
      </c>
      <c r="M1009" s="891" t="s">
        <v>1694</v>
      </c>
      <c r="N1009" s="891" t="s">
        <v>1694</v>
      </c>
      <c r="O1009" s="891" t="s">
        <v>1694</v>
      </c>
      <c r="P1009" s="891" t="s">
        <v>1694</v>
      </c>
      <c r="Q1009" s="891" t="s">
        <v>1694</v>
      </c>
      <c r="R1009" s="891" t="s">
        <v>1694</v>
      </c>
      <c r="S1009" s="891" t="s">
        <v>1694</v>
      </c>
      <c r="T1009" s="891" t="s">
        <v>1694</v>
      </c>
      <c r="U1009" s="891" t="s">
        <v>1694</v>
      </c>
      <c r="V1009" s="891" t="s">
        <v>1694</v>
      </c>
      <c r="W1009" s="891" t="s">
        <v>1694</v>
      </c>
      <c r="X1009" s="891" t="s">
        <v>1694</v>
      </c>
      <c r="Y1009" s="891" t="s">
        <v>1694</v>
      </c>
    </row>
    <row r="1010" spans="4:25" ht="14.5" hidden="1" outlineLevel="1" x14ac:dyDescent="0.35">
      <c r="D1010" s="803" t="s">
        <v>813</v>
      </c>
      <c r="E1010" s="809" t="s">
        <v>2792</v>
      </c>
      <c r="F1010" s="891" t="s">
        <v>1694</v>
      </c>
      <c r="G1010" s="891" t="s">
        <v>1694</v>
      </c>
      <c r="H1010" s="891" t="s">
        <v>1694</v>
      </c>
      <c r="I1010" s="891" t="s">
        <v>1694</v>
      </c>
      <c r="J1010" s="891" t="s">
        <v>1694</v>
      </c>
      <c r="K1010" s="891" t="s">
        <v>1694</v>
      </c>
      <c r="L1010" s="891" t="s">
        <v>1694</v>
      </c>
      <c r="M1010" s="891" t="s">
        <v>1694</v>
      </c>
      <c r="N1010" s="891" t="s">
        <v>1694</v>
      </c>
      <c r="O1010" s="891" t="s">
        <v>1694</v>
      </c>
      <c r="P1010" s="891" t="s">
        <v>1694</v>
      </c>
      <c r="Q1010" s="891" t="s">
        <v>1694</v>
      </c>
      <c r="R1010" s="891" t="s">
        <v>1694</v>
      </c>
      <c r="S1010" s="891" t="s">
        <v>1694</v>
      </c>
      <c r="T1010" s="891" t="s">
        <v>1694</v>
      </c>
      <c r="U1010" s="891" t="s">
        <v>1694</v>
      </c>
      <c r="V1010" s="891" t="s">
        <v>1694</v>
      </c>
      <c r="W1010" s="891" t="s">
        <v>1694</v>
      </c>
      <c r="X1010" s="891" t="s">
        <v>1694</v>
      </c>
      <c r="Y1010" s="891" t="s">
        <v>1694</v>
      </c>
    </row>
    <row r="1011" spans="4:25" ht="14.5" hidden="1" outlineLevel="1" x14ac:dyDescent="0.35">
      <c r="D1011" s="802" t="s">
        <v>814</v>
      </c>
      <c r="E1011" s="809" t="s">
        <v>2793</v>
      </c>
      <c r="F1011" s="891" t="s">
        <v>1694</v>
      </c>
      <c r="G1011" s="891" t="s">
        <v>1694</v>
      </c>
      <c r="H1011" s="891" t="s">
        <v>1694</v>
      </c>
      <c r="I1011" s="891" t="s">
        <v>1694</v>
      </c>
      <c r="J1011" s="891" t="s">
        <v>1694</v>
      </c>
      <c r="K1011" s="891" t="s">
        <v>1694</v>
      </c>
      <c r="L1011" s="891" t="s">
        <v>1694</v>
      </c>
      <c r="M1011" s="891" t="s">
        <v>1694</v>
      </c>
      <c r="N1011" s="891" t="s">
        <v>1694</v>
      </c>
      <c r="O1011" s="891" t="s">
        <v>1694</v>
      </c>
      <c r="P1011" s="891" t="s">
        <v>1694</v>
      </c>
      <c r="Q1011" s="891" t="s">
        <v>1694</v>
      </c>
      <c r="R1011" s="891" t="s">
        <v>1694</v>
      </c>
      <c r="S1011" s="891" t="s">
        <v>1694</v>
      </c>
      <c r="T1011" s="891" t="s">
        <v>1694</v>
      </c>
      <c r="U1011" s="891" t="s">
        <v>1694</v>
      </c>
      <c r="V1011" s="891" t="s">
        <v>1694</v>
      </c>
      <c r="W1011" s="891" t="s">
        <v>1694</v>
      </c>
      <c r="X1011" s="891" t="s">
        <v>1694</v>
      </c>
      <c r="Y1011" s="891" t="s">
        <v>1694</v>
      </c>
    </row>
    <row r="1012" spans="4:25" ht="14.5" hidden="1" outlineLevel="1" x14ac:dyDescent="0.35">
      <c r="D1012" s="802" t="s">
        <v>815</v>
      </c>
      <c r="E1012" s="809" t="s">
        <v>2794</v>
      </c>
      <c r="F1012" s="891" t="s">
        <v>1694</v>
      </c>
      <c r="G1012" s="891" t="s">
        <v>1694</v>
      </c>
      <c r="H1012" s="891" t="s">
        <v>1694</v>
      </c>
      <c r="I1012" s="891" t="s">
        <v>1694</v>
      </c>
      <c r="J1012" s="891" t="s">
        <v>1694</v>
      </c>
      <c r="K1012" s="891" t="s">
        <v>1694</v>
      </c>
      <c r="L1012" s="891" t="s">
        <v>1694</v>
      </c>
      <c r="M1012" s="891" t="s">
        <v>1694</v>
      </c>
      <c r="N1012" s="891" t="s">
        <v>1694</v>
      </c>
      <c r="O1012" s="891" t="s">
        <v>1694</v>
      </c>
      <c r="P1012" s="891" t="s">
        <v>1694</v>
      </c>
      <c r="Q1012" s="891" t="s">
        <v>1694</v>
      </c>
      <c r="R1012" s="891" t="s">
        <v>1694</v>
      </c>
      <c r="S1012" s="891" t="s">
        <v>1694</v>
      </c>
      <c r="T1012" s="891" t="s">
        <v>1694</v>
      </c>
      <c r="U1012" s="891" t="s">
        <v>1694</v>
      </c>
      <c r="V1012" s="891" t="s">
        <v>1694</v>
      </c>
      <c r="W1012" s="891" t="s">
        <v>1694</v>
      </c>
      <c r="X1012" s="891" t="s">
        <v>1694</v>
      </c>
      <c r="Y1012" s="891" t="s">
        <v>1694</v>
      </c>
    </row>
    <row r="1013" spans="4:25" ht="14.5" hidden="1" outlineLevel="1" x14ac:dyDescent="0.35">
      <c r="D1013" s="803" t="s">
        <v>816</v>
      </c>
      <c r="E1013" s="809" t="s">
        <v>2795</v>
      </c>
      <c r="F1013" s="891" t="s">
        <v>1694</v>
      </c>
      <c r="G1013" s="891" t="s">
        <v>1694</v>
      </c>
      <c r="H1013" s="891" t="s">
        <v>1694</v>
      </c>
      <c r="I1013" s="891" t="s">
        <v>1694</v>
      </c>
      <c r="J1013" s="891" t="s">
        <v>1694</v>
      </c>
      <c r="K1013" s="891" t="s">
        <v>1694</v>
      </c>
      <c r="L1013" s="891" t="s">
        <v>1694</v>
      </c>
      <c r="M1013" s="891" t="s">
        <v>1694</v>
      </c>
      <c r="N1013" s="891" t="s">
        <v>1694</v>
      </c>
      <c r="O1013" s="891" t="s">
        <v>1694</v>
      </c>
      <c r="P1013" s="891" t="s">
        <v>1694</v>
      </c>
      <c r="Q1013" s="891" t="s">
        <v>1694</v>
      </c>
      <c r="R1013" s="891" t="s">
        <v>1694</v>
      </c>
      <c r="S1013" s="891" t="s">
        <v>1694</v>
      </c>
      <c r="T1013" s="891" t="s">
        <v>1694</v>
      </c>
      <c r="U1013" s="891" t="s">
        <v>1694</v>
      </c>
      <c r="V1013" s="891" t="s">
        <v>1694</v>
      </c>
      <c r="W1013" s="891" t="s">
        <v>1694</v>
      </c>
      <c r="X1013" s="891" t="s">
        <v>1694</v>
      </c>
      <c r="Y1013" s="891" t="s">
        <v>1694</v>
      </c>
    </row>
    <row r="1014" spans="4:25" ht="14.5" hidden="1" outlineLevel="1" x14ac:dyDescent="0.35">
      <c r="D1014" s="803" t="s">
        <v>817</v>
      </c>
      <c r="E1014" s="809" t="s">
        <v>2796</v>
      </c>
      <c r="F1014" s="891" t="s">
        <v>1694</v>
      </c>
      <c r="G1014" s="891" t="s">
        <v>1694</v>
      </c>
      <c r="H1014" s="891" t="s">
        <v>1694</v>
      </c>
      <c r="I1014" s="891" t="s">
        <v>1694</v>
      </c>
      <c r="J1014" s="891" t="s">
        <v>1694</v>
      </c>
      <c r="K1014" s="891" t="s">
        <v>1694</v>
      </c>
      <c r="L1014" s="891" t="s">
        <v>1694</v>
      </c>
      <c r="M1014" s="891" t="s">
        <v>1694</v>
      </c>
      <c r="N1014" s="891" t="s">
        <v>1694</v>
      </c>
      <c r="O1014" s="891" t="s">
        <v>1694</v>
      </c>
      <c r="P1014" s="891" t="s">
        <v>1694</v>
      </c>
      <c r="Q1014" s="891" t="s">
        <v>1694</v>
      </c>
      <c r="R1014" s="891" t="s">
        <v>1694</v>
      </c>
      <c r="S1014" s="891" t="s">
        <v>1694</v>
      </c>
      <c r="T1014" s="891" t="s">
        <v>1694</v>
      </c>
      <c r="U1014" s="891" t="s">
        <v>1694</v>
      </c>
      <c r="V1014" s="891" t="s">
        <v>1694</v>
      </c>
      <c r="W1014" s="891" t="s">
        <v>1694</v>
      </c>
      <c r="X1014" s="891" t="s">
        <v>1694</v>
      </c>
      <c r="Y1014" s="891" t="s">
        <v>1694</v>
      </c>
    </row>
    <row r="1015" spans="4:25" ht="14.5" hidden="1" outlineLevel="1" x14ac:dyDescent="0.35">
      <c r="D1015" s="821" t="s">
        <v>818</v>
      </c>
      <c r="E1015" s="809" t="s">
        <v>2797</v>
      </c>
      <c r="F1015" s="891" t="s">
        <v>1694</v>
      </c>
      <c r="G1015" s="891" t="s">
        <v>1694</v>
      </c>
      <c r="H1015" s="891" t="s">
        <v>1694</v>
      </c>
      <c r="I1015" s="891" t="s">
        <v>1694</v>
      </c>
      <c r="J1015" s="891" t="s">
        <v>1694</v>
      </c>
      <c r="K1015" s="891" t="s">
        <v>1694</v>
      </c>
      <c r="L1015" s="891" t="s">
        <v>1694</v>
      </c>
      <c r="M1015" s="891" t="s">
        <v>1694</v>
      </c>
      <c r="N1015" s="891" t="s">
        <v>1694</v>
      </c>
      <c r="O1015" s="891" t="s">
        <v>1694</v>
      </c>
      <c r="P1015" s="891" t="s">
        <v>1694</v>
      </c>
      <c r="Q1015" s="891" t="s">
        <v>1694</v>
      </c>
      <c r="R1015" s="891" t="s">
        <v>1694</v>
      </c>
      <c r="S1015" s="891" t="s">
        <v>1694</v>
      </c>
      <c r="T1015" s="891" t="s">
        <v>1694</v>
      </c>
      <c r="U1015" s="891" t="s">
        <v>1694</v>
      </c>
      <c r="V1015" s="891" t="s">
        <v>1694</v>
      </c>
      <c r="W1015" s="891" t="s">
        <v>1694</v>
      </c>
      <c r="X1015" s="891" t="s">
        <v>1694</v>
      </c>
      <c r="Y1015" s="891" t="s">
        <v>1694</v>
      </c>
    </row>
    <row r="1016" spans="4:25" ht="14.5" hidden="1" outlineLevel="1" x14ac:dyDescent="0.35">
      <c r="D1016" s="801" t="s">
        <v>419</v>
      </c>
      <c r="E1016" s="809" t="s">
        <v>2798</v>
      </c>
      <c r="F1016" s="891" t="s">
        <v>1694</v>
      </c>
      <c r="G1016" s="891" t="s">
        <v>1694</v>
      </c>
      <c r="H1016" s="891" t="s">
        <v>1694</v>
      </c>
      <c r="I1016" s="891" t="s">
        <v>1694</v>
      </c>
      <c r="J1016" s="891" t="s">
        <v>1694</v>
      </c>
      <c r="K1016" s="891" t="s">
        <v>1694</v>
      </c>
      <c r="L1016" s="891" t="s">
        <v>1694</v>
      </c>
      <c r="M1016" s="891" t="s">
        <v>1694</v>
      </c>
      <c r="N1016" s="891" t="s">
        <v>1694</v>
      </c>
      <c r="O1016" s="891" t="s">
        <v>1694</v>
      </c>
      <c r="P1016" s="891" t="s">
        <v>1694</v>
      </c>
      <c r="Q1016" s="891" t="s">
        <v>1694</v>
      </c>
      <c r="R1016" s="891" t="s">
        <v>1694</v>
      </c>
      <c r="S1016" s="891" t="s">
        <v>1694</v>
      </c>
      <c r="T1016" s="891" t="s">
        <v>1694</v>
      </c>
      <c r="U1016" s="891" t="s">
        <v>1694</v>
      </c>
      <c r="V1016" s="891" t="s">
        <v>1694</v>
      </c>
      <c r="W1016" s="891" t="s">
        <v>1694</v>
      </c>
      <c r="X1016" s="891" t="s">
        <v>1694</v>
      </c>
      <c r="Y1016" s="891" t="s">
        <v>1694</v>
      </c>
    </row>
    <row r="1017" spans="4:25" ht="14.5" hidden="1" outlineLevel="1" x14ac:dyDescent="0.35">
      <c r="D1017" s="801" t="s">
        <v>819</v>
      </c>
      <c r="E1017" s="809" t="s">
        <v>2799</v>
      </c>
      <c r="F1017" s="891" t="s">
        <v>1694</v>
      </c>
      <c r="G1017" s="891" t="s">
        <v>1694</v>
      </c>
      <c r="H1017" s="891" t="s">
        <v>1694</v>
      </c>
      <c r="I1017" s="891" t="s">
        <v>1694</v>
      </c>
      <c r="J1017" s="891" t="s">
        <v>1694</v>
      </c>
      <c r="K1017" s="891" t="s">
        <v>1694</v>
      </c>
      <c r="L1017" s="891" t="s">
        <v>1694</v>
      </c>
      <c r="M1017" s="891" t="s">
        <v>1694</v>
      </c>
      <c r="N1017" s="891" t="s">
        <v>1694</v>
      </c>
      <c r="O1017" s="891" t="s">
        <v>1694</v>
      </c>
      <c r="P1017" s="891" t="s">
        <v>1694</v>
      </c>
      <c r="Q1017" s="891" t="s">
        <v>1694</v>
      </c>
      <c r="R1017" s="891" t="s">
        <v>1694</v>
      </c>
      <c r="S1017" s="891" t="s">
        <v>1694</v>
      </c>
      <c r="T1017" s="891" t="s">
        <v>1694</v>
      </c>
      <c r="U1017" s="891" t="s">
        <v>1694</v>
      </c>
      <c r="V1017" s="891" t="s">
        <v>1694</v>
      </c>
      <c r="W1017" s="891" t="s">
        <v>1694</v>
      </c>
      <c r="X1017" s="891" t="s">
        <v>1694</v>
      </c>
      <c r="Y1017" s="891" t="s">
        <v>1694</v>
      </c>
    </row>
    <row r="1018" spans="4:25" ht="14.5" hidden="1" outlineLevel="1" x14ac:dyDescent="0.35">
      <c r="D1018" s="802" t="s">
        <v>820</v>
      </c>
      <c r="E1018" s="809" t="s">
        <v>2800</v>
      </c>
      <c r="F1018" s="891" t="s">
        <v>1694</v>
      </c>
      <c r="G1018" s="891" t="s">
        <v>1694</v>
      </c>
      <c r="H1018" s="891" t="s">
        <v>1694</v>
      </c>
      <c r="I1018" s="891" t="s">
        <v>1694</v>
      </c>
      <c r="J1018" s="891" t="s">
        <v>1694</v>
      </c>
      <c r="K1018" s="891" t="s">
        <v>1694</v>
      </c>
      <c r="L1018" s="891" t="s">
        <v>1694</v>
      </c>
      <c r="M1018" s="891" t="s">
        <v>1694</v>
      </c>
      <c r="N1018" s="891" t="s">
        <v>1694</v>
      </c>
      <c r="O1018" s="891" t="s">
        <v>1694</v>
      </c>
      <c r="P1018" s="891" t="s">
        <v>1694</v>
      </c>
      <c r="Q1018" s="891" t="s">
        <v>1694</v>
      </c>
      <c r="R1018" s="891" t="s">
        <v>1694</v>
      </c>
      <c r="S1018" s="891" t="s">
        <v>1694</v>
      </c>
      <c r="T1018" s="891" t="s">
        <v>1694</v>
      </c>
      <c r="U1018" s="891" t="s">
        <v>1694</v>
      </c>
      <c r="V1018" s="891" t="s">
        <v>1694</v>
      </c>
      <c r="W1018" s="891" t="s">
        <v>1694</v>
      </c>
      <c r="X1018" s="891" t="s">
        <v>1694</v>
      </c>
      <c r="Y1018" s="891" t="s">
        <v>1694</v>
      </c>
    </row>
    <row r="1019" spans="4:25" ht="14.5" hidden="1" outlineLevel="1" x14ac:dyDescent="0.35">
      <c r="D1019" s="803" t="s">
        <v>821</v>
      </c>
      <c r="E1019" s="809" t="s">
        <v>2801</v>
      </c>
      <c r="F1019" s="891" t="s">
        <v>1694</v>
      </c>
      <c r="G1019" s="891" t="s">
        <v>1694</v>
      </c>
      <c r="H1019" s="891" t="s">
        <v>1694</v>
      </c>
      <c r="I1019" s="891" t="s">
        <v>1694</v>
      </c>
      <c r="J1019" s="891" t="s">
        <v>1694</v>
      </c>
      <c r="K1019" s="891" t="s">
        <v>1694</v>
      </c>
      <c r="L1019" s="891" t="s">
        <v>1694</v>
      </c>
      <c r="M1019" s="891" t="s">
        <v>1694</v>
      </c>
      <c r="N1019" s="891" t="s">
        <v>1694</v>
      </c>
      <c r="O1019" s="891" t="s">
        <v>1694</v>
      </c>
      <c r="P1019" s="891" t="s">
        <v>1694</v>
      </c>
      <c r="Q1019" s="891" t="s">
        <v>1694</v>
      </c>
      <c r="R1019" s="891" t="s">
        <v>1694</v>
      </c>
      <c r="S1019" s="891" t="s">
        <v>1694</v>
      </c>
      <c r="T1019" s="891" t="s">
        <v>1694</v>
      </c>
      <c r="U1019" s="891" t="s">
        <v>1694</v>
      </c>
      <c r="V1019" s="891" t="s">
        <v>1694</v>
      </c>
      <c r="W1019" s="891" t="s">
        <v>1694</v>
      </c>
      <c r="X1019" s="891" t="s">
        <v>1694</v>
      </c>
      <c r="Y1019" s="891" t="s">
        <v>1694</v>
      </c>
    </row>
    <row r="1020" spans="4:25" ht="14.5" hidden="1" outlineLevel="1" x14ac:dyDescent="0.35">
      <c r="D1020" s="803" t="s">
        <v>822</v>
      </c>
      <c r="E1020" s="809" t="s">
        <v>2802</v>
      </c>
      <c r="F1020" s="891" t="s">
        <v>1694</v>
      </c>
      <c r="G1020" s="891" t="s">
        <v>1694</v>
      </c>
      <c r="H1020" s="891" t="s">
        <v>1694</v>
      </c>
      <c r="I1020" s="891" t="s">
        <v>1694</v>
      </c>
      <c r="J1020" s="891" t="s">
        <v>1694</v>
      </c>
      <c r="K1020" s="891" t="s">
        <v>1694</v>
      </c>
      <c r="L1020" s="891" t="s">
        <v>1694</v>
      </c>
      <c r="M1020" s="891" t="s">
        <v>1694</v>
      </c>
      <c r="N1020" s="891" t="s">
        <v>1694</v>
      </c>
      <c r="O1020" s="891" t="s">
        <v>1694</v>
      </c>
      <c r="P1020" s="891" t="s">
        <v>1694</v>
      </c>
      <c r="Q1020" s="891" t="s">
        <v>1694</v>
      </c>
      <c r="R1020" s="891" t="s">
        <v>1694</v>
      </c>
      <c r="S1020" s="891" t="s">
        <v>1694</v>
      </c>
      <c r="T1020" s="891" t="s">
        <v>1694</v>
      </c>
      <c r="U1020" s="891" t="s">
        <v>1694</v>
      </c>
      <c r="V1020" s="891" t="s">
        <v>1694</v>
      </c>
      <c r="W1020" s="891" t="s">
        <v>1694</v>
      </c>
      <c r="X1020" s="891" t="s">
        <v>1694</v>
      </c>
      <c r="Y1020" s="891" t="s">
        <v>1694</v>
      </c>
    </row>
    <row r="1021" spans="4:25" ht="14.5" hidden="1" outlineLevel="1" x14ac:dyDescent="0.35">
      <c r="D1021" s="802" t="s">
        <v>803</v>
      </c>
      <c r="E1021" s="809" t="s">
        <v>2803</v>
      </c>
      <c r="F1021" s="891" t="s">
        <v>1694</v>
      </c>
      <c r="G1021" s="891" t="s">
        <v>1694</v>
      </c>
      <c r="H1021" s="891" t="s">
        <v>1694</v>
      </c>
      <c r="I1021" s="891" t="s">
        <v>1694</v>
      </c>
      <c r="J1021" s="891" t="s">
        <v>1694</v>
      </c>
      <c r="K1021" s="891" t="s">
        <v>1694</v>
      </c>
      <c r="L1021" s="891" t="s">
        <v>1694</v>
      </c>
      <c r="M1021" s="891" t="s">
        <v>1694</v>
      </c>
      <c r="N1021" s="891" t="s">
        <v>1694</v>
      </c>
      <c r="O1021" s="891" t="s">
        <v>1694</v>
      </c>
      <c r="P1021" s="891" t="s">
        <v>1694</v>
      </c>
      <c r="Q1021" s="891" t="s">
        <v>1694</v>
      </c>
      <c r="R1021" s="891" t="s">
        <v>1694</v>
      </c>
      <c r="S1021" s="891" t="s">
        <v>1694</v>
      </c>
      <c r="T1021" s="891" t="s">
        <v>1694</v>
      </c>
      <c r="U1021" s="891" t="s">
        <v>1694</v>
      </c>
      <c r="V1021" s="891" t="s">
        <v>1694</v>
      </c>
      <c r="W1021" s="891" t="s">
        <v>1694</v>
      </c>
      <c r="X1021" s="891" t="s">
        <v>1694</v>
      </c>
      <c r="Y1021" s="891" t="s">
        <v>1694</v>
      </c>
    </row>
    <row r="1022" spans="4:25" ht="14.5" hidden="1" outlineLevel="1" x14ac:dyDescent="0.35">
      <c r="D1022" s="802" t="s">
        <v>823</v>
      </c>
      <c r="E1022" s="809" t="s">
        <v>2804</v>
      </c>
      <c r="F1022" s="891" t="s">
        <v>1694</v>
      </c>
      <c r="G1022" s="891" t="s">
        <v>1694</v>
      </c>
      <c r="H1022" s="891" t="s">
        <v>1694</v>
      </c>
      <c r="I1022" s="891" t="s">
        <v>1694</v>
      </c>
      <c r="J1022" s="891" t="s">
        <v>1694</v>
      </c>
      <c r="K1022" s="891" t="s">
        <v>1694</v>
      </c>
      <c r="L1022" s="891" t="s">
        <v>1694</v>
      </c>
      <c r="M1022" s="891" t="s">
        <v>1694</v>
      </c>
      <c r="N1022" s="891" t="s">
        <v>1694</v>
      </c>
      <c r="O1022" s="891" t="s">
        <v>1694</v>
      </c>
      <c r="P1022" s="891" t="s">
        <v>1694</v>
      </c>
      <c r="Q1022" s="891" t="s">
        <v>1694</v>
      </c>
      <c r="R1022" s="891" t="s">
        <v>1694</v>
      </c>
      <c r="S1022" s="891" t="s">
        <v>1694</v>
      </c>
      <c r="T1022" s="891" t="s">
        <v>1694</v>
      </c>
      <c r="U1022" s="891" t="s">
        <v>1694</v>
      </c>
      <c r="V1022" s="891" t="s">
        <v>1694</v>
      </c>
      <c r="W1022" s="891" t="s">
        <v>1694</v>
      </c>
      <c r="X1022" s="891" t="s">
        <v>1694</v>
      </c>
      <c r="Y1022" s="891" t="s">
        <v>1694</v>
      </c>
    </row>
    <row r="1023" spans="4:25" ht="14.5" hidden="1" outlineLevel="1" x14ac:dyDescent="0.35">
      <c r="D1023" s="802" t="s">
        <v>497</v>
      </c>
      <c r="E1023" s="809" t="s">
        <v>2805</v>
      </c>
      <c r="F1023" s="891" t="s">
        <v>1694</v>
      </c>
      <c r="G1023" s="891" t="s">
        <v>1694</v>
      </c>
      <c r="H1023" s="891" t="s">
        <v>1694</v>
      </c>
      <c r="I1023" s="891" t="s">
        <v>1694</v>
      </c>
      <c r="J1023" s="891" t="s">
        <v>1694</v>
      </c>
      <c r="K1023" s="891" t="s">
        <v>1694</v>
      </c>
      <c r="L1023" s="891" t="s">
        <v>1694</v>
      </c>
      <c r="M1023" s="891" t="s">
        <v>1694</v>
      </c>
      <c r="N1023" s="891" t="s">
        <v>1694</v>
      </c>
      <c r="O1023" s="891" t="s">
        <v>1694</v>
      </c>
      <c r="P1023" s="891" t="s">
        <v>1694</v>
      </c>
      <c r="Q1023" s="891" t="s">
        <v>1694</v>
      </c>
      <c r="R1023" s="891" t="s">
        <v>1694</v>
      </c>
      <c r="S1023" s="891" t="s">
        <v>1694</v>
      </c>
      <c r="T1023" s="891" t="s">
        <v>1694</v>
      </c>
      <c r="U1023" s="891" t="s">
        <v>1694</v>
      </c>
      <c r="V1023" s="891" t="s">
        <v>1694</v>
      </c>
      <c r="W1023" s="891" t="s">
        <v>1694</v>
      </c>
      <c r="X1023" s="891" t="s">
        <v>1694</v>
      </c>
      <c r="Y1023" s="891" t="s">
        <v>1694</v>
      </c>
    </row>
    <row r="1024" spans="4:25" ht="14.5" hidden="1" outlineLevel="1" x14ac:dyDescent="0.35">
      <c r="D1024" s="802" t="s">
        <v>35</v>
      </c>
      <c r="E1024" s="809" t="s">
        <v>2806</v>
      </c>
      <c r="F1024" s="891" t="s">
        <v>1694</v>
      </c>
      <c r="G1024" s="891" t="s">
        <v>1694</v>
      </c>
      <c r="H1024" s="891" t="s">
        <v>1694</v>
      </c>
      <c r="I1024" s="891" t="s">
        <v>1694</v>
      </c>
      <c r="J1024" s="891" t="s">
        <v>1694</v>
      </c>
      <c r="K1024" s="891" t="s">
        <v>1694</v>
      </c>
      <c r="L1024" s="891" t="s">
        <v>1694</v>
      </c>
      <c r="M1024" s="891" t="s">
        <v>1694</v>
      </c>
      <c r="N1024" s="891" t="s">
        <v>1694</v>
      </c>
      <c r="O1024" s="891" t="s">
        <v>1694</v>
      </c>
      <c r="P1024" s="891" t="s">
        <v>1694</v>
      </c>
      <c r="Q1024" s="891" t="s">
        <v>1694</v>
      </c>
      <c r="R1024" s="891" t="s">
        <v>1694</v>
      </c>
      <c r="S1024" s="891" t="s">
        <v>1694</v>
      </c>
      <c r="T1024" s="891" t="s">
        <v>1694</v>
      </c>
      <c r="U1024" s="891" t="s">
        <v>1694</v>
      </c>
      <c r="V1024" s="891" t="s">
        <v>1694</v>
      </c>
      <c r="W1024" s="891" t="s">
        <v>1694</v>
      </c>
      <c r="X1024" s="891" t="s">
        <v>1694</v>
      </c>
      <c r="Y1024" s="891" t="s">
        <v>1694</v>
      </c>
    </row>
    <row r="1025" spans="4:25" ht="14.5" hidden="1" outlineLevel="1" x14ac:dyDescent="0.35">
      <c r="D1025" s="802" t="s">
        <v>804</v>
      </c>
      <c r="E1025" s="809" t="s">
        <v>2807</v>
      </c>
      <c r="F1025" s="891" t="s">
        <v>1694</v>
      </c>
      <c r="G1025" s="891" t="s">
        <v>1694</v>
      </c>
      <c r="H1025" s="891" t="s">
        <v>1694</v>
      </c>
      <c r="I1025" s="891" t="s">
        <v>1694</v>
      </c>
      <c r="J1025" s="891" t="s">
        <v>1694</v>
      </c>
      <c r="K1025" s="891" t="s">
        <v>1694</v>
      </c>
      <c r="L1025" s="891" t="s">
        <v>1694</v>
      </c>
      <c r="M1025" s="891" t="s">
        <v>1694</v>
      </c>
      <c r="N1025" s="891" t="s">
        <v>1694</v>
      </c>
      <c r="O1025" s="891" t="s">
        <v>1694</v>
      </c>
      <c r="P1025" s="891" t="s">
        <v>1694</v>
      </c>
      <c r="Q1025" s="891" t="s">
        <v>1694</v>
      </c>
      <c r="R1025" s="891" t="s">
        <v>1694</v>
      </c>
      <c r="S1025" s="891" t="s">
        <v>1694</v>
      </c>
      <c r="T1025" s="891" t="s">
        <v>1694</v>
      </c>
      <c r="U1025" s="891" t="s">
        <v>1694</v>
      </c>
      <c r="V1025" s="891" t="s">
        <v>1694</v>
      </c>
      <c r="W1025" s="891" t="s">
        <v>1694</v>
      </c>
      <c r="X1025" s="891" t="s">
        <v>1694</v>
      </c>
      <c r="Y1025" s="891" t="s">
        <v>1694</v>
      </c>
    </row>
    <row r="1026" spans="4:25" ht="14.5" hidden="1" outlineLevel="1" x14ac:dyDescent="0.35">
      <c r="D1026" s="802" t="s">
        <v>805</v>
      </c>
      <c r="E1026" s="809" t="s">
        <v>2808</v>
      </c>
      <c r="F1026" s="891" t="s">
        <v>1694</v>
      </c>
      <c r="G1026" s="891" t="s">
        <v>1694</v>
      </c>
      <c r="H1026" s="891" t="s">
        <v>1694</v>
      </c>
      <c r="I1026" s="891" t="s">
        <v>1694</v>
      </c>
      <c r="J1026" s="891" t="s">
        <v>1694</v>
      </c>
      <c r="K1026" s="891" t="s">
        <v>1694</v>
      </c>
      <c r="L1026" s="891" t="s">
        <v>1694</v>
      </c>
      <c r="M1026" s="891" t="s">
        <v>1694</v>
      </c>
      <c r="N1026" s="891" t="s">
        <v>1694</v>
      </c>
      <c r="O1026" s="891" t="s">
        <v>1694</v>
      </c>
      <c r="P1026" s="891" t="s">
        <v>1694</v>
      </c>
      <c r="Q1026" s="891" t="s">
        <v>1694</v>
      </c>
      <c r="R1026" s="891" t="s">
        <v>1694</v>
      </c>
      <c r="S1026" s="891" t="s">
        <v>1694</v>
      </c>
      <c r="T1026" s="891" t="s">
        <v>1694</v>
      </c>
      <c r="U1026" s="891" t="s">
        <v>1694</v>
      </c>
      <c r="V1026" s="891" t="s">
        <v>1694</v>
      </c>
      <c r="W1026" s="891" t="s">
        <v>1694</v>
      </c>
      <c r="X1026" s="891" t="s">
        <v>1694</v>
      </c>
      <c r="Y1026" s="891" t="s">
        <v>1694</v>
      </c>
    </row>
    <row r="1027" spans="4:25" ht="14.5" hidden="1" outlineLevel="1" x14ac:dyDescent="0.35">
      <c r="D1027" s="802" t="s">
        <v>807</v>
      </c>
      <c r="E1027" s="809" t="s">
        <v>2809</v>
      </c>
      <c r="F1027" s="891" t="s">
        <v>1694</v>
      </c>
      <c r="G1027" s="891" t="s">
        <v>1694</v>
      </c>
      <c r="H1027" s="891" t="s">
        <v>1694</v>
      </c>
      <c r="I1027" s="891" t="s">
        <v>1694</v>
      </c>
      <c r="J1027" s="891" t="s">
        <v>1694</v>
      </c>
      <c r="K1027" s="891" t="s">
        <v>1694</v>
      </c>
      <c r="L1027" s="891" t="s">
        <v>1694</v>
      </c>
      <c r="M1027" s="891" t="s">
        <v>1694</v>
      </c>
      <c r="N1027" s="891" t="s">
        <v>1694</v>
      </c>
      <c r="O1027" s="891" t="s">
        <v>1694</v>
      </c>
      <c r="P1027" s="891" t="s">
        <v>1694</v>
      </c>
      <c r="Q1027" s="891" t="s">
        <v>1694</v>
      </c>
      <c r="R1027" s="891" t="s">
        <v>1694</v>
      </c>
      <c r="S1027" s="891" t="s">
        <v>1694</v>
      </c>
      <c r="T1027" s="891" t="s">
        <v>1694</v>
      </c>
      <c r="U1027" s="891" t="s">
        <v>1694</v>
      </c>
      <c r="V1027" s="891" t="s">
        <v>1694</v>
      </c>
      <c r="W1027" s="891" t="s">
        <v>1694</v>
      </c>
      <c r="X1027" s="891" t="s">
        <v>1694</v>
      </c>
      <c r="Y1027" s="891" t="s">
        <v>1694</v>
      </c>
    </row>
    <row r="1028" spans="4:25" ht="14.5" hidden="1" outlineLevel="1" x14ac:dyDescent="0.35">
      <c r="D1028" s="802" t="s">
        <v>808</v>
      </c>
      <c r="E1028" s="809" t="s">
        <v>2810</v>
      </c>
      <c r="F1028" s="891" t="s">
        <v>1694</v>
      </c>
      <c r="G1028" s="891" t="s">
        <v>1694</v>
      </c>
      <c r="H1028" s="891" t="s">
        <v>1694</v>
      </c>
      <c r="I1028" s="891" t="s">
        <v>1694</v>
      </c>
      <c r="J1028" s="891" t="s">
        <v>1694</v>
      </c>
      <c r="K1028" s="891" t="s">
        <v>1694</v>
      </c>
      <c r="L1028" s="891" t="s">
        <v>1694</v>
      </c>
      <c r="M1028" s="891" t="s">
        <v>1694</v>
      </c>
      <c r="N1028" s="891" t="s">
        <v>1694</v>
      </c>
      <c r="O1028" s="891" t="s">
        <v>1694</v>
      </c>
      <c r="P1028" s="891" t="s">
        <v>1694</v>
      </c>
      <c r="Q1028" s="891" t="s">
        <v>1694</v>
      </c>
      <c r="R1028" s="891" t="s">
        <v>1694</v>
      </c>
      <c r="S1028" s="891" t="s">
        <v>1694</v>
      </c>
      <c r="T1028" s="891" t="s">
        <v>1694</v>
      </c>
      <c r="U1028" s="891" t="s">
        <v>1694</v>
      </c>
      <c r="V1028" s="891" t="s">
        <v>1694</v>
      </c>
      <c r="W1028" s="891" t="s">
        <v>1694</v>
      </c>
      <c r="X1028" s="891" t="s">
        <v>1694</v>
      </c>
      <c r="Y1028" s="891" t="s">
        <v>1694</v>
      </c>
    </row>
    <row r="1029" spans="4:25" ht="14.5" hidden="1" outlineLevel="1" x14ac:dyDescent="0.35">
      <c r="D1029" s="802" t="s">
        <v>809</v>
      </c>
      <c r="E1029" s="809" t="s">
        <v>2811</v>
      </c>
      <c r="F1029" s="891" t="s">
        <v>1694</v>
      </c>
      <c r="G1029" s="891" t="s">
        <v>1694</v>
      </c>
      <c r="H1029" s="891" t="s">
        <v>1694</v>
      </c>
      <c r="I1029" s="891" t="s">
        <v>1694</v>
      </c>
      <c r="J1029" s="891" t="s">
        <v>1694</v>
      </c>
      <c r="K1029" s="891" t="s">
        <v>1694</v>
      </c>
      <c r="L1029" s="891" t="s">
        <v>1694</v>
      </c>
      <c r="M1029" s="891" t="s">
        <v>1694</v>
      </c>
      <c r="N1029" s="891" t="s">
        <v>1694</v>
      </c>
      <c r="O1029" s="891" t="s">
        <v>1694</v>
      </c>
      <c r="P1029" s="891" t="s">
        <v>1694</v>
      </c>
      <c r="Q1029" s="891" t="s">
        <v>1694</v>
      </c>
      <c r="R1029" s="891" t="s">
        <v>1694</v>
      </c>
      <c r="S1029" s="891" t="s">
        <v>1694</v>
      </c>
      <c r="T1029" s="891" t="s">
        <v>1694</v>
      </c>
      <c r="U1029" s="891" t="s">
        <v>1694</v>
      </c>
      <c r="V1029" s="891" t="s">
        <v>1694</v>
      </c>
      <c r="W1029" s="891" t="s">
        <v>1694</v>
      </c>
      <c r="X1029" s="891" t="s">
        <v>1694</v>
      </c>
      <c r="Y1029" s="891" t="s">
        <v>1694</v>
      </c>
    </row>
    <row r="1030" spans="4:25" ht="14.5" hidden="1" outlineLevel="1" x14ac:dyDescent="0.35">
      <c r="D1030" s="802" t="s">
        <v>824</v>
      </c>
      <c r="E1030" s="809" t="s">
        <v>2812</v>
      </c>
      <c r="F1030" s="891" t="s">
        <v>1694</v>
      </c>
      <c r="G1030" s="891" t="s">
        <v>1694</v>
      </c>
      <c r="H1030" s="891" t="s">
        <v>1694</v>
      </c>
      <c r="I1030" s="891" t="s">
        <v>1694</v>
      </c>
      <c r="J1030" s="891" t="s">
        <v>1694</v>
      </c>
      <c r="K1030" s="891" t="s">
        <v>1694</v>
      </c>
      <c r="L1030" s="891" t="s">
        <v>1694</v>
      </c>
      <c r="M1030" s="891" t="s">
        <v>1694</v>
      </c>
      <c r="N1030" s="891" t="s">
        <v>1694</v>
      </c>
      <c r="O1030" s="891" t="s">
        <v>1694</v>
      </c>
      <c r="P1030" s="891" t="s">
        <v>1694</v>
      </c>
      <c r="Q1030" s="891" t="s">
        <v>1694</v>
      </c>
      <c r="R1030" s="891" t="s">
        <v>1694</v>
      </c>
      <c r="S1030" s="891" t="s">
        <v>1694</v>
      </c>
      <c r="T1030" s="891" t="s">
        <v>1694</v>
      </c>
      <c r="U1030" s="891" t="s">
        <v>1694</v>
      </c>
      <c r="V1030" s="891" t="s">
        <v>1694</v>
      </c>
      <c r="W1030" s="891" t="s">
        <v>1694</v>
      </c>
      <c r="X1030" s="891" t="s">
        <v>1694</v>
      </c>
      <c r="Y1030" s="891" t="s">
        <v>1694</v>
      </c>
    </row>
    <row r="1031" spans="4:25" ht="15.5" hidden="1" outlineLevel="1" x14ac:dyDescent="0.35">
      <c r="D1031" s="802" t="s">
        <v>2724</v>
      </c>
      <c r="E1031" s="809" t="s">
        <v>2813</v>
      </c>
      <c r="F1031" s="891" t="s">
        <v>1694</v>
      </c>
      <c r="G1031" s="891" t="s">
        <v>1694</v>
      </c>
      <c r="H1031" s="891" t="s">
        <v>1694</v>
      </c>
      <c r="I1031" s="891" t="s">
        <v>1694</v>
      </c>
      <c r="J1031" s="891" t="s">
        <v>1694</v>
      </c>
      <c r="K1031" s="891" t="s">
        <v>1694</v>
      </c>
      <c r="L1031" s="891" t="s">
        <v>1694</v>
      </c>
      <c r="M1031" s="891" t="s">
        <v>1694</v>
      </c>
      <c r="N1031" s="891" t="s">
        <v>1694</v>
      </c>
      <c r="O1031" s="891" t="s">
        <v>1694</v>
      </c>
      <c r="P1031" s="891" t="s">
        <v>1694</v>
      </c>
      <c r="Q1031" s="891" t="s">
        <v>1694</v>
      </c>
      <c r="R1031" s="891" t="s">
        <v>1694</v>
      </c>
      <c r="S1031" s="891" t="s">
        <v>1694</v>
      </c>
      <c r="T1031" s="891" t="s">
        <v>1694</v>
      </c>
      <c r="U1031" s="891" t="s">
        <v>1694</v>
      </c>
      <c r="V1031" s="891" t="s">
        <v>1694</v>
      </c>
      <c r="W1031" s="891" t="s">
        <v>1694</v>
      </c>
      <c r="X1031" s="891" t="s">
        <v>1694</v>
      </c>
      <c r="Y1031" s="891" t="s">
        <v>1694</v>
      </c>
    </row>
    <row r="1032" spans="4:25" ht="14.5" hidden="1" outlineLevel="1" x14ac:dyDescent="0.35">
      <c r="D1032" s="803" t="s">
        <v>825</v>
      </c>
      <c r="E1032" s="809" t="s">
        <v>2814</v>
      </c>
      <c r="F1032" s="891" t="s">
        <v>1694</v>
      </c>
      <c r="G1032" s="891" t="s">
        <v>1694</v>
      </c>
      <c r="H1032" s="891" t="s">
        <v>1694</v>
      </c>
      <c r="I1032" s="891" t="s">
        <v>1694</v>
      </c>
      <c r="J1032" s="891" t="s">
        <v>1694</v>
      </c>
      <c r="K1032" s="891" t="s">
        <v>1694</v>
      </c>
      <c r="L1032" s="891" t="s">
        <v>1694</v>
      </c>
      <c r="M1032" s="891" t="s">
        <v>1694</v>
      </c>
      <c r="N1032" s="891" t="s">
        <v>1694</v>
      </c>
      <c r="O1032" s="891" t="s">
        <v>1694</v>
      </c>
      <c r="P1032" s="891" t="s">
        <v>1694</v>
      </c>
      <c r="Q1032" s="891" t="s">
        <v>1694</v>
      </c>
      <c r="R1032" s="891" t="s">
        <v>1694</v>
      </c>
      <c r="S1032" s="891" t="s">
        <v>1694</v>
      </c>
      <c r="T1032" s="891" t="s">
        <v>1694</v>
      </c>
      <c r="U1032" s="891" t="s">
        <v>1694</v>
      </c>
      <c r="V1032" s="891" t="s">
        <v>1694</v>
      </c>
      <c r="W1032" s="891" t="s">
        <v>1694</v>
      </c>
      <c r="X1032" s="891" t="s">
        <v>1694</v>
      </c>
      <c r="Y1032" s="891" t="s">
        <v>1694</v>
      </c>
    </row>
    <row r="1033" spans="4:25" ht="14.5" hidden="1" outlineLevel="1" x14ac:dyDescent="0.35">
      <c r="D1033" s="804" t="s">
        <v>826</v>
      </c>
      <c r="E1033" s="809" t="s">
        <v>2815</v>
      </c>
      <c r="F1033" s="891" t="s">
        <v>1694</v>
      </c>
      <c r="G1033" s="891" t="s">
        <v>1694</v>
      </c>
      <c r="H1033" s="891" t="s">
        <v>1694</v>
      </c>
      <c r="I1033" s="891" t="s">
        <v>1694</v>
      </c>
      <c r="J1033" s="891" t="s">
        <v>1694</v>
      </c>
      <c r="K1033" s="891" t="s">
        <v>1694</v>
      </c>
      <c r="L1033" s="891" t="s">
        <v>1694</v>
      </c>
      <c r="M1033" s="891" t="s">
        <v>1694</v>
      </c>
      <c r="N1033" s="891" t="s">
        <v>1694</v>
      </c>
      <c r="O1033" s="891" t="s">
        <v>1694</v>
      </c>
      <c r="P1033" s="891" t="s">
        <v>1694</v>
      </c>
      <c r="Q1033" s="891" t="s">
        <v>1694</v>
      </c>
      <c r="R1033" s="891" t="s">
        <v>1694</v>
      </c>
      <c r="S1033" s="891" t="s">
        <v>1694</v>
      </c>
      <c r="T1033" s="891" t="s">
        <v>1694</v>
      </c>
      <c r="U1033" s="891" t="s">
        <v>1694</v>
      </c>
      <c r="V1033" s="891" t="s">
        <v>1694</v>
      </c>
      <c r="W1033" s="891" t="s">
        <v>1694</v>
      </c>
      <c r="X1033" s="891" t="s">
        <v>1694</v>
      </c>
      <c r="Y1033" s="891" t="s">
        <v>1694</v>
      </c>
    </row>
    <row r="1034" spans="4:25" ht="14.5" hidden="1" outlineLevel="1" x14ac:dyDescent="0.35">
      <c r="D1034" s="802" t="s">
        <v>827</v>
      </c>
      <c r="E1034" s="809" t="s">
        <v>2816</v>
      </c>
      <c r="F1034" s="891" t="s">
        <v>1694</v>
      </c>
      <c r="G1034" s="891" t="s">
        <v>1694</v>
      </c>
      <c r="H1034" s="891" t="s">
        <v>1694</v>
      </c>
      <c r="I1034" s="891" t="s">
        <v>1694</v>
      </c>
      <c r="J1034" s="891" t="s">
        <v>1694</v>
      </c>
      <c r="K1034" s="891" t="s">
        <v>1694</v>
      </c>
      <c r="L1034" s="891" t="s">
        <v>1694</v>
      </c>
      <c r="M1034" s="891" t="s">
        <v>1694</v>
      </c>
      <c r="N1034" s="891" t="s">
        <v>1694</v>
      </c>
      <c r="O1034" s="891" t="s">
        <v>1694</v>
      </c>
      <c r="P1034" s="891" t="s">
        <v>1694</v>
      </c>
      <c r="Q1034" s="891" t="s">
        <v>1694</v>
      </c>
      <c r="R1034" s="891" t="s">
        <v>1694</v>
      </c>
      <c r="S1034" s="891" t="s">
        <v>1694</v>
      </c>
      <c r="T1034" s="891" t="s">
        <v>1694</v>
      </c>
      <c r="U1034" s="891" t="s">
        <v>1694</v>
      </c>
      <c r="V1034" s="891" t="s">
        <v>1694</v>
      </c>
      <c r="W1034" s="891" t="s">
        <v>1694</v>
      </c>
      <c r="X1034" s="891" t="s">
        <v>1694</v>
      </c>
      <c r="Y1034" s="891" t="s">
        <v>1694</v>
      </c>
    </row>
    <row r="1035" spans="4:25" ht="14.5" hidden="1" outlineLevel="1" x14ac:dyDescent="0.35">
      <c r="D1035" s="804" t="s">
        <v>828</v>
      </c>
      <c r="E1035" s="809" t="s">
        <v>2817</v>
      </c>
      <c r="F1035" s="891" t="s">
        <v>1694</v>
      </c>
      <c r="G1035" s="891" t="s">
        <v>1694</v>
      </c>
      <c r="H1035" s="891" t="s">
        <v>1694</v>
      </c>
      <c r="I1035" s="891" t="s">
        <v>1694</v>
      </c>
      <c r="J1035" s="891" t="s">
        <v>1694</v>
      </c>
      <c r="K1035" s="891" t="s">
        <v>1694</v>
      </c>
      <c r="L1035" s="891" t="s">
        <v>1694</v>
      </c>
      <c r="M1035" s="891" t="s">
        <v>1694</v>
      </c>
      <c r="N1035" s="891" t="s">
        <v>1694</v>
      </c>
      <c r="O1035" s="891" t="s">
        <v>1694</v>
      </c>
      <c r="P1035" s="891" t="s">
        <v>1694</v>
      </c>
      <c r="Q1035" s="891" t="s">
        <v>1694</v>
      </c>
      <c r="R1035" s="891" t="s">
        <v>1694</v>
      </c>
      <c r="S1035" s="891" t="s">
        <v>1694</v>
      </c>
      <c r="T1035" s="891" t="s">
        <v>1694</v>
      </c>
      <c r="U1035" s="891" t="s">
        <v>1694</v>
      </c>
      <c r="V1035" s="891" t="s">
        <v>1694</v>
      </c>
      <c r="W1035" s="891" t="s">
        <v>1694</v>
      </c>
      <c r="X1035" s="891" t="s">
        <v>1694</v>
      </c>
      <c r="Y1035" s="891" t="s">
        <v>1694</v>
      </c>
    </row>
    <row r="1036" spans="4:25" ht="14.5" hidden="1" outlineLevel="1" x14ac:dyDescent="0.35">
      <c r="D1036" s="802" t="s">
        <v>829</v>
      </c>
      <c r="E1036" s="809" t="s">
        <v>2818</v>
      </c>
      <c r="F1036" s="891" t="s">
        <v>1694</v>
      </c>
      <c r="G1036" s="891" t="s">
        <v>1694</v>
      </c>
      <c r="H1036" s="891" t="s">
        <v>1694</v>
      </c>
      <c r="I1036" s="891" t="s">
        <v>1694</v>
      </c>
      <c r="J1036" s="891" t="s">
        <v>1694</v>
      </c>
      <c r="K1036" s="891" t="s">
        <v>1694</v>
      </c>
      <c r="L1036" s="891" t="s">
        <v>1694</v>
      </c>
      <c r="M1036" s="891" t="s">
        <v>1694</v>
      </c>
      <c r="N1036" s="891" t="s">
        <v>1694</v>
      </c>
      <c r="O1036" s="891" t="s">
        <v>1694</v>
      </c>
      <c r="P1036" s="891" t="s">
        <v>1694</v>
      </c>
      <c r="Q1036" s="891" t="s">
        <v>1694</v>
      </c>
      <c r="R1036" s="891" t="s">
        <v>1694</v>
      </c>
      <c r="S1036" s="891" t="s">
        <v>1694</v>
      </c>
      <c r="T1036" s="891" t="s">
        <v>1694</v>
      </c>
      <c r="U1036" s="891" t="s">
        <v>1694</v>
      </c>
      <c r="V1036" s="891" t="s">
        <v>1694</v>
      </c>
      <c r="W1036" s="891" t="s">
        <v>1694</v>
      </c>
      <c r="X1036" s="891" t="s">
        <v>1694</v>
      </c>
      <c r="Y1036" s="891" t="s">
        <v>1694</v>
      </c>
    </row>
    <row r="1037" spans="4:25" ht="14.5" hidden="1" outlineLevel="1" x14ac:dyDescent="0.35">
      <c r="D1037" s="802" t="s">
        <v>830</v>
      </c>
      <c r="E1037" s="809" t="s">
        <v>2819</v>
      </c>
      <c r="F1037" s="891" t="s">
        <v>1694</v>
      </c>
      <c r="G1037" s="891" t="s">
        <v>1694</v>
      </c>
      <c r="H1037" s="891" t="s">
        <v>1694</v>
      </c>
      <c r="I1037" s="891" t="s">
        <v>1694</v>
      </c>
      <c r="J1037" s="891" t="s">
        <v>1694</v>
      </c>
      <c r="K1037" s="891" t="s">
        <v>1694</v>
      </c>
      <c r="L1037" s="891" t="s">
        <v>1694</v>
      </c>
      <c r="M1037" s="891" t="s">
        <v>1694</v>
      </c>
      <c r="N1037" s="891" t="s">
        <v>1694</v>
      </c>
      <c r="O1037" s="891" t="s">
        <v>1694</v>
      </c>
      <c r="P1037" s="891" t="s">
        <v>1694</v>
      </c>
      <c r="Q1037" s="891" t="s">
        <v>1694</v>
      </c>
      <c r="R1037" s="891" t="s">
        <v>1694</v>
      </c>
      <c r="S1037" s="891" t="s">
        <v>1694</v>
      </c>
      <c r="T1037" s="891" t="s">
        <v>1694</v>
      </c>
      <c r="U1037" s="891" t="s">
        <v>1694</v>
      </c>
      <c r="V1037" s="891" t="s">
        <v>1694</v>
      </c>
      <c r="W1037" s="891" t="s">
        <v>1694</v>
      </c>
      <c r="X1037" s="891" t="s">
        <v>1694</v>
      </c>
      <c r="Y1037" s="891" t="s">
        <v>1694</v>
      </c>
    </row>
    <row r="1038" spans="4:25" ht="14.5" hidden="1" outlineLevel="1" x14ac:dyDescent="0.35">
      <c r="D1038" s="802" t="s">
        <v>831</v>
      </c>
      <c r="E1038" s="809" t="s">
        <v>2820</v>
      </c>
      <c r="F1038" s="891" t="s">
        <v>1694</v>
      </c>
      <c r="G1038" s="891" t="s">
        <v>1694</v>
      </c>
      <c r="H1038" s="891" t="s">
        <v>1694</v>
      </c>
      <c r="I1038" s="891" t="s">
        <v>1694</v>
      </c>
      <c r="J1038" s="891" t="s">
        <v>1694</v>
      </c>
      <c r="K1038" s="891" t="s">
        <v>1694</v>
      </c>
      <c r="L1038" s="891" t="s">
        <v>1694</v>
      </c>
      <c r="M1038" s="891" t="s">
        <v>1694</v>
      </c>
      <c r="N1038" s="891" t="s">
        <v>1694</v>
      </c>
      <c r="O1038" s="891" t="s">
        <v>1694</v>
      </c>
      <c r="P1038" s="891" t="s">
        <v>1694</v>
      </c>
      <c r="Q1038" s="891" t="s">
        <v>1694</v>
      </c>
      <c r="R1038" s="891" t="s">
        <v>1694</v>
      </c>
      <c r="S1038" s="891" t="s">
        <v>1694</v>
      </c>
      <c r="T1038" s="891" t="s">
        <v>1694</v>
      </c>
      <c r="U1038" s="891" t="s">
        <v>1694</v>
      </c>
      <c r="V1038" s="891" t="s">
        <v>1694</v>
      </c>
      <c r="W1038" s="891" t="s">
        <v>1694</v>
      </c>
      <c r="X1038" s="891" t="s">
        <v>1694</v>
      </c>
      <c r="Y1038" s="891" t="s">
        <v>1694</v>
      </c>
    </row>
    <row r="1039" spans="4:25" ht="14.5" hidden="1" outlineLevel="1" x14ac:dyDescent="0.35">
      <c r="D1039" s="802" t="s">
        <v>832</v>
      </c>
      <c r="E1039" s="809" t="s">
        <v>2821</v>
      </c>
      <c r="F1039" s="891" t="s">
        <v>1694</v>
      </c>
      <c r="G1039" s="891" t="s">
        <v>1694</v>
      </c>
      <c r="H1039" s="891" t="s">
        <v>1694</v>
      </c>
      <c r="I1039" s="891" t="s">
        <v>1694</v>
      </c>
      <c r="J1039" s="891" t="s">
        <v>1694</v>
      </c>
      <c r="K1039" s="891" t="s">
        <v>1694</v>
      </c>
      <c r="L1039" s="891" t="s">
        <v>1694</v>
      </c>
      <c r="M1039" s="891" t="s">
        <v>1694</v>
      </c>
      <c r="N1039" s="891" t="s">
        <v>1694</v>
      </c>
      <c r="O1039" s="891" t="s">
        <v>1694</v>
      </c>
      <c r="P1039" s="891" t="s">
        <v>1694</v>
      </c>
      <c r="Q1039" s="891" t="s">
        <v>1694</v>
      </c>
      <c r="R1039" s="891" t="s">
        <v>1694</v>
      </c>
      <c r="S1039" s="891" t="s">
        <v>1694</v>
      </c>
      <c r="T1039" s="891" t="s">
        <v>1694</v>
      </c>
      <c r="U1039" s="891" t="s">
        <v>1694</v>
      </c>
      <c r="V1039" s="891" t="s">
        <v>1694</v>
      </c>
      <c r="W1039" s="891" t="s">
        <v>1694</v>
      </c>
      <c r="X1039" s="891" t="s">
        <v>1694</v>
      </c>
      <c r="Y1039" s="891" t="s">
        <v>1694</v>
      </c>
    </row>
    <row r="1040" spans="4:25" ht="14.5" hidden="1" outlineLevel="1" x14ac:dyDescent="0.35">
      <c r="D1040" s="821" t="s">
        <v>833</v>
      </c>
      <c r="E1040" s="809" t="s">
        <v>2822</v>
      </c>
      <c r="F1040" s="891" t="s">
        <v>1694</v>
      </c>
      <c r="G1040" s="891" t="s">
        <v>1694</v>
      </c>
      <c r="H1040" s="891" t="s">
        <v>1694</v>
      </c>
      <c r="I1040" s="891" t="s">
        <v>1694</v>
      </c>
      <c r="J1040" s="891" t="s">
        <v>1694</v>
      </c>
      <c r="K1040" s="891" t="s">
        <v>1694</v>
      </c>
      <c r="L1040" s="891" t="s">
        <v>1694</v>
      </c>
      <c r="M1040" s="891" t="s">
        <v>1694</v>
      </c>
      <c r="N1040" s="891" t="s">
        <v>1694</v>
      </c>
      <c r="O1040" s="891" t="s">
        <v>1694</v>
      </c>
      <c r="P1040" s="891" t="s">
        <v>1694</v>
      </c>
      <c r="Q1040" s="891" t="s">
        <v>1694</v>
      </c>
      <c r="R1040" s="891" t="s">
        <v>1694</v>
      </c>
      <c r="S1040" s="891" t="s">
        <v>1694</v>
      </c>
      <c r="T1040" s="891" t="s">
        <v>1694</v>
      </c>
      <c r="U1040" s="891" t="s">
        <v>1694</v>
      </c>
      <c r="V1040" s="891" t="s">
        <v>1694</v>
      </c>
      <c r="W1040" s="891" t="s">
        <v>1694</v>
      </c>
      <c r="X1040" s="891" t="s">
        <v>1694</v>
      </c>
      <c r="Y1040" s="891" t="s">
        <v>1694</v>
      </c>
    </row>
    <row r="1041" spans="3:25" ht="14.5" hidden="1" outlineLevel="1" x14ac:dyDescent="0.35">
      <c r="D1041" s="821" t="s">
        <v>834</v>
      </c>
      <c r="E1041" s="809" t="s">
        <v>2823</v>
      </c>
      <c r="F1041" s="891" t="s">
        <v>1694</v>
      </c>
      <c r="G1041" s="891" t="s">
        <v>1694</v>
      </c>
      <c r="H1041" s="891" t="s">
        <v>1694</v>
      </c>
      <c r="I1041" s="891" t="s">
        <v>1694</v>
      </c>
      <c r="J1041" s="891" t="s">
        <v>1694</v>
      </c>
      <c r="K1041" s="891" t="s">
        <v>1694</v>
      </c>
      <c r="L1041" s="891" t="s">
        <v>1694</v>
      </c>
      <c r="M1041" s="891" t="s">
        <v>1694</v>
      </c>
      <c r="N1041" s="891" t="s">
        <v>1694</v>
      </c>
      <c r="O1041" s="891" t="s">
        <v>1694</v>
      </c>
      <c r="P1041" s="891" t="s">
        <v>1694</v>
      </c>
      <c r="Q1041" s="891" t="s">
        <v>1694</v>
      </c>
      <c r="R1041" s="891" t="s">
        <v>1694</v>
      </c>
      <c r="S1041" s="891" t="s">
        <v>1694</v>
      </c>
      <c r="T1041" s="891" t="s">
        <v>1694</v>
      </c>
      <c r="U1041" s="891" t="s">
        <v>1694</v>
      </c>
      <c r="V1041" s="891" t="s">
        <v>1694</v>
      </c>
      <c r="W1041" s="891" t="s">
        <v>1694</v>
      </c>
      <c r="X1041" s="891" t="s">
        <v>1694</v>
      </c>
      <c r="Y1041" s="891" t="s">
        <v>1694</v>
      </c>
    </row>
    <row r="1042" spans="3:25" collapsed="1" x14ac:dyDescent="0.25"/>
    <row r="1043" spans="3:25" ht="13" x14ac:dyDescent="0.3">
      <c r="C1043" s="154" t="s">
        <v>2773</v>
      </c>
    </row>
    <row r="1044" spans="3:25" ht="14.5" x14ac:dyDescent="0.35">
      <c r="D1044" s="591" t="s">
        <v>2727</v>
      </c>
      <c r="E1044" s="753"/>
      <c r="F1044" s="890" t="s">
        <v>143</v>
      </c>
      <c r="G1044" s="890" t="s">
        <v>144</v>
      </c>
      <c r="H1044" s="890" t="s">
        <v>145</v>
      </c>
      <c r="I1044" s="890" t="s">
        <v>146</v>
      </c>
      <c r="J1044" s="890" t="s">
        <v>147</v>
      </c>
      <c r="K1044" s="890" t="s">
        <v>148</v>
      </c>
      <c r="L1044" s="890" t="s">
        <v>149</v>
      </c>
      <c r="M1044" s="890" t="s">
        <v>150</v>
      </c>
      <c r="N1044" s="890" t="s">
        <v>151</v>
      </c>
      <c r="O1044" s="890" t="s">
        <v>152</v>
      </c>
      <c r="P1044" s="890" t="s">
        <v>153</v>
      </c>
      <c r="Q1044" s="890" t="s">
        <v>154</v>
      </c>
      <c r="R1044" s="890" t="s">
        <v>155</v>
      </c>
      <c r="S1044" s="890" t="s">
        <v>156</v>
      </c>
      <c r="T1044" s="890" t="s">
        <v>157</v>
      </c>
      <c r="U1044" s="890" t="s">
        <v>158</v>
      </c>
      <c r="V1044" s="890" t="s">
        <v>159</v>
      </c>
      <c r="W1044" s="890" t="s">
        <v>160</v>
      </c>
      <c r="X1044" s="890" t="s">
        <v>161</v>
      </c>
      <c r="Y1044" s="890" t="s">
        <v>162</v>
      </c>
    </row>
    <row r="1045" spans="3:25" hidden="1" outlineLevel="1" x14ac:dyDescent="0.25">
      <c r="D1045" s="804" t="s">
        <v>835</v>
      </c>
      <c r="E1045" s="793" t="s">
        <v>2731</v>
      </c>
      <c r="F1045" s="891" t="s">
        <v>1694</v>
      </c>
      <c r="G1045" s="891" t="s">
        <v>1694</v>
      </c>
      <c r="H1045" s="891" t="s">
        <v>1694</v>
      </c>
      <c r="I1045" s="891" t="s">
        <v>1694</v>
      </c>
      <c r="J1045" s="891" t="s">
        <v>1694</v>
      </c>
      <c r="K1045" s="891" t="s">
        <v>1694</v>
      </c>
      <c r="L1045" s="891" t="s">
        <v>1694</v>
      </c>
      <c r="M1045" s="891" t="s">
        <v>1694</v>
      </c>
      <c r="N1045" s="891" t="s">
        <v>1694</v>
      </c>
      <c r="O1045" s="891" t="s">
        <v>1694</v>
      </c>
      <c r="P1045" s="891" t="s">
        <v>1694</v>
      </c>
      <c r="Q1045" s="891" t="s">
        <v>1694</v>
      </c>
      <c r="R1045" s="891" t="s">
        <v>1694</v>
      </c>
      <c r="S1045" s="891" t="s">
        <v>1694</v>
      </c>
      <c r="T1045" s="891" t="s">
        <v>1694</v>
      </c>
      <c r="U1045" s="891" t="s">
        <v>1694</v>
      </c>
      <c r="V1045" s="891" t="s">
        <v>1694</v>
      </c>
      <c r="W1045" s="891" t="s">
        <v>1694</v>
      </c>
      <c r="X1045" s="891" t="s">
        <v>1694</v>
      </c>
      <c r="Y1045" s="891" t="s">
        <v>1694</v>
      </c>
    </row>
    <row r="1046" spans="3:25" hidden="1" outlineLevel="1" x14ac:dyDescent="0.25">
      <c r="D1046" s="802" t="s">
        <v>821</v>
      </c>
      <c r="E1046" s="793" t="s">
        <v>2732</v>
      </c>
      <c r="F1046" s="891" t="s">
        <v>1694</v>
      </c>
      <c r="G1046" s="891" t="s">
        <v>1694</v>
      </c>
      <c r="H1046" s="891" t="s">
        <v>1694</v>
      </c>
      <c r="I1046" s="891" t="s">
        <v>1694</v>
      </c>
      <c r="J1046" s="891" t="s">
        <v>1694</v>
      </c>
      <c r="K1046" s="891" t="s">
        <v>1694</v>
      </c>
      <c r="L1046" s="891" t="s">
        <v>1694</v>
      </c>
      <c r="M1046" s="891" t="s">
        <v>1694</v>
      </c>
      <c r="N1046" s="891" t="s">
        <v>1694</v>
      </c>
      <c r="O1046" s="891" t="s">
        <v>1694</v>
      </c>
      <c r="P1046" s="891" t="s">
        <v>1694</v>
      </c>
      <c r="Q1046" s="891" t="s">
        <v>1694</v>
      </c>
      <c r="R1046" s="891" t="s">
        <v>1694</v>
      </c>
      <c r="S1046" s="891" t="s">
        <v>1694</v>
      </c>
      <c r="T1046" s="891" t="s">
        <v>1694</v>
      </c>
      <c r="U1046" s="891" t="s">
        <v>1694</v>
      </c>
      <c r="V1046" s="891" t="s">
        <v>1694</v>
      </c>
      <c r="W1046" s="891" t="s">
        <v>1694</v>
      </c>
      <c r="X1046" s="891" t="s">
        <v>1694</v>
      </c>
      <c r="Y1046" s="891" t="s">
        <v>1694</v>
      </c>
    </row>
    <row r="1047" spans="3:25" hidden="1" outlineLevel="1" x14ac:dyDescent="0.25">
      <c r="D1047" s="802" t="s">
        <v>822</v>
      </c>
      <c r="E1047" s="793" t="s">
        <v>2733</v>
      </c>
      <c r="F1047" s="891" t="s">
        <v>1694</v>
      </c>
      <c r="G1047" s="891" t="s">
        <v>1694</v>
      </c>
      <c r="H1047" s="891" t="s">
        <v>1694</v>
      </c>
      <c r="I1047" s="891" t="s">
        <v>1694</v>
      </c>
      <c r="J1047" s="891" t="s">
        <v>1694</v>
      </c>
      <c r="K1047" s="891" t="s">
        <v>1694</v>
      </c>
      <c r="L1047" s="891" t="s">
        <v>1694</v>
      </c>
      <c r="M1047" s="891" t="s">
        <v>1694</v>
      </c>
      <c r="N1047" s="891" t="s">
        <v>1694</v>
      </c>
      <c r="O1047" s="891" t="s">
        <v>1694</v>
      </c>
      <c r="P1047" s="891" t="s">
        <v>1694</v>
      </c>
      <c r="Q1047" s="891" t="s">
        <v>1694</v>
      </c>
      <c r="R1047" s="891" t="s">
        <v>1694</v>
      </c>
      <c r="S1047" s="891" t="s">
        <v>1694</v>
      </c>
      <c r="T1047" s="891" t="s">
        <v>1694</v>
      </c>
      <c r="U1047" s="891" t="s">
        <v>1694</v>
      </c>
      <c r="V1047" s="891" t="s">
        <v>1694</v>
      </c>
      <c r="W1047" s="891" t="s">
        <v>1694</v>
      </c>
      <c r="X1047" s="891" t="s">
        <v>1694</v>
      </c>
      <c r="Y1047" s="891" t="s">
        <v>1694</v>
      </c>
    </row>
    <row r="1048" spans="3:25" hidden="1" outlineLevel="1" x14ac:dyDescent="0.25">
      <c r="D1048" s="804" t="s">
        <v>836</v>
      </c>
      <c r="E1048" s="793" t="s">
        <v>2734</v>
      </c>
      <c r="F1048" s="891" t="s">
        <v>1694</v>
      </c>
      <c r="G1048" s="891" t="s">
        <v>1694</v>
      </c>
      <c r="H1048" s="891" t="s">
        <v>1694</v>
      </c>
      <c r="I1048" s="891" t="s">
        <v>1694</v>
      </c>
      <c r="J1048" s="891" t="s">
        <v>1694</v>
      </c>
      <c r="K1048" s="891" t="s">
        <v>1694</v>
      </c>
      <c r="L1048" s="891" t="s">
        <v>1694</v>
      </c>
      <c r="M1048" s="891" t="s">
        <v>1694</v>
      </c>
      <c r="N1048" s="891" t="s">
        <v>1694</v>
      </c>
      <c r="O1048" s="891" t="s">
        <v>1694</v>
      </c>
      <c r="P1048" s="891" t="s">
        <v>1694</v>
      </c>
      <c r="Q1048" s="891" t="s">
        <v>1694</v>
      </c>
      <c r="R1048" s="891" t="s">
        <v>1694</v>
      </c>
      <c r="S1048" s="891" t="s">
        <v>1694</v>
      </c>
      <c r="T1048" s="891" t="s">
        <v>1694</v>
      </c>
      <c r="U1048" s="891" t="s">
        <v>1694</v>
      </c>
      <c r="V1048" s="891" t="s">
        <v>1694</v>
      </c>
      <c r="W1048" s="891" t="s">
        <v>1694</v>
      </c>
      <c r="X1048" s="891" t="s">
        <v>1694</v>
      </c>
      <c r="Y1048" s="891" t="s">
        <v>1694</v>
      </c>
    </row>
    <row r="1049" spans="3:25" hidden="1" outlineLevel="1" x14ac:dyDescent="0.25">
      <c r="D1049" s="802" t="s">
        <v>837</v>
      </c>
      <c r="E1049" s="793" t="s">
        <v>2735</v>
      </c>
      <c r="F1049" s="891" t="s">
        <v>1694</v>
      </c>
      <c r="G1049" s="891" t="s">
        <v>1694</v>
      </c>
      <c r="H1049" s="891" t="s">
        <v>1694</v>
      </c>
      <c r="I1049" s="891" t="s">
        <v>1694</v>
      </c>
      <c r="J1049" s="891" t="s">
        <v>1694</v>
      </c>
      <c r="K1049" s="891" t="s">
        <v>1694</v>
      </c>
      <c r="L1049" s="891" t="s">
        <v>1694</v>
      </c>
      <c r="M1049" s="891" t="s">
        <v>1694</v>
      </c>
      <c r="N1049" s="891" t="s">
        <v>1694</v>
      </c>
      <c r="O1049" s="891" t="s">
        <v>1694</v>
      </c>
      <c r="P1049" s="891" t="s">
        <v>1694</v>
      </c>
      <c r="Q1049" s="891" t="s">
        <v>1694</v>
      </c>
      <c r="R1049" s="891" t="s">
        <v>1694</v>
      </c>
      <c r="S1049" s="891" t="s">
        <v>1694</v>
      </c>
      <c r="T1049" s="891" t="s">
        <v>1694</v>
      </c>
      <c r="U1049" s="891" t="s">
        <v>1694</v>
      </c>
      <c r="V1049" s="891" t="s">
        <v>1694</v>
      </c>
      <c r="W1049" s="891" t="s">
        <v>1694</v>
      </c>
      <c r="X1049" s="891" t="s">
        <v>1694</v>
      </c>
      <c r="Y1049" s="891" t="s">
        <v>1694</v>
      </c>
    </row>
    <row r="1050" spans="3:25" hidden="1" outlineLevel="1" x14ac:dyDescent="0.25">
      <c r="D1050" s="803" t="s">
        <v>803</v>
      </c>
      <c r="E1050" s="793" t="s">
        <v>2736</v>
      </c>
      <c r="F1050" s="891" t="s">
        <v>1694</v>
      </c>
      <c r="G1050" s="891" t="s">
        <v>1694</v>
      </c>
      <c r="H1050" s="891" t="s">
        <v>1694</v>
      </c>
      <c r="I1050" s="891" t="s">
        <v>1694</v>
      </c>
      <c r="J1050" s="891" t="s">
        <v>1694</v>
      </c>
      <c r="K1050" s="891" t="s">
        <v>1694</v>
      </c>
      <c r="L1050" s="891" t="s">
        <v>1694</v>
      </c>
      <c r="M1050" s="891" t="s">
        <v>1694</v>
      </c>
      <c r="N1050" s="891" t="s">
        <v>1694</v>
      </c>
      <c r="O1050" s="891" t="s">
        <v>1694</v>
      </c>
      <c r="P1050" s="891" t="s">
        <v>1694</v>
      </c>
      <c r="Q1050" s="891" t="s">
        <v>1694</v>
      </c>
      <c r="R1050" s="891" t="s">
        <v>1694</v>
      </c>
      <c r="S1050" s="891" t="s">
        <v>1694</v>
      </c>
      <c r="T1050" s="891" t="s">
        <v>1694</v>
      </c>
      <c r="U1050" s="891" t="s">
        <v>1694</v>
      </c>
      <c r="V1050" s="891" t="s">
        <v>1694</v>
      </c>
      <c r="W1050" s="891" t="s">
        <v>1694</v>
      </c>
      <c r="X1050" s="891" t="s">
        <v>1694</v>
      </c>
      <c r="Y1050" s="891" t="s">
        <v>1694</v>
      </c>
    </row>
    <row r="1051" spans="3:25" hidden="1" outlineLevel="1" x14ac:dyDescent="0.25">
      <c r="D1051" s="803" t="s">
        <v>823</v>
      </c>
      <c r="E1051" s="793" t="s">
        <v>2737</v>
      </c>
      <c r="F1051" s="891" t="s">
        <v>1694</v>
      </c>
      <c r="G1051" s="891" t="s">
        <v>1694</v>
      </c>
      <c r="H1051" s="891" t="s">
        <v>1694</v>
      </c>
      <c r="I1051" s="891" t="s">
        <v>1694</v>
      </c>
      <c r="J1051" s="891" t="s">
        <v>1694</v>
      </c>
      <c r="K1051" s="891" t="s">
        <v>1694</v>
      </c>
      <c r="L1051" s="891" t="s">
        <v>1694</v>
      </c>
      <c r="M1051" s="891" t="s">
        <v>1694</v>
      </c>
      <c r="N1051" s="891" t="s">
        <v>1694</v>
      </c>
      <c r="O1051" s="891" t="s">
        <v>1694</v>
      </c>
      <c r="P1051" s="891" t="s">
        <v>1694</v>
      </c>
      <c r="Q1051" s="891" t="s">
        <v>1694</v>
      </c>
      <c r="R1051" s="891" t="s">
        <v>1694</v>
      </c>
      <c r="S1051" s="891" t="s">
        <v>1694</v>
      </c>
      <c r="T1051" s="891" t="s">
        <v>1694</v>
      </c>
      <c r="U1051" s="891" t="s">
        <v>1694</v>
      </c>
      <c r="V1051" s="891" t="s">
        <v>1694</v>
      </c>
      <c r="W1051" s="891" t="s">
        <v>1694</v>
      </c>
      <c r="X1051" s="891" t="s">
        <v>1694</v>
      </c>
      <c r="Y1051" s="891" t="s">
        <v>1694</v>
      </c>
    </row>
    <row r="1052" spans="3:25" hidden="1" outlineLevel="1" x14ac:dyDescent="0.25">
      <c r="D1052" s="803" t="s">
        <v>497</v>
      </c>
      <c r="E1052" s="793" t="s">
        <v>2738</v>
      </c>
      <c r="F1052" s="891" t="s">
        <v>1694</v>
      </c>
      <c r="G1052" s="891" t="s">
        <v>1694</v>
      </c>
      <c r="H1052" s="891" t="s">
        <v>1694</v>
      </c>
      <c r="I1052" s="891" t="s">
        <v>1694</v>
      </c>
      <c r="J1052" s="891" t="s">
        <v>1694</v>
      </c>
      <c r="K1052" s="891" t="s">
        <v>1694</v>
      </c>
      <c r="L1052" s="891" t="s">
        <v>1694</v>
      </c>
      <c r="M1052" s="891" t="s">
        <v>1694</v>
      </c>
      <c r="N1052" s="891" t="s">
        <v>1694</v>
      </c>
      <c r="O1052" s="891" t="s">
        <v>1694</v>
      </c>
      <c r="P1052" s="891" t="s">
        <v>1694</v>
      </c>
      <c r="Q1052" s="891" t="s">
        <v>1694</v>
      </c>
      <c r="R1052" s="891" t="s">
        <v>1694</v>
      </c>
      <c r="S1052" s="891" t="s">
        <v>1694</v>
      </c>
      <c r="T1052" s="891" t="s">
        <v>1694</v>
      </c>
      <c r="U1052" s="891" t="s">
        <v>1694</v>
      </c>
      <c r="V1052" s="891" t="s">
        <v>1694</v>
      </c>
      <c r="W1052" s="891" t="s">
        <v>1694</v>
      </c>
      <c r="X1052" s="891" t="s">
        <v>1694</v>
      </c>
      <c r="Y1052" s="891" t="s">
        <v>1694</v>
      </c>
    </row>
    <row r="1053" spans="3:25" hidden="1" outlineLevel="1" x14ac:dyDescent="0.25">
      <c r="D1053" s="803" t="s">
        <v>35</v>
      </c>
      <c r="E1053" s="793" t="s">
        <v>2739</v>
      </c>
      <c r="F1053" s="891" t="s">
        <v>1694</v>
      </c>
      <c r="G1053" s="891" t="s">
        <v>1694</v>
      </c>
      <c r="H1053" s="891" t="s">
        <v>1694</v>
      </c>
      <c r="I1053" s="891" t="s">
        <v>1694</v>
      </c>
      <c r="J1053" s="891" t="s">
        <v>1694</v>
      </c>
      <c r="K1053" s="891" t="s">
        <v>1694</v>
      </c>
      <c r="L1053" s="891" t="s">
        <v>1694</v>
      </c>
      <c r="M1053" s="891" t="s">
        <v>1694</v>
      </c>
      <c r="N1053" s="891" t="s">
        <v>1694</v>
      </c>
      <c r="O1053" s="891" t="s">
        <v>1694</v>
      </c>
      <c r="P1053" s="891" t="s">
        <v>1694</v>
      </c>
      <c r="Q1053" s="891" t="s">
        <v>1694</v>
      </c>
      <c r="R1053" s="891" t="s">
        <v>1694</v>
      </c>
      <c r="S1053" s="891" t="s">
        <v>1694</v>
      </c>
      <c r="T1053" s="891" t="s">
        <v>1694</v>
      </c>
      <c r="U1053" s="891" t="s">
        <v>1694</v>
      </c>
      <c r="V1053" s="891" t="s">
        <v>1694</v>
      </c>
      <c r="W1053" s="891" t="s">
        <v>1694</v>
      </c>
      <c r="X1053" s="891" t="s">
        <v>1694</v>
      </c>
      <c r="Y1053" s="891" t="s">
        <v>1694</v>
      </c>
    </row>
    <row r="1054" spans="3:25" hidden="1" outlineLevel="1" x14ac:dyDescent="0.25">
      <c r="D1054" s="803" t="s">
        <v>804</v>
      </c>
      <c r="E1054" s="793" t="s">
        <v>2740</v>
      </c>
      <c r="F1054" s="891" t="s">
        <v>1694</v>
      </c>
      <c r="G1054" s="891" t="s">
        <v>1694</v>
      </c>
      <c r="H1054" s="891" t="s">
        <v>1694</v>
      </c>
      <c r="I1054" s="891" t="s">
        <v>1694</v>
      </c>
      <c r="J1054" s="891" t="s">
        <v>1694</v>
      </c>
      <c r="K1054" s="891" t="s">
        <v>1694</v>
      </c>
      <c r="L1054" s="891" t="s">
        <v>1694</v>
      </c>
      <c r="M1054" s="891" t="s">
        <v>1694</v>
      </c>
      <c r="N1054" s="891" t="s">
        <v>1694</v>
      </c>
      <c r="O1054" s="891" t="s">
        <v>1694</v>
      </c>
      <c r="P1054" s="891" t="s">
        <v>1694</v>
      </c>
      <c r="Q1054" s="891" t="s">
        <v>1694</v>
      </c>
      <c r="R1054" s="891" t="s">
        <v>1694</v>
      </c>
      <c r="S1054" s="891" t="s">
        <v>1694</v>
      </c>
      <c r="T1054" s="891" t="s">
        <v>1694</v>
      </c>
      <c r="U1054" s="891" t="s">
        <v>1694</v>
      </c>
      <c r="V1054" s="891" t="s">
        <v>1694</v>
      </c>
      <c r="W1054" s="891" t="s">
        <v>1694</v>
      </c>
      <c r="X1054" s="891" t="s">
        <v>1694</v>
      </c>
      <c r="Y1054" s="891" t="s">
        <v>1694</v>
      </c>
    </row>
    <row r="1055" spans="3:25" hidden="1" outlineLevel="1" x14ac:dyDescent="0.25">
      <c r="D1055" s="803" t="s">
        <v>805</v>
      </c>
      <c r="E1055" s="793" t="s">
        <v>2741</v>
      </c>
      <c r="F1055" s="891" t="s">
        <v>1694</v>
      </c>
      <c r="G1055" s="891" t="s">
        <v>1694</v>
      </c>
      <c r="H1055" s="891" t="s">
        <v>1694</v>
      </c>
      <c r="I1055" s="891" t="s">
        <v>1694</v>
      </c>
      <c r="J1055" s="891" t="s">
        <v>1694</v>
      </c>
      <c r="K1055" s="891" t="s">
        <v>1694</v>
      </c>
      <c r="L1055" s="891" t="s">
        <v>1694</v>
      </c>
      <c r="M1055" s="891" t="s">
        <v>1694</v>
      </c>
      <c r="N1055" s="891" t="s">
        <v>1694</v>
      </c>
      <c r="O1055" s="891" t="s">
        <v>1694</v>
      </c>
      <c r="P1055" s="891" t="s">
        <v>1694</v>
      </c>
      <c r="Q1055" s="891" t="s">
        <v>1694</v>
      </c>
      <c r="R1055" s="891" t="s">
        <v>1694</v>
      </c>
      <c r="S1055" s="891" t="s">
        <v>1694</v>
      </c>
      <c r="T1055" s="891" t="s">
        <v>1694</v>
      </c>
      <c r="U1055" s="891" t="s">
        <v>1694</v>
      </c>
      <c r="V1055" s="891" t="s">
        <v>1694</v>
      </c>
      <c r="W1055" s="891" t="s">
        <v>1694</v>
      </c>
      <c r="X1055" s="891" t="s">
        <v>1694</v>
      </c>
      <c r="Y1055" s="891" t="s">
        <v>1694</v>
      </c>
    </row>
    <row r="1056" spans="3:25" hidden="1" outlineLevel="1" x14ac:dyDescent="0.25">
      <c r="D1056" s="802" t="s">
        <v>31</v>
      </c>
      <c r="E1056" s="793" t="s">
        <v>2742</v>
      </c>
      <c r="F1056" s="891" t="s">
        <v>1694</v>
      </c>
      <c r="G1056" s="891" t="s">
        <v>1694</v>
      </c>
      <c r="H1056" s="891" t="s">
        <v>1694</v>
      </c>
      <c r="I1056" s="891" t="s">
        <v>1694</v>
      </c>
      <c r="J1056" s="891" t="s">
        <v>1694</v>
      </c>
      <c r="K1056" s="891" t="s">
        <v>1694</v>
      </c>
      <c r="L1056" s="891" t="s">
        <v>1694</v>
      </c>
      <c r="M1056" s="891" t="s">
        <v>1694</v>
      </c>
      <c r="N1056" s="891" t="s">
        <v>1694</v>
      </c>
      <c r="O1056" s="891" t="s">
        <v>1694</v>
      </c>
      <c r="P1056" s="891" t="s">
        <v>1694</v>
      </c>
      <c r="Q1056" s="891" t="s">
        <v>1694</v>
      </c>
      <c r="R1056" s="891" t="s">
        <v>1694</v>
      </c>
      <c r="S1056" s="891" t="s">
        <v>1694</v>
      </c>
      <c r="T1056" s="891" t="s">
        <v>1694</v>
      </c>
      <c r="U1056" s="891" t="s">
        <v>1694</v>
      </c>
      <c r="V1056" s="891" t="s">
        <v>1694</v>
      </c>
      <c r="W1056" s="891" t="s">
        <v>1694</v>
      </c>
      <c r="X1056" s="891" t="s">
        <v>1694</v>
      </c>
      <c r="Y1056" s="891" t="s">
        <v>1694</v>
      </c>
    </row>
    <row r="1057" spans="4:25" hidden="1" outlineLevel="1" x14ac:dyDescent="0.25">
      <c r="D1057" s="803" t="s">
        <v>807</v>
      </c>
      <c r="E1057" s="793" t="s">
        <v>2743</v>
      </c>
      <c r="F1057" s="891" t="s">
        <v>1694</v>
      </c>
      <c r="G1057" s="891" t="s">
        <v>1694</v>
      </c>
      <c r="H1057" s="891" t="s">
        <v>1694</v>
      </c>
      <c r="I1057" s="891" t="s">
        <v>1694</v>
      </c>
      <c r="J1057" s="891" t="s">
        <v>1694</v>
      </c>
      <c r="K1057" s="891" t="s">
        <v>1694</v>
      </c>
      <c r="L1057" s="891" t="s">
        <v>1694</v>
      </c>
      <c r="M1057" s="891" t="s">
        <v>1694</v>
      </c>
      <c r="N1057" s="891" t="s">
        <v>1694</v>
      </c>
      <c r="O1057" s="891" t="s">
        <v>1694</v>
      </c>
      <c r="P1057" s="891" t="s">
        <v>1694</v>
      </c>
      <c r="Q1057" s="891" t="s">
        <v>1694</v>
      </c>
      <c r="R1057" s="891" t="s">
        <v>1694</v>
      </c>
      <c r="S1057" s="891" t="s">
        <v>1694</v>
      </c>
      <c r="T1057" s="891" t="s">
        <v>1694</v>
      </c>
      <c r="U1057" s="891" t="s">
        <v>1694</v>
      </c>
      <c r="V1057" s="891" t="s">
        <v>1694</v>
      </c>
      <c r="W1057" s="891" t="s">
        <v>1694</v>
      </c>
      <c r="X1057" s="891" t="s">
        <v>1694</v>
      </c>
      <c r="Y1057" s="891" t="s">
        <v>1694</v>
      </c>
    </row>
    <row r="1058" spans="4:25" hidden="1" outlineLevel="1" x14ac:dyDescent="0.25">
      <c r="D1058" s="803" t="s">
        <v>808</v>
      </c>
      <c r="E1058" s="793" t="s">
        <v>2744</v>
      </c>
      <c r="F1058" s="891" t="s">
        <v>1694</v>
      </c>
      <c r="G1058" s="891" t="s">
        <v>1694</v>
      </c>
      <c r="H1058" s="891" t="s">
        <v>1694</v>
      </c>
      <c r="I1058" s="891" t="s">
        <v>1694</v>
      </c>
      <c r="J1058" s="891" t="s">
        <v>1694</v>
      </c>
      <c r="K1058" s="891" t="s">
        <v>1694</v>
      </c>
      <c r="L1058" s="891" t="s">
        <v>1694</v>
      </c>
      <c r="M1058" s="891" t="s">
        <v>1694</v>
      </c>
      <c r="N1058" s="891" t="s">
        <v>1694</v>
      </c>
      <c r="O1058" s="891" t="s">
        <v>1694</v>
      </c>
      <c r="P1058" s="891" t="s">
        <v>1694</v>
      </c>
      <c r="Q1058" s="891" t="s">
        <v>1694</v>
      </c>
      <c r="R1058" s="891" t="s">
        <v>1694</v>
      </c>
      <c r="S1058" s="891" t="s">
        <v>1694</v>
      </c>
      <c r="T1058" s="891" t="s">
        <v>1694</v>
      </c>
      <c r="U1058" s="891" t="s">
        <v>1694</v>
      </c>
      <c r="V1058" s="891" t="s">
        <v>1694</v>
      </c>
      <c r="W1058" s="891" t="s">
        <v>1694</v>
      </c>
      <c r="X1058" s="891" t="s">
        <v>1694</v>
      </c>
      <c r="Y1058" s="891" t="s">
        <v>1694</v>
      </c>
    </row>
    <row r="1059" spans="4:25" hidden="1" outlineLevel="1" x14ac:dyDescent="0.25">
      <c r="D1059" s="803" t="s">
        <v>809</v>
      </c>
      <c r="E1059" s="793" t="s">
        <v>2745</v>
      </c>
      <c r="F1059" s="891" t="s">
        <v>1694</v>
      </c>
      <c r="G1059" s="891" t="s">
        <v>1694</v>
      </c>
      <c r="H1059" s="891" t="s">
        <v>1694</v>
      </c>
      <c r="I1059" s="891" t="s">
        <v>1694</v>
      </c>
      <c r="J1059" s="891" t="s">
        <v>1694</v>
      </c>
      <c r="K1059" s="891" t="s">
        <v>1694</v>
      </c>
      <c r="L1059" s="891" t="s">
        <v>1694</v>
      </c>
      <c r="M1059" s="891" t="s">
        <v>1694</v>
      </c>
      <c r="N1059" s="891" t="s">
        <v>1694</v>
      </c>
      <c r="O1059" s="891" t="s">
        <v>1694</v>
      </c>
      <c r="P1059" s="891" t="s">
        <v>1694</v>
      </c>
      <c r="Q1059" s="891" t="s">
        <v>1694</v>
      </c>
      <c r="R1059" s="891" t="s">
        <v>1694</v>
      </c>
      <c r="S1059" s="891" t="s">
        <v>1694</v>
      </c>
      <c r="T1059" s="891" t="s">
        <v>1694</v>
      </c>
      <c r="U1059" s="891" t="s">
        <v>1694</v>
      </c>
      <c r="V1059" s="891" t="s">
        <v>1694</v>
      </c>
      <c r="W1059" s="891" t="s">
        <v>1694</v>
      </c>
      <c r="X1059" s="891" t="s">
        <v>1694</v>
      </c>
      <c r="Y1059" s="891" t="s">
        <v>1694</v>
      </c>
    </row>
    <row r="1060" spans="4:25" hidden="1" outlineLevel="1" x14ac:dyDescent="0.25">
      <c r="D1060" s="803" t="s">
        <v>824</v>
      </c>
      <c r="E1060" s="793" t="s">
        <v>2746</v>
      </c>
      <c r="F1060" s="891" t="s">
        <v>1694</v>
      </c>
      <c r="G1060" s="891" t="s">
        <v>1694</v>
      </c>
      <c r="H1060" s="891" t="s">
        <v>1694</v>
      </c>
      <c r="I1060" s="891" t="s">
        <v>1694</v>
      </c>
      <c r="J1060" s="891" t="s">
        <v>1694</v>
      </c>
      <c r="K1060" s="891" t="s">
        <v>1694</v>
      </c>
      <c r="L1060" s="891" t="s">
        <v>1694</v>
      </c>
      <c r="M1060" s="891" t="s">
        <v>1694</v>
      </c>
      <c r="N1060" s="891" t="s">
        <v>1694</v>
      </c>
      <c r="O1060" s="891" t="s">
        <v>1694</v>
      </c>
      <c r="P1060" s="891" t="s">
        <v>1694</v>
      </c>
      <c r="Q1060" s="891" t="s">
        <v>1694</v>
      </c>
      <c r="R1060" s="891" t="s">
        <v>1694</v>
      </c>
      <c r="S1060" s="891" t="s">
        <v>1694</v>
      </c>
      <c r="T1060" s="891" t="s">
        <v>1694</v>
      </c>
      <c r="U1060" s="891" t="s">
        <v>1694</v>
      </c>
      <c r="V1060" s="891" t="s">
        <v>1694</v>
      </c>
      <c r="W1060" s="891" t="s">
        <v>1694</v>
      </c>
      <c r="X1060" s="891" t="s">
        <v>1694</v>
      </c>
      <c r="Y1060" s="891" t="s">
        <v>1694</v>
      </c>
    </row>
    <row r="1061" spans="4:25" hidden="1" outlineLevel="1" x14ac:dyDescent="0.25">
      <c r="D1061" s="804" t="s">
        <v>838</v>
      </c>
      <c r="E1061" s="793" t="s">
        <v>2747</v>
      </c>
      <c r="F1061" s="891" t="s">
        <v>1694</v>
      </c>
      <c r="G1061" s="891" t="s">
        <v>1694</v>
      </c>
      <c r="H1061" s="891" t="s">
        <v>1694</v>
      </c>
      <c r="I1061" s="891" t="s">
        <v>1694</v>
      </c>
      <c r="J1061" s="891" t="s">
        <v>1694</v>
      </c>
      <c r="K1061" s="891" t="s">
        <v>1694</v>
      </c>
      <c r="L1061" s="891" t="s">
        <v>1694</v>
      </c>
      <c r="M1061" s="891" t="s">
        <v>1694</v>
      </c>
      <c r="N1061" s="891" t="s">
        <v>1694</v>
      </c>
      <c r="O1061" s="891" t="s">
        <v>1694</v>
      </c>
      <c r="P1061" s="891" t="s">
        <v>1694</v>
      </c>
      <c r="Q1061" s="891" t="s">
        <v>1694</v>
      </c>
      <c r="R1061" s="891" t="s">
        <v>1694</v>
      </c>
      <c r="S1061" s="891" t="s">
        <v>1694</v>
      </c>
      <c r="T1061" s="891" t="s">
        <v>1694</v>
      </c>
      <c r="U1061" s="891" t="s">
        <v>1694</v>
      </c>
      <c r="V1061" s="891" t="s">
        <v>1694</v>
      </c>
      <c r="W1061" s="891" t="s">
        <v>1694</v>
      </c>
      <c r="X1061" s="891" t="s">
        <v>1694</v>
      </c>
      <c r="Y1061" s="891" t="s">
        <v>1694</v>
      </c>
    </row>
    <row r="1062" spans="4:25" hidden="1" outlineLevel="1" x14ac:dyDescent="0.25">
      <c r="D1062" s="803" t="s">
        <v>837</v>
      </c>
      <c r="E1062" s="793" t="s">
        <v>2748</v>
      </c>
      <c r="F1062" s="891" t="s">
        <v>1694</v>
      </c>
      <c r="G1062" s="891" t="s">
        <v>1694</v>
      </c>
      <c r="H1062" s="891" t="s">
        <v>1694</v>
      </c>
      <c r="I1062" s="891" t="s">
        <v>1694</v>
      </c>
      <c r="J1062" s="891" t="s">
        <v>1694</v>
      </c>
      <c r="K1062" s="891" t="s">
        <v>1694</v>
      </c>
      <c r="L1062" s="891" t="s">
        <v>1694</v>
      </c>
      <c r="M1062" s="891" t="s">
        <v>1694</v>
      </c>
      <c r="N1062" s="891" t="s">
        <v>1694</v>
      </c>
      <c r="O1062" s="891" t="s">
        <v>1694</v>
      </c>
      <c r="P1062" s="891" t="s">
        <v>1694</v>
      </c>
      <c r="Q1062" s="891" t="s">
        <v>1694</v>
      </c>
      <c r="R1062" s="891" t="s">
        <v>1694</v>
      </c>
      <c r="S1062" s="891" t="s">
        <v>1694</v>
      </c>
      <c r="T1062" s="891" t="s">
        <v>1694</v>
      </c>
      <c r="U1062" s="891" t="s">
        <v>1694</v>
      </c>
      <c r="V1062" s="891" t="s">
        <v>1694</v>
      </c>
      <c r="W1062" s="891" t="s">
        <v>1694</v>
      </c>
      <c r="X1062" s="891" t="s">
        <v>1694</v>
      </c>
      <c r="Y1062" s="891" t="s">
        <v>1694</v>
      </c>
    </row>
    <row r="1063" spans="4:25" hidden="1" outlineLevel="1" x14ac:dyDescent="0.25">
      <c r="D1063" s="803" t="s">
        <v>839</v>
      </c>
      <c r="E1063" s="793" t="s">
        <v>2749</v>
      </c>
      <c r="F1063" s="891" t="s">
        <v>1694</v>
      </c>
      <c r="G1063" s="891" t="s">
        <v>1694</v>
      </c>
      <c r="H1063" s="891" t="s">
        <v>1694</v>
      </c>
      <c r="I1063" s="891" t="s">
        <v>1694</v>
      </c>
      <c r="J1063" s="891" t="s">
        <v>1694</v>
      </c>
      <c r="K1063" s="891" t="s">
        <v>1694</v>
      </c>
      <c r="L1063" s="891" t="s">
        <v>1694</v>
      </c>
      <c r="M1063" s="891" t="s">
        <v>1694</v>
      </c>
      <c r="N1063" s="891" t="s">
        <v>1694</v>
      </c>
      <c r="O1063" s="891" t="s">
        <v>1694</v>
      </c>
      <c r="P1063" s="891" t="s">
        <v>1694</v>
      </c>
      <c r="Q1063" s="891" t="s">
        <v>1694</v>
      </c>
      <c r="R1063" s="891" t="s">
        <v>1694</v>
      </c>
      <c r="S1063" s="891" t="s">
        <v>1694</v>
      </c>
      <c r="T1063" s="891" t="s">
        <v>1694</v>
      </c>
      <c r="U1063" s="891" t="s">
        <v>1694</v>
      </c>
      <c r="V1063" s="891" t="s">
        <v>1694</v>
      </c>
      <c r="W1063" s="891" t="s">
        <v>1694</v>
      </c>
      <c r="X1063" s="891" t="s">
        <v>1694</v>
      </c>
      <c r="Y1063" s="891" t="s">
        <v>1694</v>
      </c>
    </row>
    <row r="1064" spans="4:25" hidden="1" outlineLevel="1" x14ac:dyDescent="0.25">
      <c r="D1064" s="803" t="s">
        <v>824</v>
      </c>
      <c r="E1064" s="793" t="s">
        <v>2750</v>
      </c>
      <c r="F1064" s="891" t="s">
        <v>1694</v>
      </c>
      <c r="G1064" s="891" t="s">
        <v>1694</v>
      </c>
      <c r="H1064" s="891" t="s">
        <v>1694</v>
      </c>
      <c r="I1064" s="891" t="s">
        <v>1694</v>
      </c>
      <c r="J1064" s="891" t="s">
        <v>1694</v>
      </c>
      <c r="K1064" s="891" t="s">
        <v>1694</v>
      </c>
      <c r="L1064" s="891" t="s">
        <v>1694</v>
      </c>
      <c r="M1064" s="891" t="s">
        <v>1694</v>
      </c>
      <c r="N1064" s="891" t="s">
        <v>1694</v>
      </c>
      <c r="O1064" s="891" t="s">
        <v>1694</v>
      </c>
      <c r="P1064" s="891" t="s">
        <v>1694</v>
      </c>
      <c r="Q1064" s="891" t="s">
        <v>1694</v>
      </c>
      <c r="R1064" s="891" t="s">
        <v>1694</v>
      </c>
      <c r="S1064" s="891" t="s">
        <v>1694</v>
      </c>
      <c r="T1064" s="891" t="s">
        <v>1694</v>
      </c>
      <c r="U1064" s="891" t="s">
        <v>1694</v>
      </c>
      <c r="V1064" s="891" t="s">
        <v>1694</v>
      </c>
      <c r="W1064" s="891" t="s">
        <v>1694</v>
      </c>
      <c r="X1064" s="891" t="s">
        <v>1694</v>
      </c>
      <c r="Y1064" s="891" t="s">
        <v>1694</v>
      </c>
    </row>
    <row r="1065" spans="4:25" hidden="1" outlineLevel="1" x14ac:dyDescent="0.25">
      <c r="D1065" s="803" t="s">
        <v>4</v>
      </c>
      <c r="E1065" s="793" t="s">
        <v>2751</v>
      </c>
      <c r="F1065" s="891" t="s">
        <v>1694</v>
      </c>
      <c r="G1065" s="891" t="s">
        <v>1694</v>
      </c>
      <c r="H1065" s="891" t="s">
        <v>1694</v>
      </c>
      <c r="I1065" s="891" t="s">
        <v>1694</v>
      </c>
      <c r="J1065" s="891" t="s">
        <v>1694</v>
      </c>
      <c r="K1065" s="891" t="s">
        <v>1694</v>
      </c>
      <c r="L1065" s="891" t="s">
        <v>1694</v>
      </c>
      <c r="M1065" s="891" t="s">
        <v>1694</v>
      </c>
      <c r="N1065" s="891" t="s">
        <v>1694</v>
      </c>
      <c r="O1065" s="891" t="s">
        <v>1694</v>
      </c>
      <c r="P1065" s="891" t="s">
        <v>1694</v>
      </c>
      <c r="Q1065" s="891" t="s">
        <v>1694</v>
      </c>
      <c r="R1065" s="891" t="s">
        <v>1694</v>
      </c>
      <c r="S1065" s="891" t="s">
        <v>1694</v>
      </c>
      <c r="T1065" s="891" t="s">
        <v>1694</v>
      </c>
      <c r="U1065" s="891" t="s">
        <v>1694</v>
      </c>
      <c r="V1065" s="891" t="s">
        <v>1694</v>
      </c>
      <c r="W1065" s="891" t="s">
        <v>1694</v>
      </c>
      <c r="X1065" s="891" t="s">
        <v>1694</v>
      </c>
      <c r="Y1065" s="891" t="s">
        <v>1694</v>
      </c>
    </row>
    <row r="1066" spans="4:25" hidden="1" outlineLevel="1" x14ac:dyDescent="0.25">
      <c r="D1066" s="802" t="s">
        <v>825</v>
      </c>
      <c r="E1066" s="793" t="s">
        <v>2752</v>
      </c>
      <c r="F1066" s="891" t="s">
        <v>1694</v>
      </c>
      <c r="G1066" s="891" t="s">
        <v>1694</v>
      </c>
      <c r="H1066" s="891" t="s">
        <v>1694</v>
      </c>
      <c r="I1066" s="891" t="s">
        <v>1694</v>
      </c>
      <c r="J1066" s="891" t="s">
        <v>1694</v>
      </c>
      <c r="K1066" s="891" t="s">
        <v>1694</v>
      </c>
      <c r="L1066" s="891" t="s">
        <v>1694</v>
      </c>
      <c r="M1066" s="891" t="s">
        <v>1694</v>
      </c>
      <c r="N1066" s="891" t="s">
        <v>1694</v>
      </c>
      <c r="O1066" s="891" t="s">
        <v>1694</v>
      </c>
      <c r="P1066" s="891" t="s">
        <v>1694</v>
      </c>
      <c r="Q1066" s="891" t="s">
        <v>1694</v>
      </c>
      <c r="R1066" s="891" t="s">
        <v>1694</v>
      </c>
      <c r="S1066" s="891" t="s">
        <v>1694</v>
      </c>
      <c r="T1066" s="891" t="s">
        <v>1694</v>
      </c>
      <c r="U1066" s="891" t="s">
        <v>1694</v>
      </c>
      <c r="V1066" s="891" t="s">
        <v>1694</v>
      </c>
      <c r="W1066" s="891" t="s">
        <v>1694</v>
      </c>
      <c r="X1066" s="891" t="s">
        <v>1694</v>
      </c>
      <c r="Y1066" s="891" t="s">
        <v>1694</v>
      </c>
    </row>
    <row r="1067" spans="4:25" hidden="1" outlineLevel="1" x14ac:dyDescent="0.25">
      <c r="D1067" s="804" t="s">
        <v>840</v>
      </c>
      <c r="E1067" s="793" t="s">
        <v>2753</v>
      </c>
      <c r="F1067" s="891" t="s">
        <v>1694</v>
      </c>
      <c r="G1067" s="891" t="s">
        <v>1694</v>
      </c>
      <c r="H1067" s="891" t="s">
        <v>1694</v>
      </c>
      <c r="I1067" s="891" t="s">
        <v>1694</v>
      </c>
      <c r="J1067" s="891" t="s">
        <v>1694</v>
      </c>
      <c r="K1067" s="891" t="s">
        <v>1694</v>
      </c>
      <c r="L1067" s="891" t="s">
        <v>1694</v>
      </c>
      <c r="M1067" s="891" t="s">
        <v>1694</v>
      </c>
      <c r="N1067" s="891" t="s">
        <v>1694</v>
      </c>
      <c r="O1067" s="891" t="s">
        <v>1694</v>
      </c>
      <c r="P1067" s="891" t="s">
        <v>1694</v>
      </c>
      <c r="Q1067" s="891" t="s">
        <v>1694</v>
      </c>
      <c r="R1067" s="891" t="s">
        <v>1694</v>
      </c>
      <c r="S1067" s="891" t="s">
        <v>1694</v>
      </c>
      <c r="T1067" s="891" t="s">
        <v>1694</v>
      </c>
      <c r="U1067" s="891" t="s">
        <v>1694</v>
      </c>
      <c r="V1067" s="891" t="s">
        <v>1694</v>
      </c>
      <c r="W1067" s="891" t="s">
        <v>1694</v>
      </c>
      <c r="X1067" s="891" t="s">
        <v>1694</v>
      </c>
      <c r="Y1067" s="891" t="s">
        <v>1694</v>
      </c>
    </row>
    <row r="1068" spans="4:25" hidden="1" outlineLevel="1" x14ac:dyDescent="0.25">
      <c r="D1068" s="802" t="s">
        <v>35</v>
      </c>
      <c r="E1068" s="793" t="s">
        <v>2754</v>
      </c>
      <c r="F1068" s="891" t="s">
        <v>1694</v>
      </c>
      <c r="G1068" s="891" t="s">
        <v>1694</v>
      </c>
      <c r="H1068" s="891" t="s">
        <v>1694</v>
      </c>
      <c r="I1068" s="891" t="s">
        <v>1694</v>
      </c>
      <c r="J1068" s="891" t="s">
        <v>1694</v>
      </c>
      <c r="K1068" s="891" t="s">
        <v>1694</v>
      </c>
      <c r="L1068" s="891" t="s">
        <v>1694</v>
      </c>
      <c r="M1068" s="891" t="s">
        <v>1694</v>
      </c>
      <c r="N1068" s="891" t="s">
        <v>1694</v>
      </c>
      <c r="O1068" s="891" t="s">
        <v>1694</v>
      </c>
      <c r="P1068" s="891" t="s">
        <v>1694</v>
      </c>
      <c r="Q1068" s="891" t="s">
        <v>1694</v>
      </c>
      <c r="R1068" s="891" t="s">
        <v>1694</v>
      </c>
      <c r="S1068" s="891" t="s">
        <v>1694</v>
      </c>
      <c r="T1068" s="891" t="s">
        <v>1694</v>
      </c>
      <c r="U1068" s="891" t="s">
        <v>1694</v>
      </c>
      <c r="V1068" s="891" t="s">
        <v>1694</v>
      </c>
      <c r="W1068" s="891" t="s">
        <v>1694</v>
      </c>
      <c r="X1068" s="891" t="s">
        <v>1694</v>
      </c>
      <c r="Y1068" s="891" t="s">
        <v>1694</v>
      </c>
    </row>
    <row r="1069" spans="4:25" hidden="1" outlineLevel="1" x14ac:dyDescent="0.25">
      <c r="D1069" s="802" t="s">
        <v>804</v>
      </c>
      <c r="E1069" s="793" t="s">
        <v>2755</v>
      </c>
      <c r="F1069" s="891" t="s">
        <v>1694</v>
      </c>
      <c r="G1069" s="891" t="s">
        <v>1694</v>
      </c>
      <c r="H1069" s="891" t="s">
        <v>1694</v>
      </c>
      <c r="I1069" s="891" t="s">
        <v>1694</v>
      </c>
      <c r="J1069" s="891" t="s">
        <v>1694</v>
      </c>
      <c r="K1069" s="891" t="s">
        <v>1694</v>
      </c>
      <c r="L1069" s="891" t="s">
        <v>1694</v>
      </c>
      <c r="M1069" s="891" t="s">
        <v>1694</v>
      </c>
      <c r="N1069" s="891" t="s">
        <v>1694</v>
      </c>
      <c r="O1069" s="891" t="s">
        <v>1694</v>
      </c>
      <c r="P1069" s="891" t="s">
        <v>1694</v>
      </c>
      <c r="Q1069" s="891" t="s">
        <v>1694</v>
      </c>
      <c r="R1069" s="891" t="s">
        <v>1694</v>
      </c>
      <c r="S1069" s="891" t="s">
        <v>1694</v>
      </c>
      <c r="T1069" s="891" t="s">
        <v>1694</v>
      </c>
      <c r="U1069" s="891" t="s">
        <v>1694</v>
      </c>
      <c r="V1069" s="891" t="s">
        <v>1694</v>
      </c>
      <c r="W1069" s="891" t="s">
        <v>1694</v>
      </c>
      <c r="X1069" s="891" t="s">
        <v>1694</v>
      </c>
      <c r="Y1069" s="891" t="s">
        <v>1694</v>
      </c>
    </row>
    <row r="1070" spans="4:25" hidden="1" outlineLevel="1" x14ac:dyDescent="0.25">
      <c r="D1070" s="802" t="s">
        <v>805</v>
      </c>
      <c r="E1070" s="793" t="s">
        <v>2756</v>
      </c>
      <c r="F1070" s="891" t="s">
        <v>1694</v>
      </c>
      <c r="G1070" s="891" t="s">
        <v>1694</v>
      </c>
      <c r="H1070" s="891" t="s">
        <v>1694</v>
      </c>
      <c r="I1070" s="891" t="s">
        <v>1694</v>
      </c>
      <c r="J1070" s="891" t="s">
        <v>1694</v>
      </c>
      <c r="K1070" s="891" t="s">
        <v>1694</v>
      </c>
      <c r="L1070" s="891" t="s">
        <v>1694</v>
      </c>
      <c r="M1070" s="891" t="s">
        <v>1694</v>
      </c>
      <c r="N1070" s="891" t="s">
        <v>1694</v>
      </c>
      <c r="O1070" s="891" t="s">
        <v>1694</v>
      </c>
      <c r="P1070" s="891" t="s">
        <v>1694</v>
      </c>
      <c r="Q1070" s="891" t="s">
        <v>1694</v>
      </c>
      <c r="R1070" s="891" t="s">
        <v>1694</v>
      </c>
      <c r="S1070" s="891" t="s">
        <v>1694</v>
      </c>
      <c r="T1070" s="891" t="s">
        <v>1694</v>
      </c>
      <c r="U1070" s="891" t="s">
        <v>1694</v>
      </c>
      <c r="V1070" s="891" t="s">
        <v>1694</v>
      </c>
      <c r="W1070" s="891" t="s">
        <v>1694</v>
      </c>
      <c r="X1070" s="891" t="s">
        <v>1694</v>
      </c>
      <c r="Y1070" s="891" t="s">
        <v>1694</v>
      </c>
    </row>
    <row r="1071" spans="4:25" hidden="1" outlineLevel="1" x14ac:dyDescent="0.25">
      <c r="D1071" s="802" t="s">
        <v>807</v>
      </c>
      <c r="E1071" s="793" t="s">
        <v>2757</v>
      </c>
      <c r="F1071" s="891" t="s">
        <v>1694</v>
      </c>
      <c r="G1071" s="891" t="s">
        <v>1694</v>
      </c>
      <c r="H1071" s="891" t="s">
        <v>1694</v>
      </c>
      <c r="I1071" s="891" t="s">
        <v>1694</v>
      </c>
      <c r="J1071" s="891" t="s">
        <v>1694</v>
      </c>
      <c r="K1071" s="891" t="s">
        <v>1694</v>
      </c>
      <c r="L1071" s="891" t="s">
        <v>1694</v>
      </c>
      <c r="M1071" s="891" t="s">
        <v>1694</v>
      </c>
      <c r="N1071" s="891" t="s">
        <v>1694</v>
      </c>
      <c r="O1071" s="891" t="s">
        <v>1694</v>
      </c>
      <c r="P1071" s="891" t="s">
        <v>1694</v>
      </c>
      <c r="Q1071" s="891" t="s">
        <v>1694</v>
      </c>
      <c r="R1071" s="891" t="s">
        <v>1694</v>
      </c>
      <c r="S1071" s="891" t="s">
        <v>1694</v>
      </c>
      <c r="T1071" s="891" t="s">
        <v>1694</v>
      </c>
      <c r="U1071" s="891" t="s">
        <v>1694</v>
      </c>
      <c r="V1071" s="891" t="s">
        <v>1694</v>
      </c>
      <c r="W1071" s="891" t="s">
        <v>1694</v>
      </c>
      <c r="X1071" s="891" t="s">
        <v>1694</v>
      </c>
      <c r="Y1071" s="891" t="s">
        <v>1694</v>
      </c>
    </row>
    <row r="1072" spans="4:25" hidden="1" outlineLevel="1" x14ac:dyDescent="0.25">
      <c r="D1072" s="802" t="s">
        <v>808</v>
      </c>
      <c r="E1072" s="793" t="s">
        <v>2758</v>
      </c>
      <c r="F1072" s="891" t="s">
        <v>1694</v>
      </c>
      <c r="G1072" s="891" t="s">
        <v>1694</v>
      </c>
      <c r="H1072" s="891" t="s">
        <v>1694</v>
      </c>
      <c r="I1072" s="891" t="s">
        <v>1694</v>
      </c>
      <c r="J1072" s="891" t="s">
        <v>1694</v>
      </c>
      <c r="K1072" s="891" t="s">
        <v>1694</v>
      </c>
      <c r="L1072" s="891" t="s">
        <v>1694</v>
      </c>
      <c r="M1072" s="891" t="s">
        <v>1694</v>
      </c>
      <c r="N1072" s="891" t="s">
        <v>1694</v>
      </c>
      <c r="O1072" s="891" t="s">
        <v>1694</v>
      </c>
      <c r="P1072" s="891" t="s">
        <v>1694</v>
      </c>
      <c r="Q1072" s="891" t="s">
        <v>1694</v>
      </c>
      <c r="R1072" s="891" t="s">
        <v>1694</v>
      </c>
      <c r="S1072" s="891" t="s">
        <v>1694</v>
      </c>
      <c r="T1072" s="891" t="s">
        <v>1694</v>
      </c>
      <c r="U1072" s="891" t="s">
        <v>1694</v>
      </c>
      <c r="V1072" s="891" t="s">
        <v>1694</v>
      </c>
      <c r="W1072" s="891" t="s">
        <v>1694</v>
      </c>
      <c r="X1072" s="891" t="s">
        <v>1694</v>
      </c>
      <c r="Y1072" s="891" t="s">
        <v>1694</v>
      </c>
    </row>
    <row r="1073" spans="3:25" hidden="1" outlineLevel="1" x14ac:dyDescent="0.25">
      <c r="D1073" s="802" t="s">
        <v>809</v>
      </c>
      <c r="E1073" s="793" t="s">
        <v>2759</v>
      </c>
      <c r="F1073" s="891" t="s">
        <v>1694</v>
      </c>
      <c r="G1073" s="891" t="s">
        <v>1694</v>
      </c>
      <c r="H1073" s="891" t="s">
        <v>1694</v>
      </c>
      <c r="I1073" s="891" t="s">
        <v>1694</v>
      </c>
      <c r="J1073" s="891" t="s">
        <v>1694</v>
      </c>
      <c r="K1073" s="891" t="s">
        <v>1694</v>
      </c>
      <c r="L1073" s="891" t="s">
        <v>1694</v>
      </c>
      <c r="M1073" s="891" t="s">
        <v>1694</v>
      </c>
      <c r="N1073" s="891" t="s">
        <v>1694</v>
      </c>
      <c r="O1073" s="891" t="s">
        <v>1694</v>
      </c>
      <c r="P1073" s="891" t="s">
        <v>1694</v>
      </c>
      <c r="Q1073" s="891" t="s">
        <v>1694</v>
      </c>
      <c r="R1073" s="891" t="s">
        <v>1694</v>
      </c>
      <c r="S1073" s="891" t="s">
        <v>1694</v>
      </c>
      <c r="T1073" s="891" t="s">
        <v>1694</v>
      </c>
      <c r="U1073" s="891" t="s">
        <v>1694</v>
      </c>
      <c r="V1073" s="891" t="s">
        <v>1694</v>
      </c>
      <c r="W1073" s="891" t="s">
        <v>1694</v>
      </c>
      <c r="X1073" s="891" t="s">
        <v>1694</v>
      </c>
      <c r="Y1073" s="891" t="s">
        <v>1694</v>
      </c>
    </row>
    <row r="1074" spans="3:25" hidden="1" outlineLevel="1" x14ac:dyDescent="0.25">
      <c r="D1074" s="802" t="s">
        <v>824</v>
      </c>
      <c r="E1074" s="793" t="s">
        <v>2760</v>
      </c>
      <c r="F1074" s="891" t="s">
        <v>1694</v>
      </c>
      <c r="G1074" s="891" t="s">
        <v>1694</v>
      </c>
      <c r="H1074" s="891" t="s">
        <v>1694</v>
      </c>
      <c r="I1074" s="891" t="s">
        <v>1694</v>
      </c>
      <c r="J1074" s="891" t="s">
        <v>1694</v>
      </c>
      <c r="K1074" s="891" t="s">
        <v>1694</v>
      </c>
      <c r="L1074" s="891" t="s">
        <v>1694</v>
      </c>
      <c r="M1074" s="891" t="s">
        <v>1694</v>
      </c>
      <c r="N1074" s="891" t="s">
        <v>1694</v>
      </c>
      <c r="O1074" s="891" t="s">
        <v>1694</v>
      </c>
      <c r="P1074" s="891" t="s">
        <v>1694</v>
      </c>
      <c r="Q1074" s="891" t="s">
        <v>1694</v>
      </c>
      <c r="R1074" s="891" t="s">
        <v>1694</v>
      </c>
      <c r="S1074" s="891" t="s">
        <v>1694</v>
      </c>
      <c r="T1074" s="891" t="s">
        <v>1694</v>
      </c>
      <c r="U1074" s="891" t="s">
        <v>1694</v>
      </c>
      <c r="V1074" s="891" t="s">
        <v>1694</v>
      </c>
      <c r="W1074" s="891" t="s">
        <v>1694</v>
      </c>
      <c r="X1074" s="891" t="s">
        <v>1694</v>
      </c>
      <c r="Y1074" s="891" t="s">
        <v>1694</v>
      </c>
    </row>
    <row r="1075" spans="3:25" hidden="1" outlineLevel="1" x14ac:dyDescent="0.25">
      <c r="D1075" s="804" t="s">
        <v>841</v>
      </c>
      <c r="E1075" s="793" t="s">
        <v>2761</v>
      </c>
      <c r="F1075" s="891" t="s">
        <v>1694</v>
      </c>
      <c r="G1075" s="891" t="s">
        <v>1694</v>
      </c>
      <c r="H1075" s="891" t="s">
        <v>1694</v>
      </c>
      <c r="I1075" s="891" t="s">
        <v>1694</v>
      </c>
      <c r="J1075" s="891" t="s">
        <v>1694</v>
      </c>
      <c r="K1075" s="891" t="s">
        <v>1694</v>
      </c>
      <c r="L1075" s="891" t="s">
        <v>1694</v>
      </c>
      <c r="M1075" s="891" t="s">
        <v>1694</v>
      </c>
      <c r="N1075" s="891" t="s">
        <v>1694</v>
      </c>
      <c r="O1075" s="891" t="s">
        <v>1694</v>
      </c>
      <c r="P1075" s="891" t="s">
        <v>1694</v>
      </c>
      <c r="Q1075" s="891" t="s">
        <v>1694</v>
      </c>
      <c r="R1075" s="891" t="s">
        <v>1694</v>
      </c>
      <c r="S1075" s="891" t="s">
        <v>1694</v>
      </c>
      <c r="T1075" s="891" t="s">
        <v>1694</v>
      </c>
      <c r="U1075" s="891" t="s">
        <v>1694</v>
      </c>
      <c r="V1075" s="891" t="s">
        <v>1694</v>
      </c>
      <c r="W1075" s="891" t="s">
        <v>1694</v>
      </c>
      <c r="X1075" s="891" t="s">
        <v>1694</v>
      </c>
      <c r="Y1075" s="891" t="s">
        <v>1694</v>
      </c>
    </row>
    <row r="1076" spans="3:25" hidden="1" outlineLevel="1" x14ac:dyDescent="0.25">
      <c r="D1076" s="802" t="s">
        <v>803</v>
      </c>
      <c r="E1076" s="793" t="s">
        <v>2762</v>
      </c>
      <c r="F1076" s="891" t="s">
        <v>1694</v>
      </c>
      <c r="G1076" s="891" t="s">
        <v>1694</v>
      </c>
      <c r="H1076" s="891" t="s">
        <v>1694</v>
      </c>
      <c r="I1076" s="891" t="s">
        <v>1694</v>
      </c>
      <c r="J1076" s="891" t="s">
        <v>1694</v>
      </c>
      <c r="K1076" s="891" t="s">
        <v>1694</v>
      </c>
      <c r="L1076" s="891" t="s">
        <v>1694</v>
      </c>
      <c r="M1076" s="891" t="s">
        <v>1694</v>
      </c>
      <c r="N1076" s="891" t="s">
        <v>1694</v>
      </c>
      <c r="O1076" s="891" t="s">
        <v>1694</v>
      </c>
      <c r="P1076" s="891" t="s">
        <v>1694</v>
      </c>
      <c r="Q1076" s="891" t="s">
        <v>1694</v>
      </c>
      <c r="R1076" s="891" t="s">
        <v>1694</v>
      </c>
      <c r="S1076" s="891" t="s">
        <v>1694</v>
      </c>
      <c r="T1076" s="891" t="s">
        <v>1694</v>
      </c>
      <c r="U1076" s="891" t="s">
        <v>1694</v>
      </c>
      <c r="V1076" s="891" t="s">
        <v>1694</v>
      </c>
      <c r="W1076" s="891" t="s">
        <v>1694</v>
      </c>
      <c r="X1076" s="891" t="s">
        <v>1694</v>
      </c>
      <c r="Y1076" s="891" t="s">
        <v>1694</v>
      </c>
    </row>
    <row r="1077" spans="3:25" hidden="1" outlineLevel="1" x14ac:dyDescent="0.25">
      <c r="D1077" s="802" t="s">
        <v>823</v>
      </c>
      <c r="E1077" s="793" t="s">
        <v>2763</v>
      </c>
      <c r="F1077" s="891" t="s">
        <v>1694</v>
      </c>
      <c r="G1077" s="891" t="s">
        <v>1694</v>
      </c>
      <c r="H1077" s="891" t="s">
        <v>1694</v>
      </c>
      <c r="I1077" s="891" t="s">
        <v>1694</v>
      </c>
      <c r="J1077" s="891" t="s">
        <v>1694</v>
      </c>
      <c r="K1077" s="891" t="s">
        <v>1694</v>
      </c>
      <c r="L1077" s="891" t="s">
        <v>1694</v>
      </c>
      <c r="M1077" s="891" t="s">
        <v>1694</v>
      </c>
      <c r="N1077" s="891" t="s">
        <v>1694</v>
      </c>
      <c r="O1077" s="891" t="s">
        <v>1694</v>
      </c>
      <c r="P1077" s="891" t="s">
        <v>1694</v>
      </c>
      <c r="Q1077" s="891" t="s">
        <v>1694</v>
      </c>
      <c r="R1077" s="891" t="s">
        <v>1694</v>
      </c>
      <c r="S1077" s="891" t="s">
        <v>1694</v>
      </c>
      <c r="T1077" s="891" t="s">
        <v>1694</v>
      </c>
      <c r="U1077" s="891" t="s">
        <v>1694</v>
      </c>
      <c r="V1077" s="891" t="s">
        <v>1694</v>
      </c>
      <c r="W1077" s="891" t="s">
        <v>1694</v>
      </c>
      <c r="X1077" s="891" t="s">
        <v>1694</v>
      </c>
      <c r="Y1077" s="891" t="s">
        <v>1694</v>
      </c>
    </row>
    <row r="1078" spans="3:25" hidden="1" outlineLevel="1" x14ac:dyDescent="0.25">
      <c r="D1078" s="802" t="s">
        <v>497</v>
      </c>
      <c r="E1078" s="793" t="s">
        <v>2764</v>
      </c>
      <c r="F1078" s="891" t="s">
        <v>1694</v>
      </c>
      <c r="G1078" s="891" t="s">
        <v>1694</v>
      </c>
      <c r="H1078" s="891" t="s">
        <v>1694</v>
      </c>
      <c r="I1078" s="891" t="s">
        <v>1694</v>
      </c>
      <c r="J1078" s="891" t="s">
        <v>1694</v>
      </c>
      <c r="K1078" s="891" t="s">
        <v>1694</v>
      </c>
      <c r="L1078" s="891" t="s">
        <v>1694</v>
      </c>
      <c r="M1078" s="891" t="s">
        <v>1694</v>
      </c>
      <c r="N1078" s="891" t="s">
        <v>1694</v>
      </c>
      <c r="O1078" s="891" t="s">
        <v>1694</v>
      </c>
      <c r="P1078" s="891" t="s">
        <v>1694</v>
      </c>
      <c r="Q1078" s="891" t="s">
        <v>1694</v>
      </c>
      <c r="R1078" s="891" t="s">
        <v>1694</v>
      </c>
      <c r="S1078" s="891" t="s">
        <v>1694</v>
      </c>
      <c r="T1078" s="891" t="s">
        <v>1694</v>
      </c>
      <c r="U1078" s="891" t="s">
        <v>1694</v>
      </c>
      <c r="V1078" s="891" t="s">
        <v>1694</v>
      </c>
      <c r="W1078" s="891" t="s">
        <v>1694</v>
      </c>
      <c r="X1078" s="891" t="s">
        <v>1694</v>
      </c>
      <c r="Y1078" s="891" t="s">
        <v>1694</v>
      </c>
    </row>
    <row r="1079" spans="3:25" hidden="1" outlineLevel="1" x14ac:dyDescent="0.25">
      <c r="D1079" s="802" t="s">
        <v>35</v>
      </c>
      <c r="E1079" s="793" t="s">
        <v>2765</v>
      </c>
      <c r="F1079" s="891" t="s">
        <v>1694</v>
      </c>
      <c r="G1079" s="891" t="s">
        <v>1694</v>
      </c>
      <c r="H1079" s="891" t="s">
        <v>1694</v>
      </c>
      <c r="I1079" s="891" t="s">
        <v>1694</v>
      </c>
      <c r="J1079" s="891" t="s">
        <v>1694</v>
      </c>
      <c r="K1079" s="891" t="s">
        <v>1694</v>
      </c>
      <c r="L1079" s="891" t="s">
        <v>1694</v>
      </c>
      <c r="M1079" s="891" t="s">
        <v>1694</v>
      </c>
      <c r="N1079" s="891" t="s">
        <v>1694</v>
      </c>
      <c r="O1079" s="891" t="s">
        <v>1694</v>
      </c>
      <c r="P1079" s="891" t="s">
        <v>1694</v>
      </c>
      <c r="Q1079" s="891" t="s">
        <v>1694</v>
      </c>
      <c r="R1079" s="891" t="s">
        <v>1694</v>
      </c>
      <c r="S1079" s="891" t="s">
        <v>1694</v>
      </c>
      <c r="T1079" s="891" t="s">
        <v>1694</v>
      </c>
      <c r="U1079" s="891" t="s">
        <v>1694</v>
      </c>
      <c r="V1079" s="891" t="s">
        <v>1694</v>
      </c>
      <c r="W1079" s="891" t="s">
        <v>1694</v>
      </c>
      <c r="X1079" s="891" t="s">
        <v>1694</v>
      </c>
      <c r="Y1079" s="891" t="s">
        <v>1694</v>
      </c>
    </row>
    <row r="1080" spans="3:25" hidden="1" outlineLevel="1" x14ac:dyDescent="0.25">
      <c r="D1080" s="802" t="s">
        <v>804</v>
      </c>
      <c r="E1080" s="793" t="s">
        <v>2766</v>
      </c>
      <c r="F1080" s="891" t="s">
        <v>1694</v>
      </c>
      <c r="G1080" s="891" t="s">
        <v>1694</v>
      </c>
      <c r="H1080" s="891" t="s">
        <v>1694</v>
      </c>
      <c r="I1080" s="891" t="s">
        <v>1694</v>
      </c>
      <c r="J1080" s="891" t="s">
        <v>1694</v>
      </c>
      <c r="K1080" s="891" t="s">
        <v>1694</v>
      </c>
      <c r="L1080" s="891" t="s">
        <v>1694</v>
      </c>
      <c r="M1080" s="891" t="s">
        <v>1694</v>
      </c>
      <c r="N1080" s="891" t="s">
        <v>1694</v>
      </c>
      <c r="O1080" s="891" t="s">
        <v>1694</v>
      </c>
      <c r="P1080" s="891" t="s">
        <v>1694</v>
      </c>
      <c r="Q1080" s="891" t="s">
        <v>1694</v>
      </c>
      <c r="R1080" s="891" t="s">
        <v>1694</v>
      </c>
      <c r="S1080" s="891" t="s">
        <v>1694</v>
      </c>
      <c r="T1080" s="891" t="s">
        <v>1694</v>
      </c>
      <c r="U1080" s="891" t="s">
        <v>1694</v>
      </c>
      <c r="V1080" s="891" t="s">
        <v>1694</v>
      </c>
      <c r="W1080" s="891" t="s">
        <v>1694</v>
      </c>
      <c r="X1080" s="891" t="s">
        <v>1694</v>
      </c>
      <c r="Y1080" s="891" t="s">
        <v>1694</v>
      </c>
    </row>
    <row r="1081" spans="3:25" hidden="1" outlineLevel="1" x14ac:dyDescent="0.25">
      <c r="D1081" s="802" t="s">
        <v>805</v>
      </c>
      <c r="E1081" s="793" t="s">
        <v>2767</v>
      </c>
      <c r="F1081" s="891" t="s">
        <v>1694</v>
      </c>
      <c r="G1081" s="891" t="s">
        <v>1694</v>
      </c>
      <c r="H1081" s="891" t="s">
        <v>1694</v>
      </c>
      <c r="I1081" s="891" t="s">
        <v>1694</v>
      </c>
      <c r="J1081" s="891" t="s">
        <v>1694</v>
      </c>
      <c r="K1081" s="891" t="s">
        <v>1694</v>
      </c>
      <c r="L1081" s="891" t="s">
        <v>1694</v>
      </c>
      <c r="M1081" s="891" t="s">
        <v>1694</v>
      </c>
      <c r="N1081" s="891" t="s">
        <v>1694</v>
      </c>
      <c r="O1081" s="891" t="s">
        <v>1694</v>
      </c>
      <c r="P1081" s="891" t="s">
        <v>1694</v>
      </c>
      <c r="Q1081" s="891" t="s">
        <v>1694</v>
      </c>
      <c r="R1081" s="891" t="s">
        <v>1694</v>
      </c>
      <c r="S1081" s="891" t="s">
        <v>1694</v>
      </c>
      <c r="T1081" s="891" t="s">
        <v>1694</v>
      </c>
      <c r="U1081" s="891" t="s">
        <v>1694</v>
      </c>
      <c r="V1081" s="891" t="s">
        <v>1694</v>
      </c>
      <c r="W1081" s="891" t="s">
        <v>1694</v>
      </c>
      <c r="X1081" s="891" t="s">
        <v>1694</v>
      </c>
      <c r="Y1081" s="891" t="s">
        <v>1694</v>
      </c>
    </row>
    <row r="1082" spans="3:25" hidden="1" outlineLevel="1" x14ac:dyDescent="0.25">
      <c r="D1082" s="802" t="s">
        <v>807</v>
      </c>
      <c r="E1082" s="793" t="s">
        <v>2768</v>
      </c>
      <c r="F1082" s="891" t="s">
        <v>1694</v>
      </c>
      <c r="G1082" s="891" t="s">
        <v>1694</v>
      </c>
      <c r="H1082" s="891" t="s">
        <v>1694</v>
      </c>
      <c r="I1082" s="891" t="s">
        <v>1694</v>
      </c>
      <c r="J1082" s="891" t="s">
        <v>1694</v>
      </c>
      <c r="K1082" s="891" t="s">
        <v>1694</v>
      </c>
      <c r="L1082" s="891" t="s">
        <v>1694</v>
      </c>
      <c r="M1082" s="891" t="s">
        <v>1694</v>
      </c>
      <c r="N1082" s="891" t="s">
        <v>1694</v>
      </c>
      <c r="O1082" s="891" t="s">
        <v>1694</v>
      </c>
      <c r="P1082" s="891" t="s">
        <v>1694</v>
      </c>
      <c r="Q1082" s="891" t="s">
        <v>1694</v>
      </c>
      <c r="R1082" s="891" t="s">
        <v>1694</v>
      </c>
      <c r="S1082" s="891" t="s">
        <v>1694</v>
      </c>
      <c r="T1082" s="891" t="s">
        <v>1694</v>
      </c>
      <c r="U1082" s="891" t="s">
        <v>1694</v>
      </c>
      <c r="V1082" s="891" t="s">
        <v>1694</v>
      </c>
      <c r="W1082" s="891" t="s">
        <v>1694</v>
      </c>
      <c r="X1082" s="891" t="s">
        <v>1694</v>
      </c>
      <c r="Y1082" s="891" t="s">
        <v>1694</v>
      </c>
    </row>
    <row r="1083" spans="3:25" hidden="1" outlineLevel="1" x14ac:dyDescent="0.25">
      <c r="D1083" s="802" t="s">
        <v>808</v>
      </c>
      <c r="E1083" s="793" t="s">
        <v>2769</v>
      </c>
      <c r="F1083" s="891" t="s">
        <v>1694</v>
      </c>
      <c r="G1083" s="891" t="s">
        <v>1694</v>
      </c>
      <c r="H1083" s="891" t="s">
        <v>1694</v>
      </c>
      <c r="I1083" s="891" t="s">
        <v>1694</v>
      </c>
      <c r="J1083" s="891" t="s">
        <v>1694</v>
      </c>
      <c r="K1083" s="891" t="s">
        <v>1694</v>
      </c>
      <c r="L1083" s="891" t="s">
        <v>1694</v>
      </c>
      <c r="M1083" s="891" t="s">
        <v>1694</v>
      </c>
      <c r="N1083" s="891" t="s">
        <v>1694</v>
      </c>
      <c r="O1083" s="891" t="s">
        <v>1694</v>
      </c>
      <c r="P1083" s="891" t="s">
        <v>1694</v>
      </c>
      <c r="Q1083" s="891" t="s">
        <v>1694</v>
      </c>
      <c r="R1083" s="891" t="s">
        <v>1694</v>
      </c>
      <c r="S1083" s="891" t="s">
        <v>1694</v>
      </c>
      <c r="T1083" s="891" t="s">
        <v>1694</v>
      </c>
      <c r="U1083" s="891" t="s">
        <v>1694</v>
      </c>
      <c r="V1083" s="891" t="s">
        <v>1694</v>
      </c>
      <c r="W1083" s="891" t="s">
        <v>1694</v>
      </c>
      <c r="X1083" s="891" t="s">
        <v>1694</v>
      </c>
      <c r="Y1083" s="891" t="s">
        <v>1694</v>
      </c>
    </row>
    <row r="1084" spans="3:25" hidden="1" outlineLevel="1" x14ac:dyDescent="0.25">
      <c r="D1084" s="802" t="s">
        <v>809</v>
      </c>
      <c r="E1084" s="793" t="s">
        <v>2770</v>
      </c>
      <c r="F1084" s="891" t="s">
        <v>1694</v>
      </c>
      <c r="G1084" s="891" t="s">
        <v>1694</v>
      </c>
      <c r="H1084" s="891" t="s">
        <v>1694</v>
      </c>
      <c r="I1084" s="891" t="s">
        <v>1694</v>
      </c>
      <c r="J1084" s="891" t="s">
        <v>1694</v>
      </c>
      <c r="K1084" s="891" t="s">
        <v>1694</v>
      </c>
      <c r="L1084" s="891" t="s">
        <v>1694</v>
      </c>
      <c r="M1084" s="891" t="s">
        <v>1694</v>
      </c>
      <c r="N1084" s="891" t="s">
        <v>1694</v>
      </c>
      <c r="O1084" s="891" t="s">
        <v>1694</v>
      </c>
      <c r="P1084" s="891" t="s">
        <v>1694</v>
      </c>
      <c r="Q1084" s="891" t="s">
        <v>1694</v>
      </c>
      <c r="R1084" s="891" t="s">
        <v>1694</v>
      </c>
      <c r="S1084" s="891" t="s">
        <v>1694</v>
      </c>
      <c r="T1084" s="891" t="s">
        <v>1694</v>
      </c>
      <c r="U1084" s="891" t="s">
        <v>1694</v>
      </c>
      <c r="V1084" s="891" t="s">
        <v>1694</v>
      </c>
      <c r="W1084" s="891" t="s">
        <v>1694</v>
      </c>
      <c r="X1084" s="891" t="s">
        <v>1694</v>
      </c>
      <c r="Y1084" s="891" t="s">
        <v>1694</v>
      </c>
    </row>
    <row r="1085" spans="3:25" hidden="1" outlineLevel="1" x14ac:dyDescent="0.25">
      <c r="D1085" s="802" t="s">
        <v>824</v>
      </c>
      <c r="E1085" s="793" t="s">
        <v>2771</v>
      </c>
      <c r="F1085" s="891" t="s">
        <v>1694</v>
      </c>
      <c r="G1085" s="891" t="s">
        <v>1694</v>
      </c>
      <c r="H1085" s="891" t="s">
        <v>1694</v>
      </c>
      <c r="I1085" s="891" t="s">
        <v>1694</v>
      </c>
      <c r="J1085" s="891" t="s">
        <v>1694</v>
      </c>
      <c r="K1085" s="891" t="s">
        <v>1694</v>
      </c>
      <c r="L1085" s="891" t="s">
        <v>1694</v>
      </c>
      <c r="M1085" s="891" t="s">
        <v>1694</v>
      </c>
      <c r="N1085" s="891" t="s">
        <v>1694</v>
      </c>
      <c r="O1085" s="891" t="s">
        <v>1694</v>
      </c>
      <c r="P1085" s="891" t="s">
        <v>1694</v>
      </c>
      <c r="Q1085" s="891" t="s">
        <v>1694</v>
      </c>
      <c r="R1085" s="891" t="s">
        <v>1694</v>
      </c>
      <c r="S1085" s="891" t="s">
        <v>1694</v>
      </c>
      <c r="T1085" s="891" t="s">
        <v>1694</v>
      </c>
      <c r="U1085" s="891" t="s">
        <v>1694</v>
      </c>
      <c r="V1085" s="891" t="s">
        <v>1694</v>
      </c>
      <c r="W1085" s="891" t="s">
        <v>1694</v>
      </c>
      <c r="X1085" s="891" t="s">
        <v>1694</v>
      </c>
      <c r="Y1085" s="891" t="s">
        <v>1694</v>
      </c>
    </row>
    <row r="1086" spans="3:25" hidden="1" outlineLevel="1" x14ac:dyDescent="0.25">
      <c r="D1086" s="821" t="s">
        <v>826</v>
      </c>
      <c r="E1086" s="793" t="s">
        <v>2772</v>
      </c>
      <c r="F1086" s="891" t="s">
        <v>1694</v>
      </c>
      <c r="G1086" s="891" t="s">
        <v>1694</v>
      </c>
      <c r="H1086" s="891" t="s">
        <v>1694</v>
      </c>
      <c r="I1086" s="891" t="s">
        <v>1694</v>
      </c>
      <c r="J1086" s="891" t="s">
        <v>1694</v>
      </c>
      <c r="K1086" s="891" t="s">
        <v>1694</v>
      </c>
      <c r="L1086" s="891" t="s">
        <v>1694</v>
      </c>
      <c r="M1086" s="891" t="s">
        <v>1694</v>
      </c>
      <c r="N1086" s="891" t="s">
        <v>1694</v>
      </c>
      <c r="O1086" s="891" t="s">
        <v>1694</v>
      </c>
      <c r="P1086" s="891" t="s">
        <v>1694</v>
      </c>
      <c r="Q1086" s="891" t="s">
        <v>1694</v>
      </c>
      <c r="R1086" s="891" t="s">
        <v>1694</v>
      </c>
      <c r="S1086" s="891" t="s">
        <v>1694</v>
      </c>
      <c r="T1086" s="891" t="s">
        <v>1694</v>
      </c>
      <c r="U1086" s="891" t="s">
        <v>1694</v>
      </c>
      <c r="V1086" s="891" t="s">
        <v>1694</v>
      </c>
      <c r="W1086" s="891" t="s">
        <v>1694</v>
      </c>
      <c r="X1086" s="891" t="s">
        <v>1694</v>
      </c>
      <c r="Y1086" s="891" t="s">
        <v>1694</v>
      </c>
    </row>
    <row r="1087" spans="3:25" collapsed="1" x14ac:dyDescent="0.25"/>
    <row r="1088" spans="3:25" ht="13" x14ac:dyDescent="0.3">
      <c r="C1088" s="154" t="s">
        <v>2881</v>
      </c>
    </row>
    <row r="1089" spans="3:37" ht="13" hidden="1" outlineLevel="1" x14ac:dyDescent="0.3">
      <c r="C1089" s="910" t="s">
        <v>2888</v>
      </c>
      <c r="D1089" s="912"/>
      <c r="E1089" s="753"/>
      <c r="F1089" s="753"/>
      <c r="G1089" s="753"/>
      <c r="H1089" s="905" t="s">
        <v>659</v>
      </c>
      <c r="I1089" s="905" t="s">
        <v>660</v>
      </c>
      <c r="J1089" s="905" t="s">
        <v>661</v>
      </c>
      <c r="K1089" s="905" t="s">
        <v>662</v>
      </c>
      <c r="L1089" s="905" t="s">
        <v>663</v>
      </c>
      <c r="M1089" s="905" t="s">
        <v>664</v>
      </c>
      <c r="N1089" s="905" t="s">
        <v>665</v>
      </c>
      <c r="O1089" s="905" t="s">
        <v>666</v>
      </c>
      <c r="P1089" s="905" t="s">
        <v>22</v>
      </c>
      <c r="Q1089" s="905" t="s">
        <v>23</v>
      </c>
      <c r="R1089" s="905" t="s">
        <v>143</v>
      </c>
      <c r="S1089" s="905" t="s">
        <v>144</v>
      </c>
      <c r="T1089" s="905" t="s">
        <v>145</v>
      </c>
      <c r="U1089" s="905" t="s">
        <v>146</v>
      </c>
      <c r="V1089" s="905" t="s">
        <v>147</v>
      </c>
      <c r="W1089" s="905" t="s">
        <v>148</v>
      </c>
      <c r="X1089" s="905" t="s">
        <v>149</v>
      </c>
      <c r="Y1089" s="905" t="s">
        <v>150</v>
      </c>
      <c r="Z1089" s="905" t="s">
        <v>151</v>
      </c>
      <c r="AA1089" s="905" t="s">
        <v>152</v>
      </c>
      <c r="AB1089" s="905" t="s">
        <v>153</v>
      </c>
      <c r="AC1089" s="905" t="s">
        <v>154</v>
      </c>
      <c r="AD1089" s="905" t="s">
        <v>155</v>
      </c>
      <c r="AE1089" s="905" t="s">
        <v>156</v>
      </c>
      <c r="AF1089" s="905" t="s">
        <v>157</v>
      </c>
      <c r="AG1089" s="905" t="s">
        <v>158</v>
      </c>
      <c r="AH1089" s="905" t="s">
        <v>159</v>
      </c>
      <c r="AI1089" s="905" t="s">
        <v>160</v>
      </c>
      <c r="AJ1089" s="905" t="s">
        <v>161</v>
      </c>
      <c r="AK1089" s="905" t="s">
        <v>162</v>
      </c>
    </row>
    <row r="1090" spans="3:37" hidden="1" outlineLevel="1" x14ac:dyDescent="0.25">
      <c r="C1090" s="913">
        <v>10</v>
      </c>
      <c r="D1090" s="914" t="s">
        <v>992</v>
      </c>
      <c r="E1090" s="793" t="s">
        <v>2834</v>
      </c>
      <c r="F1090" s="793" t="s">
        <v>2835</v>
      </c>
      <c r="G1090" s="906" t="s">
        <v>2846</v>
      </c>
      <c r="H1090" s="891" t="s">
        <v>1694</v>
      </c>
      <c r="I1090" s="891" t="s">
        <v>1694</v>
      </c>
      <c r="J1090" s="891" t="s">
        <v>1694</v>
      </c>
      <c r="K1090" s="891" t="s">
        <v>1694</v>
      </c>
      <c r="L1090" s="891" t="s">
        <v>1694</v>
      </c>
      <c r="M1090" s="891" t="s">
        <v>1694</v>
      </c>
      <c r="N1090" s="891" t="s">
        <v>1694</v>
      </c>
      <c r="O1090" s="891" t="s">
        <v>1694</v>
      </c>
      <c r="P1090" s="891" t="s">
        <v>1694</v>
      </c>
      <c r="Q1090" s="891" t="s">
        <v>1694</v>
      </c>
      <c r="R1090" s="891" t="s">
        <v>1694</v>
      </c>
      <c r="S1090" s="891" t="s">
        <v>1694</v>
      </c>
      <c r="T1090" s="891" t="s">
        <v>1694</v>
      </c>
      <c r="U1090" s="891" t="s">
        <v>1694</v>
      </c>
      <c r="V1090" s="891" t="s">
        <v>1694</v>
      </c>
      <c r="W1090" s="891" t="s">
        <v>1694</v>
      </c>
      <c r="X1090" s="891" t="s">
        <v>1694</v>
      </c>
      <c r="Y1090" s="891" t="s">
        <v>1694</v>
      </c>
      <c r="Z1090" s="891" t="s">
        <v>1694</v>
      </c>
      <c r="AA1090" s="891" t="s">
        <v>1694</v>
      </c>
      <c r="AB1090" s="891" t="s">
        <v>1694</v>
      </c>
      <c r="AC1090" s="891" t="s">
        <v>1694</v>
      </c>
      <c r="AD1090" s="891" t="s">
        <v>1694</v>
      </c>
      <c r="AE1090" s="891" t="s">
        <v>1694</v>
      </c>
      <c r="AF1090" s="891" t="s">
        <v>1694</v>
      </c>
      <c r="AG1090" s="891" t="s">
        <v>1694</v>
      </c>
      <c r="AH1090" s="891" t="s">
        <v>1694</v>
      </c>
      <c r="AI1090" s="891" t="s">
        <v>1694</v>
      </c>
      <c r="AJ1090" s="891" t="s">
        <v>1694</v>
      </c>
      <c r="AK1090" s="891" t="s">
        <v>1694</v>
      </c>
    </row>
    <row r="1091" spans="3:37" hidden="1" outlineLevel="1" x14ac:dyDescent="0.25">
      <c r="C1091" s="913">
        <v>11</v>
      </c>
      <c r="D1091" s="914" t="s">
        <v>993</v>
      </c>
      <c r="E1091" s="793" t="s">
        <v>2834</v>
      </c>
      <c r="F1091" s="793" t="s">
        <v>2835</v>
      </c>
      <c r="G1091" s="906" t="s">
        <v>2847</v>
      </c>
      <c r="H1091" s="891" t="s">
        <v>1694</v>
      </c>
      <c r="I1091" s="891" t="s">
        <v>1694</v>
      </c>
      <c r="J1091" s="891" t="s">
        <v>1694</v>
      </c>
      <c r="K1091" s="891" t="s">
        <v>1694</v>
      </c>
      <c r="L1091" s="891" t="s">
        <v>1694</v>
      </c>
      <c r="M1091" s="891" t="s">
        <v>1694</v>
      </c>
      <c r="N1091" s="891" t="s">
        <v>1694</v>
      </c>
      <c r="O1091" s="891" t="s">
        <v>1694</v>
      </c>
      <c r="P1091" s="891" t="s">
        <v>1694</v>
      </c>
      <c r="Q1091" s="891" t="s">
        <v>1694</v>
      </c>
      <c r="R1091" s="891" t="s">
        <v>1694</v>
      </c>
      <c r="S1091" s="891" t="s">
        <v>1694</v>
      </c>
      <c r="T1091" s="891" t="s">
        <v>1694</v>
      </c>
      <c r="U1091" s="891" t="s">
        <v>1694</v>
      </c>
      <c r="V1091" s="891" t="s">
        <v>1694</v>
      </c>
      <c r="W1091" s="891" t="s">
        <v>1694</v>
      </c>
      <c r="X1091" s="891" t="s">
        <v>1694</v>
      </c>
      <c r="Y1091" s="891" t="s">
        <v>1694</v>
      </c>
      <c r="Z1091" s="891" t="s">
        <v>1694</v>
      </c>
      <c r="AA1091" s="891" t="s">
        <v>1694</v>
      </c>
      <c r="AB1091" s="891" t="s">
        <v>1694</v>
      </c>
      <c r="AC1091" s="891" t="s">
        <v>1694</v>
      </c>
      <c r="AD1091" s="891" t="s">
        <v>1694</v>
      </c>
      <c r="AE1091" s="891" t="s">
        <v>1694</v>
      </c>
      <c r="AF1091" s="891" t="s">
        <v>1694</v>
      </c>
      <c r="AG1091" s="891" t="s">
        <v>1694</v>
      </c>
      <c r="AH1091" s="891" t="s">
        <v>1694</v>
      </c>
      <c r="AI1091" s="891" t="s">
        <v>1694</v>
      </c>
      <c r="AJ1091" s="891" t="s">
        <v>1694</v>
      </c>
      <c r="AK1091" s="891" t="s">
        <v>1694</v>
      </c>
    </row>
    <row r="1092" spans="3:37" hidden="1" outlineLevel="1" x14ac:dyDescent="0.25">
      <c r="C1092" s="913">
        <v>12</v>
      </c>
      <c r="D1092" s="914" t="s">
        <v>994</v>
      </c>
      <c r="E1092" s="793" t="s">
        <v>2834</v>
      </c>
      <c r="F1092" s="793" t="s">
        <v>2835</v>
      </c>
      <c r="G1092" s="906" t="s">
        <v>2848</v>
      </c>
      <c r="H1092" s="891" t="s">
        <v>1694</v>
      </c>
      <c r="I1092" s="891" t="s">
        <v>1694</v>
      </c>
      <c r="J1092" s="891" t="s">
        <v>1694</v>
      </c>
      <c r="K1092" s="891" t="s">
        <v>1694</v>
      </c>
      <c r="L1092" s="891" t="s">
        <v>1694</v>
      </c>
      <c r="M1092" s="891" t="s">
        <v>1694</v>
      </c>
      <c r="N1092" s="891" t="s">
        <v>1694</v>
      </c>
      <c r="O1092" s="891" t="s">
        <v>1694</v>
      </c>
      <c r="P1092" s="891" t="s">
        <v>1694</v>
      </c>
      <c r="Q1092" s="891" t="s">
        <v>1694</v>
      </c>
      <c r="R1092" s="891" t="s">
        <v>1694</v>
      </c>
      <c r="S1092" s="891" t="s">
        <v>1694</v>
      </c>
      <c r="T1092" s="891" t="s">
        <v>1694</v>
      </c>
      <c r="U1092" s="891" t="s">
        <v>1694</v>
      </c>
      <c r="V1092" s="891" t="s">
        <v>1694</v>
      </c>
      <c r="W1092" s="891" t="s">
        <v>1694</v>
      </c>
      <c r="X1092" s="891" t="s">
        <v>1694</v>
      </c>
      <c r="Y1092" s="891" t="s">
        <v>1694</v>
      </c>
      <c r="Z1092" s="891" t="s">
        <v>1694</v>
      </c>
      <c r="AA1092" s="891" t="s">
        <v>1694</v>
      </c>
      <c r="AB1092" s="891" t="s">
        <v>1694</v>
      </c>
      <c r="AC1092" s="891" t="s">
        <v>1694</v>
      </c>
      <c r="AD1092" s="891" t="s">
        <v>1694</v>
      </c>
      <c r="AE1092" s="891" t="s">
        <v>1694</v>
      </c>
      <c r="AF1092" s="891" t="s">
        <v>1694</v>
      </c>
      <c r="AG1092" s="891" t="s">
        <v>1694</v>
      </c>
      <c r="AH1092" s="891" t="s">
        <v>1694</v>
      </c>
      <c r="AI1092" s="891" t="s">
        <v>1694</v>
      </c>
      <c r="AJ1092" s="891" t="s">
        <v>1694</v>
      </c>
      <c r="AK1092" s="891" t="s">
        <v>1694</v>
      </c>
    </row>
    <row r="1093" spans="3:37" hidden="1" outlineLevel="1" x14ac:dyDescent="0.25">
      <c r="C1093" s="913">
        <v>13</v>
      </c>
      <c r="D1093" s="914" t="s">
        <v>995</v>
      </c>
      <c r="E1093" s="793" t="s">
        <v>2834</v>
      </c>
      <c r="F1093" s="793" t="s">
        <v>2835</v>
      </c>
      <c r="G1093" s="906" t="s">
        <v>2849</v>
      </c>
      <c r="H1093" s="891" t="s">
        <v>1694</v>
      </c>
      <c r="I1093" s="891" t="s">
        <v>1694</v>
      </c>
      <c r="J1093" s="891" t="s">
        <v>1694</v>
      </c>
      <c r="K1093" s="891" t="s">
        <v>1694</v>
      </c>
      <c r="L1093" s="891" t="s">
        <v>1694</v>
      </c>
      <c r="M1093" s="891" t="s">
        <v>1694</v>
      </c>
      <c r="N1093" s="891" t="s">
        <v>1694</v>
      </c>
      <c r="O1093" s="891" t="s">
        <v>1694</v>
      </c>
      <c r="P1093" s="891" t="s">
        <v>1694</v>
      </c>
      <c r="Q1093" s="891" t="s">
        <v>1694</v>
      </c>
      <c r="R1093" s="891" t="s">
        <v>1694</v>
      </c>
      <c r="S1093" s="891" t="s">
        <v>1694</v>
      </c>
      <c r="T1093" s="891" t="s">
        <v>1694</v>
      </c>
      <c r="U1093" s="891" t="s">
        <v>1694</v>
      </c>
      <c r="V1093" s="891" t="s">
        <v>1694</v>
      </c>
      <c r="W1093" s="891" t="s">
        <v>1694</v>
      </c>
      <c r="X1093" s="891" t="s">
        <v>1694</v>
      </c>
      <c r="Y1093" s="891" t="s">
        <v>1694</v>
      </c>
      <c r="Z1093" s="891" t="s">
        <v>1694</v>
      </c>
      <c r="AA1093" s="891" t="s">
        <v>1694</v>
      </c>
      <c r="AB1093" s="891" t="s">
        <v>1694</v>
      </c>
      <c r="AC1093" s="891" t="s">
        <v>1694</v>
      </c>
      <c r="AD1093" s="891" t="s">
        <v>1694</v>
      </c>
      <c r="AE1093" s="891" t="s">
        <v>1694</v>
      </c>
      <c r="AF1093" s="891" t="s">
        <v>1694</v>
      </c>
      <c r="AG1093" s="891" t="s">
        <v>1694</v>
      </c>
      <c r="AH1093" s="891" t="s">
        <v>1694</v>
      </c>
      <c r="AI1093" s="891" t="s">
        <v>1694</v>
      </c>
      <c r="AJ1093" s="891" t="s">
        <v>1694</v>
      </c>
      <c r="AK1093" s="891" t="s">
        <v>1694</v>
      </c>
    </row>
    <row r="1094" spans="3:37" hidden="1" outlineLevel="1" x14ac:dyDescent="0.25">
      <c r="C1094" s="913">
        <v>14</v>
      </c>
      <c r="D1094" s="914" t="s">
        <v>996</v>
      </c>
      <c r="E1094" s="793" t="s">
        <v>2834</v>
      </c>
      <c r="F1094" s="793" t="s">
        <v>2835</v>
      </c>
      <c r="G1094" s="906" t="s">
        <v>2850</v>
      </c>
      <c r="H1094" s="891" t="s">
        <v>1694</v>
      </c>
      <c r="I1094" s="891" t="s">
        <v>1694</v>
      </c>
      <c r="J1094" s="891" t="s">
        <v>1694</v>
      </c>
      <c r="K1094" s="891" t="s">
        <v>1694</v>
      </c>
      <c r="L1094" s="891" t="s">
        <v>1694</v>
      </c>
      <c r="M1094" s="891" t="s">
        <v>1694</v>
      </c>
      <c r="N1094" s="891" t="s">
        <v>1694</v>
      </c>
      <c r="O1094" s="891" t="s">
        <v>1694</v>
      </c>
      <c r="P1094" s="891" t="s">
        <v>1694</v>
      </c>
      <c r="Q1094" s="891" t="s">
        <v>1694</v>
      </c>
      <c r="R1094" s="891" t="s">
        <v>1694</v>
      </c>
      <c r="S1094" s="891" t="s">
        <v>1694</v>
      </c>
      <c r="T1094" s="891" t="s">
        <v>1694</v>
      </c>
      <c r="U1094" s="891" t="s">
        <v>1694</v>
      </c>
      <c r="V1094" s="891" t="s">
        <v>1694</v>
      </c>
      <c r="W1094" s="891" t="s">
        <v>1694</v>
      </c>
      <c r="X1094" s="891" t="s">
        <v>1694</v>
      </c>
      <c r="Y1094" s="891" t="s">
        <v>1694</v>
      </c>
      <c r="Z1094" s="891" t="s">
        <v>1694</v>
      </c>
      <c r="AA1094" s="891" t="s">
        <v>1694</v>
      </c>
      <c r="AB1094" s="891" t="s">
        <v>1694</v>
      </c>
      <c r="AC1094" s="891" t="s">
        <v>1694</v>
      </c>
      <c r="AD1094" s="891" t="s">
        <v>1694</v>
      </c>
      <c r="AE1094" s="891" t="s">
        <v>1694</v>
      </c>
      <c r="AF1094" s="891" t="s">
        <v>1694</v>
      </c>
      <c r="AG1094" s="891" t="s">
        <v>1694</v>
      </c>
      <c r="AH1094" s="891" t="s">
        <v>1694</v>
      </c>
      <c r="AI1094" s="891" t="s">
        <v>1694</v>
      </c>
      <c r="AJ1094" s="891" t="s">
        <v>1694</v>
      </c>
      <c r="AK1094" s="891" t="s">
        <v>1694</v>
      </c>
    </row>
    <row r="1095" spans="3:37" hidden="1" outlineLevel="1" x14ac:dyDescent="0.25">
      <c r="C1095" s="913">
        <v>15</v>
      </c>
      <c r="D1095" s="914" t="s">
        <v>997</v>
      </c>
      <c r="E1095" s="793" t="s">
        <v>2834</v>
      </c>
      <c r="F1095" s="793" t="s">
        <v>2835</v>
      </c>
      <c r="G1095" s="906" t="s">
        <v>2851</v>
      </c>
      <c r="H1095" s="891" t="s">
        <v>1694</v>
      </c>
      <c r="I1095" s="891" t="s">
        <v>1694</v>
      </c>
      <c r="J1095" s="891" t="s">
        <v>1694</v>
      </c>
      <c r="K1095" s="891" t="s">
        <v>1694</v>
      </c>
      <c r="L1095" s="891" t="s">
        <v>1694</v>
      </c>
      <c r="M1095" s="891" t="s">
        <v>1694</v>
      </c>
      <c r="N1095" s="891" t="s">
        <v>1694</v>
      </c>
      <c r="O1095" s="891" t="s">
        <v>1694</v>
      </c>
      <c r="P1095" s="891" t="s">
        <v>1694</v>
      </c>
      <c r="Q1095" s="891" t="s">
        <v>1694</v>
      </c>
      <c r="R1095" s="891" t="s">
        <v>1694</v>
      </c>
      <c r="S1095" s="891" t="s">
        <v>1694</v>
      </c>
      <c r="T1095" s="891" t="s">
        <v>1694</v>
      </c>
      <c r="U1095" s="891" t="s">
        <v>1694</v>
      </c>
      <c r="V1095" s="891" t="s">
        <v>1694</v>
      </c>
      <c r="W1095" s="891" t="s">
        <v>1694</v>
      </c>
      <c r="X1095" s="891" t="s">
        <v>1694</v>
      </c>
      <c r="Y1095" s="891" t="s">
        <v>1694</v>
      </c>
      <c r="Z1095" s="891" t="s">
        <v>1694</v>
      </c>
      <c r="AA1095" s="891" t="s">
        <v>1694</v>
      </c>
      <c r="AB1095" s="891" t="s">
        <v>1694</v>
      </c>
      <c r="AC1095" s="891" t="s">
        <v>1694</v>
      </c>
      <c r="AD1095" s="891" t="s">
        <v>1694</v>
      </c>
      <c r="AE1095" s="891" t="s">
        <v>1694</v>
      </c>
      <c r="AF1095" s="891" t="s">
        <v>1694</v>
      </c>
      <c r="AG1095" s="891" t="s">
        <v>1694</v>
      </c>
      <c r="AH1095" s="891" t="s">
        <v>1694</v>
      </c>
      <c r="AI1095" s="891" t="s">
        <v>1694</v>
      </c>
      <c r="AJ1095" s="891" t="s">
        <v>1694</v>
      </c>
      <c r="AK1095" s="891" t="s">
        <v>1694</v>
      </c>
    </row>
    <row r="1096" spans="3:37" hidden="1" outlineLevel="1" x14ac:dyDescent="0.25">
      <c r="C1096" s="913">
        <v>16</v>
      </c>
      <c r="D1096" s="914" t="s">
        <v>998</v>
      </c>
      <c r="E1096" s="793" t="s">
        <v>2834</v>
      </c>
      <c r="F1096" s="793" t="s">
        <v>2835</v>
      </c>
      <c r="G1096" s="906" t="s">
        <v>2852</v>
      </c>
      <c r="H1096" s="891" t="s">
        <v>1694</v>
      </c>
      <c r="I1096" s="891" t="s">
        <v>1694</v>
      </c>
      <c r="J1096" s="891" t="s">
        <v>1694</v>
      </c>
      <c r="K1096" s="891" t="s">
        <v>1694</v>
      </c>
      <c r="L1096" s="891" t="s">
        <v>1694</v>
      </c>
      <c r="M1096" s="891" t="s">
        <v>1694</v>
      </c>
      <c r="N1096" s="891" t="s">
        <v>1694</v>
      </c>
      <c r="O1096" s="891" t="s">
        <v>1694</v>
      </c>
      <c r="P1096" s="891" t="s">
        <v>1694</v>
      </c>
      <c r="Q1096" s="891" t="s">
        <v>1694</v>
      </c>
      <c r="R1096" s="891" t="s">
        <v>1694</v>
      </c>
      <c r="S1096" s="891" t="s">
        <v>1694</v>
      </c>
      <c r="T1096" s="891" t="s">
        <v>1694</v>
      </c>
      <c r="U1096" s="891" t="s">
        <v>1694</v>
      </c>
      <c r="V1096" s="891" t="s">
        <v>1694</v>
      </c>
      <c r="W1096" s="891" t="s">
        <v>1694</v>
      </c>
      <c r="X1096" s="891" t="s">
        <v>1694</v>
      </c>
      <c r="Y1096" s="891" t="s">
        <v>1694</v>
      </c>
      <c r="Z1096" s="891" t="s">
        <v>1694</v>
      </c>
      <c r="AA1096" s="891" t="s">
        <v>1694</v>
      </c>
      <c r="AB1096" s="891" t="s">
        <v>1694</v>
      </c>
      <c r="AC1096" s="891" t="s">
        <v>1694</v>
      </c>
      <c r="AD1096" s="891" t="s">
        <v>1694</v>
      </c>
      <c r="AE1096" s="891" t="s">
        <v>1694</v>
      </c>
      <c r="AF1096" s="891" t="s">
        <v>1694</v>
      </c>
      <c r="AG1096" s="891" t="s">
        <v>1694</v>
      </c>
      <c r="AH1096" s="891" t="s">
        <v>1694</v>
      </c>
      <c r="AI1096" s="891" t="s">
        <v>1694</v>
      </c>
      <c r="AJ1096" s="891" t="s">
        <v>1694</v>
      </c>
      <c r="AK1096" s="891" t="s">
        <v>1694</v>
      </c>
    </row>
    <row r="1097" spans="3:37" hidden="1" outlineLevel="1" x14ac:dyDescent="0.25">
      <c r="C1097" s="913">
        <v>17</v>
      </c>
      <c r="D1097" s="914" t="s">
        <v>999</v>
      </c>
      <c r="E1097" s="793" t="s">
        <v>2834</v>
      </c>
      <c r="F1097" s="793" t="s">
        <v>2835</v>
      </c>
      <c r="G1097" s="906" t="s">
        <v>2853</v>
      </c>
      <c r="H1097" s="891" t="s">
        <v>1694</v>
      </c>
      <c r="I1097" s="891" t="s">
        <v>1694</v>
      </c>
      <c r="J1097" s="891" t="s">
        <v>1694</v>
      </c>
      <c r="K1097" s="891" t="s">
        <v>1694</v>
      </c>
      <c r="L1097" s="891" t="s">
        <v>1694</v>
      </c>
      <c r="M1097" s="891" t="s">
        <v>1694</v>
      </c>
      <c r="N1097" s="891" t="s">
        <v>1694</v>
      </c>
      <c r="O1097" s="891" t="s">
        <v>1694</v>
      </c>
      <c r="P1097" s="891" t="s">
        <v>1694</v>
      </c>
      <c r="Q1097" s="891" t="s">
        <v>1694</v>
      </c>
      <c r="R1097" s="891" t="s">
        <v>1694</v>
      </c>
      <c r="S1097" s="891" t="s">
        <v>1694</v>
      </c>
      <c r="T1097" s="891" t="s">
        <v>1694</v>
      </c>
      <c r="U1097" s="891" t="s">
        <v>1694</v>
      </c>
      <c r="V1097" s="891" t="s">
        <v>1694</v>
      </c>
      <c r="W1097" s="891" t="s">
        <v>1694</v>
      </c>
      <c r="X1097" s="891" t="s">
        <v>1694</v>
      </c>
      <c r="Y1097" s="891" t="s">
        <v>1694</v>
      </c>
      <c r="Z1097" s="891" t="s">
        <v>1694</v>
      </c>
      <c r="AA1097" s="891" t="s">
        <v>1694</v>
      </c>
      <c r="AB1097" s="891" t="s">
        <v>1694</v>
      </c>
      <c r="AC1097" s="891" t="s">
        <v>1694</v>
      </c>
      <c r="AD1097" s="891" t="s">
        <v>1694</v>
      </c>
      <c r="AE1097" s="891" t="s">
        <v>1694</v>
      </c>
      <c r="AF1097" s="891" t="s">
        <v>1694</v>
      </c>
      <c r="AG1097" s="891" t="s">
        <v>1694</v>
      </c>
      <c r="AH1097" s="891" t="s">
        <v>1694</v>
      </c>
      <c r="AI1097" s="891" t="s">
        <v>1694</v>
      </c>
      <c r="AJ1097" s="891" t="s">
        <v>1694</v>
      </c>
      <c r="AK1097" s="891" t="s">
        <v>1694</v>
      </c>
    </row>
    <row r="1098" spans="3:37" hidden="1" outlineLevel="1" x14ac:dyDescent="0.25">
      <c r="C1098" s="913">
        <v>18</v>
      </c>
      <c r="D1098" s="914" t="s">
        <v>1000</v>
      </c>
      <c r="E1098" s="793" t="s">
        <v>2834</v>
      </c>
      <c r="F1098" s="793" t="s">
        <v>2835</v>
      </c>
      <c r="G1098" s="906" t="s">
        <v>2854</v>
      </c>
      <c r="H1098" s="891" t="s">
        <v>1694</v>
      </c>
      <c r="I1098" s="891" t="s">
        <v>1694</v>
      </c>
      <c r="J1098" s="891" t="s">
        <v>1694</v>
      </c>
      <c r="K1098" s="891" t="s">
        <v>1694</v>
      </c>
      <c r="L1098" s="891" t="s">
        <v>1694</v>
      </c>
      <c r="M1098" s="891" t="s">
        <v>1694</v>
      </c>
      <c r="N1098" s="891" t="s">
        <v>1694</v>
      </c>
      <c r="O1098" s="891" t="s">
        <v>1694</v>
      </c>
      <c r="P1098" s="891" t="s">
        <v>1694</v>
      </c>
      <c r="Q1098" s="891" t="s">
        <v>1694</v>
      </c>
      <c r="R1098" s="891" t="s">
        <v>1694</v>
      </c>
      <c r="S1098" s="891" t="s">
        <v>1694</v>
      </c>
      <c r="T1098" s="891" t="s">
        <v>1694</v>
      </c>
      <c r="U1098" s="891" t="s">
        <v>1694</v>
      </c>
      <c r="V1098" s="891" t="s">
        <v>1694</v>
      </c>
      <c r="W1098" s="891" t="s">
        <v>1694</v>
      </c>
      <c r="X1098" s="891" t="s">
        <v>1694</v>
      </c>
      <c r="Y1098" s="891" t="s">
        <v>1694</v>
      </c>
      <c r="Z1098" s="891" t="s">
        <v>1694</v>
      </c>
      <c r="AA1098" s="891" t="s">
        <v>1694</v>
      </c>
      <c r="AB1098" s="891" t="s">
        <v>1694</v>
      </c>
      <c r="AC1098" s="891" t="s">
        <v>1694</v>
      </c>
      <c r="AD1098" s="891" t="s">
        <v>1694</v>
      </c>
      <c r="AE1098" s="891" t="s">
        <v>1694</v>
      </c>
      <c r="AF1098" s="891" t="s">
        <v>1694</v>
      </c>
      <c r="AG1098" s="891" t="s">
        <v>1694</v>
      </c>
      <c r="AH1098" s="891" t="s">
        <v>1694</v>
      </c>
      <c r="AI1098" s="891" t="s">
        <v>1694</v>
      </c>
      <c r="AJ1098" s="891" t="s">
        <v>1694</v>
      </c>
      <c r="AK1098" s="891" t="s">
        <v>1694</v>
      </c>
    </row>
    <row r="1099" spans="3:37" hidden="1" outlineLevel="1" x14ac:dyDescent="0.25">
      <c r="C1099" s="913">
        <v>19</v>
      </c>
      <c r="D1099" s="914" t="s">
        <v>1001</v>
      </c>
      <c r="E1099" s="793" t="s">
        <v>2834</v>
      </c>
      <c r="F1099" s="793" t="s">
        <v>2835</v>
      </c>
      <c r="G1099" s="906" t="s">
        <v>2855</v>
      </c>
      <c r="H1099" s="891" t="s">
        <v>1694</v>
      </c>
      <c r="I1099" s="891" t="s">
        <v>1694</v>
      </c>
      <c r="J1099" s="891" t="s">
        <v>1694</v>
      </c>
      <c r="K1099" s="891" t="s">
        <v>1694</v>
      </c>
      <c r="L1099" s="891" t="s">
        <v>1694</v>
      </c>
      <c r="M1099" s="891" t="s">
        <v>1694</v>
      </c>
      <c r="N1099" s="891" t="s">
        <v>1694</v>
      </c>
      <c r="O1099" s="891" t="s">
        <v>1694</v>
      </c>
      <c r="P1099" s="891" t="s">
        <v>1694</v>
      </c>
      <c r="Q1099" s="891" t="s">
        <v>1694</v>
      </c>
      <c r="R1099" s="891" t="s">
        <v>1694</v>
      </c>
      <c r="S1099" s="891" t="s">
        <v>1694</v>
      </c>
      <c r="T1099" s="891" t="s">
        <v>1694</v>
      </c>
      <c r="U1099" s="891" t="s">
        <v>1694</v>
      </c>
      <c r="V1099" s="891" t="s">
        <v>1694</v>
      </c>
      <c r="W1099" s="891" t="s">
        <v>1694</v>
      </c>
      <c r="X1099" s="891" t="s">
        <v>1694</v>
      </c>
      <c r="Y1099" s="891" t="s">
        <v>1694</v>
      </c>
      <c r="Z1099" s="891" t="s">
        <v>1694</v>
      </c>
      <c r="AA1099" s="891" t="s">
        <v>1694</v>
      </c>
      <c r="AB1099" s="891" t="s">
        <v>1694</v>
      </c>
      <c r="AC1099" s="891" t="s">
        <v>1694</v>
      </c>
      <c r="AD1099" s="891" t="s">
        <v>1694</v>
      </c>
      <c r="AE1099" s="891" t="s">
        <v>1694</v>
      </c>
      <c r="AF1099" s="891" t="s">
        <v>1694</v>
      </c>
      <c r="AG1099" s="891" t="s">
        <v>1694</v>
      </c>
      <c r="AH1099" s="891" t="s">
        <v>1694</v>
      </c>
      <c r="AI1099" s="891" t="s">
        <v>1694</v>
      </c>
      <c r="AJ1099" s="891" t="s">
        <v>1694</v>
      </c>
      <c r="AK1099" s="891" t="s">
        <v>1694</v>
      </c>
    </row>
    <row r="1100" spans="3:37" hidden="1" outlineLevel="1" x14ac:dyDescent="0.25">
      <c r="C1100" s="913">
        <v>20</v>
      </c>
      <c r="D1100" s="914" t="s">
        <v>1002</v>
      </c>
      <c r="E1100" s="793" t="s">
        <v>2834</v>
      </c>
      <c r="F1100" s="793" t="s">
        <v>2835</v>
      </c>
      <c r="G1100" s="906" t="s">
        <v>2856</v>
      </c>
      <c r="H1100" s="891" t="s">
        <v>1694</v>
      </c>
      <c r="I1100" s="891" t="s">
        <v>1694</v>
      </c>
      <c r="J1100" s="891" t="s">
        <v>1694</v>
      </c>
      <c r="K1100" s="891" t="s">
        <v>1694</v>
      </c>
      <c r="L1100" s="891" t="s">
        <v>1694</v>
      </c>
      <c r="M1100" s="891" t="s">
        <v>1694</v>
      </c>
      <c r="N1100" s="891" t="s">
        <v>1694</v>
      </c>
      <c r="O1100" s="891" t="s">
        <v>1694</v>
      </c>
      <c r="P1100" s="891" t="s">
        <v>1694</v>
      </c>
      <c r="Q1100" s="891" t="s">
        <v>1694</v>
      </c>
      <c r="R1100" s="891" t="s">
        <v>1694</v>
      </c>
      <c r="S1100" s="891" t="s">
        <v>1694</v>
      </c>
      <c r="T1100" s="891" t="s">
        <v>1694</v>
      </c>
      <c r="U1100" s="891" t="s">
        <v>1694</v>
      </c>
      <c r="V1100" s="891" t="s">
        <v>1694</v>
      </c>
      <c r="W1100" s="891" t="s">
        <v>1694</v>
      </c>
      <c r="X1100" s="891" t="s">
        <v>1694</v>
      </c>
      <c r="Y1100" s="891" t="s">
        <v>1694</v>
      </c>
      <c r="Z1100" s="891" t="s">
        <v>1694</v>
      </c>
      <c r="AA1100" s="891" t="s">
        <v>1694</v>
      </c>
      <c r="AB1100" s="891" t="s">
        <v>1694</v>
      </c>
      <c r="AC1100" s="891" t="s">
        <v>1694</v>
      </c>
      <c r="AD1100" s="891" t="s">
        <v>1694</v>
      </c>
      <c r="AE1100" s="891" t="s">
        <v>1694</v>
      </c>
      <c r="AF1100" s="891" t="s">
        <v>1694</v>
      </c>
      <c r="AG1100" s="891" t="s">
        <v>1694</v>
      </c>
      <c r="AH1100" s="891" t="s">
        <v>1694</v>
      </c>
      <c r="AI1100" s="891" t="s">
        <v>1694</v>
      </c>
      <c r="AJ1100" s="891" t="s">
        <v>1694</v>
      </c>
      <c r="AK1100" s="891" t="s">
        <v>1694</v>
      </c>
    </row>
    <row r="1101" spans="3:37" hidden="1" outlineLevel="1" x14ac:dyDescent="0.25">
      <c r="C1101" s="913">
        <v>30</v>
      </c>
      <c r="D1101" s="914" t="s">
        <v>1003</v>
      </c>
      <c r="E1101" s="793" t="s">
        <v>2834</v>
      </c>
      <c r="F1101" s="793" t="s">
        <v>2835</v>
      </c>
      <c r="G1101" s="906" t="s">
        <v>2857</v>
      </c>
      <c r="H1101" s="891" t="s">
        <v>1694</v>
      </c>
      <c r="I1101" s="891" t="s">
        <v>1694</v>
      </c>
      <c r="J1101" s="891" t="s">
        <v>1694</v>
      </c>
      <c r="K1101" s="891" t="s">
        <v>1694</v>
      </c>
      <c r="L1101" s="891" t="s">
        <v>1694</v>
      </c>
      <c r="M1101" s="891" t="s">
        <v>1694</v>
      </c>
      <c r="N1101" s="891" t="s">
        <v>1694</v>
      </c>
      <c r="O1101" s="891" t="s">
        <v>1694</v>
      </c>
      <c r="P1101" s="891" t="s">
        <v>1694</v>
      </c>
      <c r="Q1101" s="891" t="s">
        <v>1694</v>
      </c>
      <c r="R1101" s="891" t="s">
        <v>1694</v>
      </c>
      <c r="S1101" s="891" t="s">
        <v>1694</v>
      </c>
      <c r="T1101" s="891" t="s">
        <v>1694</v>
      </c>
      <c r="U1101" s="891" t="s">
        <v>1694</v>
      </c>
      <c r="V1101" s="891" t="s">
        <v>1694</v>
      </c>
      <c r="W1101" s="891" t="s">
        <v>1694</v>
      </c>
      <c r="X1101" s="891" t="s">
        <v>1694</v>
      </c>
      <c r="Y1101" s="891" t="s">
        <v>1694</v>
      </c>
      <c r="Z1101" s="891" t="s">
        <v>1694</v>
      </c>
      <c r="AA1101" s="891" t="s">
        <v>1694</v>
      </c>
      <c r="AB1101" s="891" t="s">
        <v>1694</v>
      </c>
      <c r="AC1101" s="891" t="s">
        <v>1694</v>
      </c>
      <c r="AD1101" s="891" t="s">
        <v>1694</v>
      </c>
      <c r="AE1101" s="891" t="s">
        <v>1694</v>
      </c>
      <c r="AF1101" s="891" t="s">
        <v>1694</v>
      </c>
      <c r="AG1101" s="891" t="s">
        <v>1694</v>
      </c>
      <c r="AH1101" s="891" t="s">
        <v>1694</v>
      </c>
      <c r="AI1101" s="891" t="s">
        <v>1694</v>
      </c>
      <c r="AJ1101" s="891" t="s">
        <v>1694</v>
      </c>
      <c r="AK1101" s="891" t="s">
        <v>1694</v>
      </c>
    </row>
    <row r="1102" spans="3:37" hidden="1" outlineLevel="1" x14ac:dyDescent="0.25">
      <c r="C1102" s="913">
        <v>40</v>
      </c>
      <c r="D1102" s="914" t="s">
        <v>1051</v>
      </c>
      <c r="E1102" s="793" t="s">
        <v>2834</v>
      </c>
      <c r="F1102" s="793" t="s">
        <v>2835</v>
      </c>
      <c r="G1102" s="906" t="s">
        <v>2858</v>
      </c>
      <c r="H1102" s="891" t="s">
        <v>1694</v>
      </c>
      <c r="I1102" s="891" t="s">
        <v>1694</v>
      </c>
      <c r="J1102" s="891" t="s">
        <v>1694</v>
      </c>
      <c r="K1102" s="891" t="s">
        <v>1694</v>
      </c>
      <c r="L1102" s="891" t="s">
        <v>1694</v>
      </c>
      <c r="M1102" s="891" t="s">
        <v>1694</v>
      </c>
      <c r="N1102" s="891" t="s">
        <v>1694</v>
      </c>
      <c r="O1102" s="891" t="s">
        <v>1694</v>
      </c>
      <c r="P1102" s="891" t="s">
        <v>1694</v>
      </c>
      <c r="Q1102" s="891" t="s">
        <v>1694</v>
      </c>
      <c r="R1102" s="891" t="s">
        <v>1694</v>
      </c>
      <c r="S1102" s="891" t="s">
        <v>1694</v>
      </c>
      <c r="T1102" s="891" t="s">
        <v>1694</v>
      </c>
      <c r="U1102" s="891" t="s">
        <v>1694</v>
      </c>
      <c r="V1102" s="891" t="s">
        <v>1694</v>
      </c>
      <c r="W1102" s="891" t="s">
        <v>1694</v>
      </c>
      <c r="X1102" s="891" t="s">
        <v>1694</v>
      </c>
      <c r="Y1102" s="891" t="s">
        <v>1694</v>
      </c>
      <c r="Z1102" s="891" t="s">
        <v>1694</v>
      </c>
      <c r="AA1102" s="891" t="s">
        <v>1694</v>
      </c>
      <c r="AB1102" s="891" t="s">
        <v>1694</v>
      </c>
      <c r="AC1102" s="891" t="s">
        <v>1694</v>
      </c>
      <c r="AD1102" s="891" t="s">
        <v>1694</v>
      </c>
      <c r="AE1102" s="891" t="s">
        <v>1694</v>
      </c>
      <c r="AF1102" s="891" t="s">
        <v>1694</v>
      </c>
      <c r="AG1102" s="891" t="s">
        <v>1694</v>
      </c>
      <c r="AH1102" s="891" t="s">
        <v>1694</v>
      </c>
      <c r="AI1102" s="891" t="s">
        <v>1694</v>
      </c>
      <c r="AJ1102" s="891" t="s">
        <v>1694</v>
      </c>
      <c r="AK1102" s="891" t="s">
        <v>1694</v>
      </c>
    </row>
    <row r="1103" spans="3:37" hidden="1" outlineLevel="1" x14ac:dyDescent="0.25">
      <c r="C1103" s="913">
        <v>45</v>
      </c>
      <c r="D1103" s="914" t="s">
        <v>1004</v>
      </c>
      <c r="E1103" s="793" t="s">
        <v>2834</v>
      </c>
      <c r="F1103" s="793" t="s">
        <v>2835</v>
      </c>
      <c r="G1103" s="906" t="s">
        <v>2859</v>
      </c>
      <c r="H1103" s="891" t="s">
        <v>1694</v>
      </c>
      <c r="I1103" s="891" t="s">
        <v>1694</v>
      </c>
      <c r="J1103" s="891" t="s">
        <v>1694</v>
      </c>
      <c r="K1103" s="891" t="s">
        <v>1694</v>
      </c>
      <c r="L1103" s="891" t="s">
        <v>1694</v>
      </c>
      <c r="M1103" s="891" t="s">
        <v>1694</v>
      </c>
      <c r="N1103" s="891" t="s">
        <v>1694</v>
      </c>
      <c r="O1103" s="891" t="s">
        <v>1694</v>
      </c>
      <c r="P1103" s="891" t="s">
        <v>1694</v>
      </c>
      <c r="Q1103" s="891" t="s">
        <v>1694</v>
      </c>
      <c r="R1103" s="891" t="s">
        <v>1694</v>
      </c>
      <c r="S1103" s="891" t="s">
        <v>1694</v>
      </c>
      <c r="T1103" s="891" t="s">
        <v>1694</v>
      </c>
      <c r="U1103" s="891" t="s">
        <v>1694</v>
      </c>
      <c r="V1103" s="891" t="s">
        <v>1694</v>
      </c>
      <c r="W1103" s="891" t="s">
        <v>1694</v>
      </c>
      <c r="X1103" s="891" t="s">
        <v>1694</v>
      </c>
      <c r="Y1103" s="891" t="s">
        <v>1694</v>
      </c>
      <c r="Z1103" s="891" t="s">
        <v>1694</v>
      </c>
      <c r="AA1103" s="891" t="s">
        <v>1694</v>
      </c>
      <c r="AB1103" s="891" t="s">
        <v>1694</v>
      </c>
      <c r="AC1103" s="891" t="s">
        <v>1694</v>
      </c>
      <c r="AD1103" s="891" t="s">
        <v>1694</v>
      </c>
      <c r="AE1103" s="891" t="s">
        <v>1694</v>
      </c>
      <c r="AF1103" s="891" t="s">
        <v>1694</v>
      </c>
      <c r="AG1103" s="891" t="s">
        <v>1694</v>
      </c>
      <c r="AH1103" s="891" t="s">
        <v>1694</v>
      </c>
      <c r="AI1103" s="891" t="s">
        <v>1694</v>
      </c>
      <c r="AJ1103" s="891" t="s">
        <v>1694</v>
      </c>
      <c r="AK1103" s="891" t="s">
        <v>1694</v>
      </c>
    </row>
    <row r="1104" spans="3:37" hidden="1" outlineLevel="1" x14ac:dyDescent="0.25">
      <c r="C1104" s="913">
        <v>50</v>
      </c>
      <c r="D1104" s="914" t="s">
        <v>1005</v>
      </c>
      <c r="E1104" s="793" t="s">
        <v>2834</v>
      </c>
      <c r="F1104" s="793" t="s">
        <v>2835</v>
      </c>
      <c r="G1104" s="906" t="s">
        <v>2860</v>
      </c>
      <c r="H1104" s="891" t="s">
        <v>1694</v>
      </c>
      <c r="I1104" s="891" t="s">
        <v>1694</v>
      </c>
      <c r="J1104" s="891" t="s">
        <v>1694</v>
      </c>
      <c r="K1104" s="891" t="s">
        <v>1694</v>
      </c>
      <c r="L1104" s="891" t="s">
        <v>1694</v>
      </c>
      <c r="M1104" s="891" t="s">
        <v>1694</v>
      </c>
      <c r="N1104" s="891" t="s">
        <v>1694</v>
      </c>
      <c r="O1104" s="891" t="s">
        <v>1694</v>
      </c>
      <c r="P1104" s="891" t="s">
        <v>1694</v>
      </c>
      <c r="Q1104" s="891" t="s">
        <v>1694</v>
      </c>
      <c r="R1104" s="891" t="s">
        <v>1694</v>
      </c>
      <c r="S1104" s="891" t="s">
        <v>1694</v>
      </c>
      <c r="T1104" s="891" t="s">
        <v>1694</v>
      </c>
      <c r="U1104" s="891" t="s">
        <v>1694</v>
      </c>
      <c r="V1104" s="891" t="s">
        <v>1694</v>
      </c>
      <c r="W1104" s="891" t="s">
        <v>1694</v>
      </c>
      <c r="X1104" s="891" t="s">
        <v>1694</v>
      </c>
      <c r="Y1104" s="891" t="s">
        <v>1694</v>
      </c>
      <c r="Z1104" s="891" t="s">
        <v>1694</v>
      </c>
      <c r="AA1104" s="891" t="s">
        <v>1694</v>
      </c>
      <c r="AB1104" s="891" t="s">
        <v>1694</v>
      </c>
      <c r="AC1104" s="891" t="s">
        <v>1694</v>
      </c>
      <c r="AD1104" s="891" t="s">
        <v>1694</v>
      </c>
      <c r="AE1104" s="891" t="s">
        <v>1694</v>
      </c>
      <c r="AF1104" s="891" t="s">
        <v>1694</v>
      </c>
      <c r="AG1104" s="891" t="s">
        <v>1694</v>
      </c>
      <c r="AH1104" s="891" t="s">
        <v>1694</v>
      </c>
      <c r="AI1104" s="891" t="s">
        <v>1694</v>
      </c>
      <c r="AJ1104" s="891" t="s">
        <v>1694</v>
      </c>
      <c r="AK1104" s="891" t="s">
        <v>1694</v>
      </c>
    </row>
    <row r="1105" spans="3:38" hidden="1" outlineLevel="1" x14ac:dyDescent="0.25">
      <c r="C1105" s="913">
        <v>55</v>
      </c>
      <c r="D1105" s="914" t="s">
        <v>1006</v>
      </c>
      <c r="E1105" s="793" t="s">
        <v>2834</v>
      </c>
      <c r="F1105" s="793" t="s">
        <v>2835</v>
      </c>
      <c r="G1105" s="906" t="s">
        <v>2861</v>
      </c>
      <c r="H1105" s="891" t="s">
        <v>1694</v>
      </c>
      <c r="I1105" s="891" t="s">
        <v>1694</v>
      </c>
      <c r="J1105" s="891" t="s">
        <v>1694</v>
      </c>
      <c r="K1105" s="891" t="s">
        <v>1694</v>
      </c>
      <c r="L1105" s="891" t="s">
        <v>1694</v>
      </c>
      <c r="M1105" s="891" t="s">
        <v>1694</v>
      </c>
      <c r="N1105" s="891" t="s">
        <v>1694</v>
      </c>
      <c r="O1105" s="891" t="s">
        <v>1694</v>
      </c>
      <c r="P1105" s="891" t="s">
        <v>1694</v>
      </c>
      <c r="Q1105" s="891" t="s">
        <v>1694</v>
      </c>
      <c r="R1105" s="891" t="s">
        <v>1694</v>
      </c>
      <c r="S1105" s="891" t="s">
        <v>1694</v>
      </c>
      <c r="T1105" s="891" t="s">
        <v>1694</v>
      </c>
      <c r="U1105" s="891" t="s">
        <v>1694</v>
      </c>
      <c r="V1105" s="891" t="s">
        <v>1694</v>
      </c>
      <c r="W1105" s="891" t="s">
        <v>1694</v>
      </c>
      <c r="X1105" s="891" t="s">
        <v>1694</v>
      </c>
      <c r="Y1105" s="891" t="s">
        <v>1694</v>
      </c>
      <c r="Z1105" s="891" t="s">
        <v>1694</v>
      </c>
      <c r="AA1105" s="891" t="s">
        <v>1694</v>
      </c>
      <c r="AB1105" s="891" t="s">
        <v>1694</v>
      </c>
      <c r="AC1105" s="891" t="s">
        <v>1694</v>
      </c>
      <c r="AD1105" s="891" t="s">
        <v>1694</v>
      </c>
      <c r="AE1105" s="891" t="s">
        <v>1694</v>
      </c>
      <c r="AF1105" s="891" t="s">
        <v>1694</v>
      </c>
      <c r="AG1105" s="891" t="s">
        <v>1694</v>
      </c>
      <c r="AH1105" s="891" t="s">
        <v>1694</v>
      </c>
      <c r="AI1105" s="891" t="s">
        <v>1694</v>
      </c>
      <c r="AJ1105" s="891" t="s">
        <v>1694</v>
      </c>
      <c r="AK1105" s="891" t="s">
        <v>1694</v>
      </c>
    </row>
    <row r="1106" spans="3:38" hidden="1" outlineLevel="1" x14ac:dyDescent="0.25">
      <c r="C1106" s="913">
        <v>60</v>
      </c>
      <c r="D1106" s="914" t="s">
        <v>1007</v>
      </c>
      <c r="E1106" s="793" t="s">
        <v>2834</v>
      </c>
      <c r="F1106" s="793" t="s">
        <v>2835</v>
      </c>
      <c r="G1106" s="906" t="s">
        <v>2862</v>
      </c>
      <c r="H1106" s="891" t="s">
        <v>1694</v>
      </c>
      <c r="I1106" s="891" t="s">
        <v>1694</v>
      </c>
      <c r="J1106" s="891" t="s">
        <v>1694</v>
      </c>
      <c r="K1106" s="891" t="s">
        <v>1694</v>
      </c>
      <c r="L1106" s="891" t="s">
        <v>1694</v>
      </c>
      <c r="M1106" s="891" t="s">
        <v>1694</v>
      </c>
      <c r="N1106" s="891" t="s">
        <v>1694</v>
      </c>
      <c r="O1106" s="891" t="s">
        <v>1694</v>
      </c>
      <c r="P1106" s="891" t="s">
        <v>1694</v>
      </c>
      <c r="Q1106" s="891" t="s">
        <v>1694</v>
      </c>
      <c r="R1106" s="891" t="s">
        <v>1694</v>
      </c>
      <c r="S1106" s="891" t="s">
        <v>1694</v>
      </c>
      <c r="T1106" s="891" t="s">
        <v>1694</v>
      </c>
      <c r="U1106" s="891" t="s">
        <v>1694</v>
      </c>
      <c r="V1106" s="891" t="s">
        <v>1694</v>
      </c>
      <c r="W1106" s="891" t="s">
        <v>1694</v>
      </c>
      <c r="X1106" s="891" t="s">
        <v>1694</v>
      </c>
      <c r="Y1106" s="891" t="s">
        <v>1694</v>
      </c>
      <c r="Z1106" s="891" t="s">
        <v>1694</v>
      </c>
      <c r="AA1106" s="891" t="s">
        <v>1694</v>
      </c>
      <c r="AB1106" s="891" t="s">
        <v>1694</v>
      </c>
      <c r="AC1106" s="891" t="s">
        <v>1694</v>
      </c>
      <c r="AD1106" s="891" t="s">
        <v>1694</v>
      </c>
      <c r="AE1106" s="891" t="s">
        <v>1694</v>
      </c>
      <c r="AF1106" s="891" t="s">
        <v>1694</v>
      </c>
      <c r="AG1106" s="891" t="s">
        <v>1694</v>
      </c>
      <c r="AH1106" s="891" t="s">
        <v>1694</v>
      </c>
      <c r="AI1106" s="891" t="s">
        <v>1694</v>
      </c>
      <c r="AJ1106" s="891" t="s">
        <v>1694</v>
      </c>
      <c r="AK1106" s="891" t="s">
        <v>1694</v>
      </c>
    </row>
    <row r="1107" spans="3:38" hidden="1" outlineLevel="1" x14ac:dyDescent="0.25">
      <c r="C1107" s="913">
        <v>70</v>
      </c>
      <c r="D1107" s="914" t="s">
        <v>1008</v>
      </c>
      <c r="E1107" s="793" t="s">
        <v>2834</v>
      </c>
      <c r="F1107" s="793" t="s">
        <v>2835</v>
      </c>
      <c r="G1107" s="906" t="s">
        <v>2863</v>
      </c>
      <c r="H1107" s="891" t="s">
        <v>1694</v>
      </c>
      <c r="I1107" s="891" t="s">
        <v>1694</v>
      </c>
      <c r="J1107" s="891" t="s">
        <v>1694</v>
      </c>
      <c r="K1107" s="891" t="s">
        <v>1694</v>
      </c>
      <c r="L1107" s="891" t="s">
        <v>1694</v>
      </c>
      <c r="M1107" s="891" t="s">
        <v>1694</v>
      </c>
      <c r="N1107" s="891" t="s">
        <v>1694</v>
      </c>
      <c r="O1107" s="891" t="s">
        <v>1694</v>
      </c>
      <c r="P1107" s="891" t="s">
        <v>1694</v>
      </c>
      <c r="Q1107" s="891" t="s">
        <v>1694</v>
      </c>
      <c r="R1107" s="891" t="s">
        <v>1694</v>
      </c>
      <c r="S1107" s="891" t="s">
        <v>1694</v>
      </c>
      <c r="T1107" s="891" t="s">
        <v>1694</v>
      </c>
      <c r="U1107" s="891" t="s">
        <v>1694</v>
      </c>
      <c r="V1107" s="891" t="s">
        <v>1694</v>
      </c>
      <c r="W1107" s="891" t="s">
        <v>1694</v>
      </c>
      <c r="X1107" s="891" t="s">
        <v>1694</v>
      </c>
      <c r="Y1107" s="891" t="s">
        <v>1694</v>
      </c>
      <c r="Z1107" s="891" t="s">
        <v>1694</v>
      </c>
      <c r="AA1107" s="891" t="s">
        <v>1694</v>
      </c>
      <c r="AB1107" s="891" t="s">
        <v>1694</v>
      </c>
      <c r="AC1107" s="891" t="s">
        <v>1694</v>
      </c>
      <c r="AD1107" s="891" t="s">
        <v>1694</v>
      </c>
      <c r="AE1107" s="891" t="s">
        <v>1694</v>
      </c>
      <c r="AF1107" s="891" t="s">
        <v>1694</v>
      </c>
      <c r="AG1107" s="891" t="s">
        <v>1694</v>
      </c>
      <c r="AH1107" s="891" t="s">
        <v>1694</v>
      </c>
      <c r="AI1107" s="891" t="s">
        <v>1694</v>
      </c>
      <c r="AJ1107" s="891" t="s">
        <v>1694</v>
      </c>
      <c r="AK1107" s="891" t="s">
        <v>1694</v>
      </c>
    </row>
    <row r="1108" spans="3:38" hidden="1" outlineLevel="1" x14ac:dyDescent="0.25">
      <c r="C1108" s="913">
        <v>75</v>
      </c>
      <c r="D1108" s="914" t="s">
        <v>1009</v>
      </c>
      <c r="E1108" s="793" t="s">
        <v>2834</v>
      </c>
      <c r="F1108" s="793" t="s">
        <v>2835</v>
      </c>
      <c r="G1108" s="906" t="s">
        <v>2864</v>
      </c>
      <c r="H1108" s="891" t="s">
        <v>1694</v>
      </c>
      <c r="I1108" s="891" t="s">
        <v>1694</v>
      </c>
      <c r="J1108" s="891" t="s">
        <v>1694</v>
      </c>
      <c r="K1108" s="891" t="s">
        <v>1694</v>
      </c>
      <c r="L1108" s="891" t="s">
        <v>1694</v>
      </c>
      <c r="M1108" s="891" t="s">
        <v>1694</v>
      </c>
      <c r="N1108" s="891" t="s">
        <v>1694</v>
      </c>
      <c r="O1108" s="891" t="s">
        <v>1694</v>
      </c>
      <c r="P1108" s="891" t="s">
        <v>1694</v>
      </c>
      <c r="Q1108" s="891" t="s">
        <v>1694</v>
      </c>
      <c r="R1108" s="891" t="s">
        <v>1694</v>
      </c>
      <c r="S1108" s="891" t="s">
        <v>1694</v>
      </c>
      <c r="T1108" s="891" t="s">
        <v>1694</v>
      </c>
      <c r="U1108" s="891" t="s">
        <v>1694</v>
      </c>
      <c r="V1108" s="891" t="s">
        <v>1694</v>
      </c>
      <c r="W1108" s="891" t="s">
        <v>1694</v>
      </c>
      <c r="X1108" s="891" t="s">
        <v>1694</v>
      </c>
      <c r="Y1108" s="891" t="s">
        <v>1694</v>
      </c>
      <c r="Z1108" s="891" t="s">
        <v>1694</v>
      </c>
      <c r="AA1108" s="891" t="s">
        <v>1694</v>
      </c>
      <c r="AB1108" s="891" t="s">
        <v>1694</v>
      </c>
      <c r="AC1108" s="891" t="s">
        <v>1694</v>
      </c>
      <c r="AD1108" s="891" t="s">
        <v>1694</v>
      </c>
      <c r="AE1108" s="891" t="s">
        <v>1694</v>
      </c>
      <c r="AF1108" s="891" t="s">
        <v>1694</v>
      </c>
      <c r="AG1108" s="891" t="s">
        <v>1694</v>
      </c>
      <c r="AH1108" s="891" t="s">
        <v>1694</v>
      </c>
      <c r="AI1108" s="891" t="s">
        <v>1694</v>
      </c>
      <c r="AJ1108" s="891" t="s">
        <v>1694</v>
      </c>
      <c r="AK1108" s="891" t="s">
        <v>1694</v>
      </c>
    </row>
    <row r="1109" spans="3:38" hidden="1" outlineLevel="1" x14ac:dyDescent="0.25">
      <c r="C1109" s="913">
        <v>80</v>
      </c>
      <c r="D1109" s="914" t="s">
        <v>1010</v>
      </c>
      <c r="E1109" s="793" t="s">
        <v>2834</v>
      </c>
      <c r="F1109" s="793" t="s">
        <v>2835</v>
      </c>
      <c r="G1109" s="906" t="s">
        <v>2865</v>
      </c>
      <c r="H1109" s="891" t="s">
        <v>1694</v>
      </c>
      <c r="I1109" s="891" t="s">
        <v>1694</v>
      </c>
      <c r="J1109" s="891" t="s">
        <v>1694</v>
      </c>
      <c r="K1109" s="891" t="s">
        <v>1694</v>
      </c>
      <c r="L1109" s="891" t="s">
        <v>1694</v>
      </c>
      <c r="M1109" s="891" t="s">
        <v>1694</v>
      </c>
      <c r="N1109" s="891" t="s">
        <v>1694</v>
      </c>
      <c r="O1109" s="891" t="s">
        <v>1694</v>
      </c>
      <c r="P1109" s="891" t="s">
        <v>1694</v>
      </c>
      <c r="Q1109" s="891" t="s">
        <v>1694</v>
      </c>
      <c r="R1109" s="891" t="s">
        <v>1694</v>
      </c>
      <c r="S1109" s="891" t="s">
        <v>1694</v>
      </c>
      <c r="T1109" s="891" t="s">
        <v>1694</v>
      </c>
      <c r="U1109" s="891" t="s">
        <v>1694</v>
      </c>
      <c r="V1109" s="891" t="s">
        <v>1694</v>
      </c>
      <c r="W1109" s="891" t="s">
        <v>1694</v>
      </c>
      <c r="X1109" s="891" t="s">
        <v>1694</v>
      </c>
      <c r="Y1109" s="891" t="s">
        <v>1694</v>
      </c>
      <c r="Z1109" s="891" t="s">
        <v>1694</v>
      </c>
      <c r="AA1109" s="891" t="s">
        <v>1694</v>
      </c>
      <c r="AB1109" s="891" t="s">
        <v>1694</v>
      </c>
      <c r="AC1109" s="891" t="s">
        <v>1694</v>
      </c>
      <c r="AD1109" s="891" t="s">
        <v>1694</v>
      </c>
      <c r="AE1109" s="891" t="s">
        <v>1694</v>
      </c>
      <c r="AF1109" s="891" t="s">
        <v>1694</v>
      </c>
      <c r="AG1109" s="891" t="s">
        <v>1694</v>
      </c>
      <c r="AH1109" s="891" t="s">
        <v>1694</v>
      </c>
      <c r="AI1109" s="891" t="s">
        <v>1694</v>
      </c>
      <c r="AJ1109" s="891" t="s">
        <v>1694</v>
      </c>
      <c r="AK1109" s="891" t="s">
        <v>1694</v>
      </c>
    </row>
    <row r="1110" spans="3:38" hidden="1" outlineLevel="1" x14ac:dyDescent="0.25">
      <c r="C1110" s="911"/>
      <c r="D1110" s="915" t="s">
        <v>5</v>
      </c>
      <c r="E1110" s="794"/>
      <c r="F1110" s="793"/>
      <c r="G1110" s="794"/>
      <c r="H1110" s="794"/>
      <c r="I1110" s="794"/>
      <c r="J1110" s="794"/>
      <c r="K1110" s="794"/>
      <c r="L1110" s="794"/>
      <c r="M1110" s="794"/>
      <c r="N1110" s="794"/>
      <c r="O1110" s="794"/>
      <c r="P1110" s="794"/>
      <c r="Q1110" s="794"/>
      <c r="R1110" s="794"/>
      <c r="S1110" s="794"/>
      <c r="T1110" s="794"/>
      <c r="U1110" s="794"/>
      <c r="V1110" s="794"/>
      <c r="W1110" s="794"/>
      <c r="X1110" s="794"/>
      <c r="Y1110" s="794"/>
      <c r="Z1110" s="794"/>
      <c r="AA1110" s="794"/>
      <c r="AB1110" s="794"/>
      <c r="AC1110" s="794"/>
      <c r="AD1110" s="794"/>
      <c r="AE1110" s="794"/>
      <c r="AF1110" s="794"/>
      <c r="AG1110" s="794"/>
      <c r="AH1110" s="794"/>
      <c r="AI1110" s="794"/>
      <c r="AJ1110" s="794"/>
      <c r="AK1110" s="794"/>
      <c r="AL1110"/>
    </row>
    <row r="1111" spans="3:38" hidden="1" outlineLevel="1" x14ac:dyDescent="0.25">
      <c r="C1111" s="913"/>
      <c r="D1111" s="914"/>
      <c r="E1111" s="753"/>
      <c r="F1111" s="753"/>
      <c r="G1111" s="753"/>
      <c r="H1111" s="753"/>
      <c r="I1111" s="753"/>
      <c r="J1111" s="753"/>
      <c r="K1111" s="753"/>
      <c r="L1111" s="753"/>
      <c r="M1111" s="753"/>
      <c r="N1111" s="753"/>
      <c r="O1111" s="753"/>
      <c r="P1111" s="753"/>
      <c r="Q1111" s="753"/>
      <c r="R1111" s="753"/>
      <c r="S1111" s="753"/>
      <c r="T1111" s="753"/>
      <c r="U1111" s="753"/>
      <c r="V1111" s="753"/>
      <c r="W1111" s="753"/>
      <c r="X1111" s="753"/>
      <c r="Y1111" s="753"/>
      <c r="Z1111" s="753"/>
      <c r="AA1111" s="753"/>
      <c r="AB1111" s="753"/>
      <c r="AC1111" s="753"/>
      <c r="AD1111" s="753"/>
      <c r="AE1111" s="753"/>
      <c r="AF1111" s="753"/>
      <c r="AG1111" s="753"/>
      <c r="AH1111" s="753"/>
      <c r="AI1111" s="753"/>
      <c r="AJ1111" s="753"/>
      <c r="AK1111" s="753"/>
    </row>
    <row r="1112" spans="3:38" hidden="1" outlineLevel="1" x14ac:dyDescent="0.25">
      <c r="C1112" s="910" t="s">
        <v>2889</v>
      </c>
      <c r="D1112" s="910"/>
      <c r="E1112" s="753"/>
      <c r="F1112" s="753"/>
      <c r="G1112" s="753"/>
      <c r="H1112" s="753"/>
      <c r="I1112" s="753"/>
      <c r="J1112" s="753"/>
      <c r="K1112" s="753"/>
      <c r="L1112" s="753"/>
      <c r="M1112" s="753"/>
      <c r="N1112" s="753"/>
      <c r="O1112" s="753"/>
      <c r="P1112" s="753"/>
      <c r="Q1112" s="753"/>
      <c r="R1112" s="753"/>
      <c r="S1112" s="753"/>
      <c r="T1112" s="753"/>
      <c r="U1112" s="753"/>
      <c r="V1112" s="753"/>
      <c r="W1112" s="753"/>
      <c r="X1112" s="753"/>
      <c r="Y1112" s="753"/>
      <c r="Z1112" s="753"/>
      <c r="AA1112" s="753"/>
      <c r="AB1112" s="753"/>
      <c r="AC1112" s="753"/>
      <c r="AD1112" s="753"/>
      <c r="AE1112" s="753"/>
      <c r="AF1112" s="753"/>
      <c r="AG1112" s="753"/>
      <c r="AH1112" s="753"/>
      <c r="AI1112" s="753"/>
      <c r="AJ1112" s="753"/>
      <c r="AK1112" s="753"/>
    </row>
    <row r="1113" spans="3:38" hidden="1" outlineLevel="1" x14ac:dyDescent="0.25">
      <c r="C1113" s="911"/>
      <c r="D1113" s="912" t="s">
        <v>1024</v>
      </c>
      <c r="E1113" s="753"/>
      <c r="F1113" s="753"/>
      <c r="G1113" s="753"/>
      <c r="H1113" s="753"/>
      <c r="I1113" s="753"/>
      <c r="J1113" s="753"/>
      <c r="K1113" s="753"/>
      <c r="L1113" s="753"/>
      <c r="M1113" s="753"/>
      <c r="N1113" s="753"/>
      <c r="O1113" s="753"/>
      <c r="P1113" s="753"/>
      <c r="Q1113" s="753"/>
      <c r="R1113" s="753"/>
      <c r="S1113" s="753"/>
      <c r="T1113" s="753"/>
      <c r="U1113" s="753"/>
      <c r="V1113" s="753"/>
      <c r="W1113" s="753"/>
      <c r="X1113" s="753"/>
      <c r="Y1113" s="753"/>
      <c r="Z1113" s="753"/>
      <c r="AA1113" s="753"/>
      <c r="AB1113" s="753"/>
      <c r="AC1113" s="753"/>
      <c r="AD1113" s="753"/>
      <c r="AE1113" s="753"/>
      <c r="AF1113" s="753"/>
      <c r="AG1113" s="753"/>
      <c r="AH1113" s="753"/>
      <c r="AI1113" s="753"/>
      <c r="AJ1113" s="753"/>
      <c r="AK1113" s="753"/>
    </row>
    <row r="1114" spans="3:38" hidden="1" outlineLevel="1" x14ac:dyDescent="0.25">
      <c r="C1114" s="913">
        <v>10</v>
      </c>
      <c r="D1114" s="914" t="s">
        <v>992</v>
      </c>
      <c r="E1114" s="793" t="s">
        <v>2195</v>
      </c>
      <c r="F1114" s="793" t="s">
        <v>2836</v>
      </c>
      <c r="G1114" s="906" t="s">
        <v>2846</v>
      </c>
      <c r="H1114" s="891" t="s">
        <v>1694</v>
      </c>
      <c r="I1114" s="891" t="s">
        <v>1694</v>
      </c>
      <c r="J1114" s="891" t="s">
        <v>1694</v>
      </c>
      <c r="K1114" s="891" t="s">
        <v>1694</v>
      </c>
      <c r="L1114" s="891" t="s">
        <v>1694</v>
      </c>
      <c r="M1114" s="891" t="s">
        <v>1694</v>
      </c>
      <c r="N1114" s="891" t="s">
        <v>1694</v>
      </c>
      <c r="O1114" s="891" t="s">
        <v>1694</v>
      </c>
      <c r="P1114" s="891" t="s">
        <v>1694</v>
      </c>
      <c r="Q1114" s="891" t="s">
        <v>1694</v>
      </c>
      <c r="R1114" s="891" t="s">
        <v>1694</v>
      </c>
      <c r="S1114" s="891" t="s">
        <v>1694</v>
      </c>
      <c r="T1114" s="891" t="s">
        <v>1694</v>
      </c>
      <c r="U1114" s="891" t="s">
        <v>1694</v>
      </c>
      <c r="V1114" s="891" t="s">
        <v>1694</v>
      </c>
      <c r="W1114" s="891" t="s">
        <v>1694</v>
      </c>
      <c r="X1114" s="891" t="s">
        <v>1694</v>
      </c>
      <c r="Y1114" s="891" t="s">
        <v>1694</v>
      </c>
      <c r="Z1114" s="891" t="s">
        <v>1694</v>
      </c>
      <c r="AA1114" s="891" t="s">
        <v>1694</v>
      </c>
      <c r="AB1114" s="891" t="s">
        <v>1694</v>
      </c>
      <c r="AC1114" s="891" t="s">
        <v>1694</v>
      </c>
      <c r="AD1114" s="891" t="s">
        <v>1694</v>
      </c>
      <c r="AE1114" s="891" t="s">
        <v>1694</v>
      </c>
      <c r="AF1114" s="891" t="s">
        <v>1694</v>
      </c>
      <c r="AG1114" s="891" t="s">
        <v>1694</v>
      </c>
      <c r="AH1114" s="891" t="s">
        <v>1694</v>
      </c>
      <c r="AI1114" s="891" t="s">
        <v>1694</v>
      </c>
      <c r="AJ1114" s="891" t="s">
        <v>1694</v>
      </c>
      <c r="AK1114" s="891" t="s">
        <v>1694</v>
      </c>
    </row>
    <row r="1115" spans="3:38" hidden="1" outlineLevel="1" x14ac:dyDescent="0.25">
      <c r="C1115" s="913">
        <v>11</v>
      </c>
      <c r="D1115" s="914" t="s">
        <v>993</v>
      </c>
      <c r="E1115" s="793" t="s">
        <v>2195</v>
      </c>
      <c r="F1115" s="793" t="s">
        <v>2836</v>
      </c>
      <c r="G1115" s="906" t="s">
        <v>2847</v>
      </c>
      <c r="H1115" s="891" t="s">
        <v>1694</v>
      </c>
      <c r="I1115" s="891" t="s">
        <v>1694</v>
      </c>
      <c r="J1115" s="891" t="s">
        <v>1694</v>
      </c>
      <c r="K1115" s="891" t="s">
        <v>1694</v>
      </c>
      <c r="L1115" s="891" t="s">
        <v>1694</v>
      </c>
      <c r="M1115" s="891" t="s">
        <v>1694</v>
      </c>
      <c r="N1115" s="891" t="s">
        <v>1694</v>
      </c>
      <c r="O1115" s="891" t="s">
        <v>1694</v>
      </c>
      <c r="P1115" s="891" t="s">
        <v>1694</v>
      </c>
      <c r="Q1115" s="891" t="s">
        <v>1694</v>
      </c>
      <c r="R1115" s="891" t="s">
        <v>1694</v>
      </c>
      <c r="S1115" s="891" t="s">
        <v>1694</v>
      </c>
      <c r="T1115" s="891" t="s">
        <v>1694</v>
      </c>
      <c r="U1115" s="891" t="s">
        <v>1694</v>
      </c>
      <c r="V1115" s="891" t="s">
        <v>1694</v>
      </c>
      <c r="W1115" s="891" t="s">
        <v>1694</v>
      </c>
      <c r="X1115" s="891" t="s">
        <v>1694</v>
      </c>
      <c r="Y1115" s="891" t="s">
        <v>1694</v>
      </c>
      <c r="Z1115" s="891" t="s">
        <v>1694</v>
      </c>
      <c r="AA1115" s="891" t="s">
        <v>1694</v>
      </c>
      <c r="AB1115" s="891" t="s">
        <v>1694</v>
      </c>
      <c r="AC1115" s="891" t="s">
        <v>1694</v>
      </c>
      <c r="AD1115" s="891" t="s">
        <v>1694</v>
      </c>
      <c r="AE1115" s="891" t="s">
        <v>1694</v>
      </c>
      <c r="AF1115" s="891" t="s">
        <v>1694</v>
      </c>
      <c r="AG1115" s="891" t="s">
        <v>1694</v>
      </c>
      <c r="AH1115" s="891" t="s">
        <v>1694</v>
      </c>
      <c r="AI1115" s="891" t="s">
        <v>1694</v>
      </c>
      <c r="AJ1115" s="891" t="s">
        <v>1694</v>
      </c>
      <c r="AK1115" s="891" t="s">
        <v>1694</v>
      </c>
    </row>
    <row r="1116" spans="3:38" hidden="1" outlineLevel="1" x14ac:dyDescent="0.25">
      <c r="C1116" s="913">
        <v>12</v>
      </c>
      <c r="D1116" s="914" t="s">
        <v>994</v>
      </c>
      <c r="E1116" s="793" t="s">
        <v>2195</v>
      </c>
      <c r="F1116" s="793" t="s">
        <v>2836</v>
      </c>
      <c r="G1116" s="906" t="s">
        <v>2848</v>
      </c>
      <c r="H1116" s="891" t="s">
        <v>1694</v>
      </c>
      <c r="I1116" s="891" t="s">
        <v>1694</v>
      </c>
      <c r="J1116" s="891" t="s">
        <v>1694</v>
      </c>
      <c r="K1116" s="891" t="s">
        <v>1694</v>
      </c>
      <c r="L1116" s="891" t="s">
        <v>1694</v>
      </c>
      <c r="M1116" s="891" t="s">
        <v>1694</v>
      </c>
      <c r="N1116" s="891" t="s">
        <v>1694</v>
      </c>
      <c r="O1116" s="891" t="s">
        <v>1694</v>
      </c>
      <c r="P1116" s="891" t="s">
        <v>1694</v>
      </c>
      <c r="Q1116" s="891" t="s">
        <v>1694</v>
      </c>
      <c r="R1116" s="891" t="s">
        <v>1694</v>
      </c>
      <c r="S1116" s="891" t="s">
        <v>1694</v>
      </c>
      <c r="T1116" s="891" t="s">
        <v>1694</v>
      </c>
      <c r="U1116" s="891" t="s">
        <v>1694</v>
      </c>
      <c r="V1116" s="891" t="s">
        <v>1694</v>
      </c>
      <c r="W1116" s="891" t="s">
        <v>1694</v>
      </c>
      <c r="X1116" s="891" t="s">
        <v>1694</v>
      </c>
      <c r="Y1116" s="891" t="s">
        <v>1694</v>
      </c>
      <c r="Z1116" s="891" t="s">
        <v>1694</v>
      </c>
      <c r="AA1116" s="891" t="s">
        <v>1694</v>
      </c>
      <c r="AB1116" s="891" t="s">
        <v>1694</v>
      </c>
      <c r="AC1116" s="891" t="s">
        <v>1694</v>
      </c>
      <c r="AD1116" s="891" t="s">
        <v>1694</v>
      </c>
      <c r="AE1116" s="891" t="s">
        <v>1694</v>
      </c>
      <c r="AF1116" s="891" t="s">
        <v>1694</v>
      </c>
      <c r="AG1116" s="891" t="s">
        <v>1694</v>
      </c>
      <c r="AH1116" s="891" t="s">
        <v>1694</v>
      </c>
      <c r="AI1116" s="891" t="s">
        <v>1694</v>
      </c>
      <c r="AJ1116" s="891" t="s">
        <v>1694</v>
      </c>
      <c r="AK1116" s="891" t="s">
        <v>1694</v>
      </c>
    </row>
    <row r="1117" spans="3:38" hidden="1" outlineLevel="1" x14ac:dyDescent="0.25">
      <c r="C1117" s="913">
        <v>13</v>
      </c>
      <c r="D1117" s="914" t="s">
        <v>995</v>
      </c>
      <c r="E1117" s="793" t="s">
        <v>2195</v>
      </c>
      <c r="F1117" s="793" t="s">
        <v>2836</v>
      </c>
      <c r="G1117" s="906" t="s">
        <v>2849</v>
      </c>
      <c r="H1117" s="891" t="s">
        <v>1694</v>
      </c>
      <c r="I1117" s="891" t="s">
        <v>1694</v>
      </c>
      <c r="J1117" s="891" t="s">
        <v>1694</v>
      </c>
      <c r="K1117" s="891" t="s">
        <v>1694</v>
      </c>
      <c r="L1117" s="891" t="s">
        <v>1694</v>
      </c>
      <c r="M1117" s="891" t="s">
        <v>1694</v>
      </c>
      <c r="N1117" s="891" t="s">
        <v>1694</v>
      </c>
      <c r="O1117" s="891" t="s">
        <v>1694</v>
      </c>
      <c r="P1117" s="891" t="s">
        <v>1694</v>
      </c>
      <c r="Q1117" s="891" t="s">
        <v>1694</v>
      </c>
      <c r="R1117" s="891" t="s">
        <v>1694</v>
      </c>
      <c r="S1117" s="891" t="s">
        <v>1694</v>
      </c>
      <c r="T1117" s="891" t="s">
        <v>1694</v>
      </c>
      <c r="U1117" s="891" t="s">
        <v>1694</v>
      </c>
      <c r="V1117" s="891" t="s">
        <v>1694</v>
      </c>
      <c r="W1117" s="891" t="s">
        <v>1694</v>
      </c>
      <c r="X1117" s="891" t="s">
        <v>1694</v>
      </c>
      <c r="Y1117" s="891" t="s">
        <v>1694</v>
      </c>
      <c r="Z1117" s="891" t="s">
        <v>1694</v>
      </c>
      <c r="AA1117" s="891" t="s">
        <v>1694</v>
      </c>
      <c r="AB1117" s="891" t="s">
        <v>1694</v>
      </c>
      <c r="AC1117" s="891" t="s">
        <v>1694</v>
      </c>
      <c r="AD1117" s="891" t="s">
        <v>1694</v>
      </c>
      <c r="AE1117" s="891" t="s">
        <v>1694</v>
      </c>
      <c r="AF1117" s="891" t="s">
        <v>1694</v>
      </c>
      <c r="AG1117" s="891" t="s">
        <v>1694</v>
      </c>
      <c r="AH1117" s="891" t="s">
        <v>1694</v>
      </c>
      <c r="AI1117" s="891" t="s">
        <v>1694</v>
      </c>
      <c r="AJ1117" s="891" t="s">
        <v>1694</v>
      </c>
      <c r="AK1117" s="891" t="s">
        <v>1694</v>
      </c>
    </row>
    <row r="1118" spans="3:38" hidden="1" outlineLevel="1" x14ac:dyDescent="0.25">
      <c r="C1118" s="913">
        <v>14</v>
      </c>
      <c r="D1118" s="914" t="s">
        <v>996</v>
      </c>
      <c r="E1118" s="793" t="s">
        <v>2195</v>
      </c>
      <c r="F1118" s="793" t="s">
        <v>2836</v>
      </c>
      <c r="G1118" s="906" t="s">
        <v>2850</v>
      </c>
      <c r="H1118" s="891" t="s">
        <v>1694</v>
      </c>
      <c r="I1118" s="891" t="s">
        <v>1694</v>
      </c>
      <c r="J1118" s="891" t="s">
        <v>1694</v>
      </c>
      <c r="K1118" s="891" t="s">
        <v>1694</v>
      </c>
      <c r="L1118" s="891" t="s">
        <v>1694</v>
      </c>
      <c r="M1118" s="891" t="s">
        <v>1694</v>
      </c>
      <c r="N1118" s="891" t="s">
        <v>1694</v>
      </c>
      <c r="O1118" s="891" t="s">
        <v>1694</v>
      </c>
      <c r="P1118" s="891" t="s">
        <v>1694</v>
      </c>
      <c r="Q1118" s="891" t="s">
        <v>1694</v>
      </c>
      <c r="R1118" s="891" t="s">
        <v>1694</v>
      </c>
      <c r="S1118" s="891" t="s">
        <v>1694</v>
      </c>
      <c r="T1118" s="891" t="s">
        <v>1694</v>
      </c>
      <c r="U1118" s="891" t="s">
        <v>1694</v>
      </c>
      <c r="V1118" s="891" t="s">
        <v>1694</v>
      </c>
      <c r="W1118" s="891" t="s">
        <v>1694</v>
      </c>
      <c r="X1118" s="891" t="s">
        <v>1694</v>
      </c>
      <c r="Y1118" s="891" t="s">
        <v>1694</v>
      </c>
      <c r="Z1118" s="891" t="s">
        <v>1694</v>
      </c>
      <c r="AA1118" s="891" t="s">
        <v>1694</v>
      </c>
      <c r="AB1118" s="891" t="s">
        <v>1694</v>
      </c>
      <c r="AC1118" s="891" t="s">
        <v>1694</v>
      </c>
      <c r="AD1118" s="891" t="s">
        <v>1694</v>
      </c>
      <c r="AE1118" s="891" t="s">
        <v>1694</v>
      </c>
      <c r="AF1118" s="891" t="s">
        <v>1694</v>
      </c>
      <c r="AG1118" s="891" t="s">
        <v>1694</v>
      </c>
      <c r="AH1118" s="891" t="s">
        <v>1694</v>
      </c>
      <c r="AI1118" s="891" t="s">
        <v>1694</v>
      </c>
      <c r="AJ1118" s="891" t="s">
        <v>1694</v>
      </c>
      <c r="AK1118" s="891" t="s">
        <v>1694</v>
      </c>
    </row>
    <row r="1119" spans="3:38" hidden="1" outlineLevel="1" x14ac:dyDescent="0.25">
      <c r="C1119" s="913">
        <v>15</v>
      </c>
      <c r="D1119" s="914" t="s">
        <v>997</v>
      </c>
      <c r="E1119" s="793" t="s">
        <v>2195</v>
      </c>
      <c r="F1119" s="793" t="s">
        <v>2836</v>
      </c>
      <c r="G1119" s="906" t="s">
        <v>2851</v>
      </c>
      <c r="H1119" s="891" t="s">
        <v>1694</v>
      </c>
      <c r="I1119" s="891" t="s">
        <v>1694</v>
      </c>
      <c r="J1119" s="891" t="s">
        <v>1694</v>
      </c>
      <c r="K1119" s="891" t="s">
        <v>1694</v>
      </c>
      <c r="L1119" s="891" t="s">
        <v>1694</v>
      </c>
      <c r="M1119" s="891" t="s">
        <v>1694</v>
      </c>
      <c r="N1119" s="891" t="s">
        <v>1694</v>
      </c>
      <c r="O1119" s="891" t="s">
        <v>1694</v>
      </c>
      <c r="P1119" s="891" t="s">
        <v>1694</v>
      </c>
      <c r="Q1119" s="891" t="s">
        <v>1694</v>
      </c>
      <c r="R1119" s="891" t="s">
        <v>1694</v>
      </c>
      <c r="S1119" s="891" t="s">
        <v>1694</v>
      </c>
      <c r="T1119" s="891" t="s">
        <v>1694</v>
      </c>
      <c r="U1119" s="891" t="s">
        <v>1694</v>
      </c>
      <c r="V1119" s="891" t="s">
        <v>1694</v>
      </c>
      <c r="W1119" s="891" t="s">
        <v>1694</v>
      </c>
      <c r="X1119" s="891" t="s">
        <v>1694</v>
      </c>
      <c r="Y1119" s="891" t="s">
        <v>1694</v>
      </c>
      <c r="Z1119" s="891" t="s">
        <v>1694</v>
      </c>
      <c r="AA1119" s="891" t="s">
        <v>1694</v>
      </c>
      <c r="AB1119" s="891" t="s">
        <v>1694</v>
      </c>
      <c r="AC1119" s="891" t="s">
        <v>1694</v>
      </c>
      <c r="AD1119" s="891" t="s">
        <v>1694</v>
      </c>
      <c r="AE1119" s="891" t="s">
        <v>1694</v>
      </c>
      <c r="AF1119" s="891" t="s">
        <v>1694</v>
      </c>
      <c r="AG1119" s="891" t="s">
        <v>1694</v>
      </c>
      <c r="AH1119" s="891" t="s">
        <v>1694</v>
      </c>
      <c r="AI1119" s="891" t="s">
        <v>1694</v>
      </c>
      <c r="AJ1119" s="891" t="s">
        <v>1694</v>
      </c>
      <c r="AK1119" s="891" t="s">
        <v>1694</v>
      </c>
    </row>
    <row r="1120" spans="3:38" hidden="1" outlineLevel="1" x14ac:dyDescent="0.25">
      <c r="C1120" s="913">
        <v>16</v>
      </c>
      <c r="D1120" s="914" t="s">
        <v>998</v>
      </c>
      <c r="E1120" s="793" t="s">
        <v>2195</v>
      </c>
      <c r="F1120" s="793" t="s">
        <v>2836</v>
      </c>
      <c r="G1120" s="906" t="s">
        <v>2852</v>
      </c>
      <c r="H1120" s="891" t="s">
        <v>1694</v>
      </c>
      <c r="I1120" s="891" t="s">
        <v>1694</v>
      </c>
      <c r="J1120" s="891" t="s">
        <v>1694</v>
      </c>
      <c r="K1120" s="891" t="s">
        <v>1694</v>
      </c>
      <c r="L1120" s="891" t="s">
        <v>1694</v>
      </c>
      <c r="M1120" s="891" t="s">
        <v>1694</v>
      </c>
      <c r="N1120" s="891" t="s">
        <v>1694</v>
      </c>
      <c r="O1120" s="891" t="s">
        <v>1694</v>
      </c>
      <c r="P1120" s="891" t="s">
        <v>1694</v>
      </c>
      <c r="Q1120" s="891" t="s">
        <v>1694</v>
      </c>
      <c r="R1120" s="891" t="s">
        <v>1694</v>
      </c>
      <c r="S1120" s="891" t="s">
        <v>1694</v>
      </c>
      <c r="T1120" s="891" t="s">
        <v>1694</v>
      </c>
      <c r="U1120" s="891" t="s">
        <v>1694</v>
      </c>
      <c r="V1120" s="891" t="s">
        <v>1694</v>
      </c>
      <c r="W1120" s="891" t="s">
        <v>1694</v>
      </c>
      <c r="X1120" s="891" t="s">
        <v>1694</v>
      </c>
      <c r="Y1120" s="891" t="s">
        <v>1694</v>
      </c>
      <c r="Z1120" s="891" t="s">
        <v>1694</v>
      </c>
      <c r="AA1120" s="891" t="s">
        <v>1694</v>
      </c>
      <c r="AB1120" s="891" t="s">
        <v>1694</v>
      </c>
      <c r="AC1120" s="891" t="s">
        <v>1694</v>
      </c>
      <c r="AD1120" s="891" t="s">
        <v>1694</v>
      </c>
      <c r="AE1120" s="891" t="s">
        <v>1694</v>
      </c>
      <c r="AF1120" s="891" t="s">
        <v>1694</v>
      </c>
      <c r="AG1120" s="891" t="s">
        <v>1694</v>
      </c>
      <c r="AH1120" s="891" t="s">
        <v>1694</v>
      </c>
      <c r="AI1120" s="891" t="s">
        <v>1694</v>
      </c>
      <c r="AJ1120" s="891" t="s">
        <v>1694</v>
      </c>
      <c r="AK1120" s="891" t="s">
        <v>1694</v>
      </c>
    </row>
    <row r="1121" spans="3:37" hidden="1" outlineLevel="1" x14ac:dyDescent="0.25">
      <c r="C1121" s="913">
        <v>17</v>
      </c>
      <c r="D1121" s="914" t="s">
        <v>999</v>
      </c>
      <c r="E1121" s="793" t="s">
        <v>2195</v>
      </c>
      <c r="F1121" s="793" t="s">
        <v>2836</v>
      </c>
      <c r="G1121" s="906" t="s">
        <v>2853</v>
      </c>
      <c r="H1121" s="891" t="s">
        <v>1694</v>
      </c>
      <c r="I1121" s="891" t="s">
        <v>1694</v>
      </c>
      <c r="J1121" s="891" t="s">
        <v>1694</v>
      </c>
      <c r="K1121" s="891" t="s">
        <v>1694</v>
      </c>
      <c r="L1121" s="891" t="s">
        <v>1694</v>
      </c>
      <c r="M1121" s="891" t="s">
        <v>1694</v>
      </c>
      <c r="N1121" s="891" t="s">
        <v>1694</v>
      </c>
      <c r="O1121" s="891" t="s">
        <v>1694</v>
      </c>
      <c r="P1121" s="891" t="s">
        <v>1694</v>
      </c>
      <c r="Q1121" s="891" t="s">
        <v>1694</v>
      </c>
      <c r="R1121" s="891" t="s">
        <v>1694</v>
      </c>
      <c r="S1121" s="891" t="s">
        <v>1694</v>
      </c>
      <c r="T1121" s="891" t="s">
        <v>1694</v>
      </c>
      <c r="U1121" s="891" t="s">
        <v>1694</v>
      </c>
      <c r="V1121" s="891" t="s">
        <v>1694</v>
      </c>
      <c r="W1121" s="891" t="s">
        <v>1694</v>
      </c>
      <c r="X1121" s="891" t="s">
        <v>1694</v>
      </c>
      <c r="Y1121" s="891" t="s">
        <v>1694</v>
      </c>
      <c r="Z1121" s="891" t="s">
        <v>1694</v>
      </c>
      <c r="AA1121" s="891" t="s">
        <v>1694</v>
      </c>
      <c r="AB1121" s="891" t="s">
        <v>1694</v>
      </c>
      <c r="AC1121" s="891" t="s">
        <v>1694</v>
      </c>
      <c r="AD1121" s="891" t="s">
        <v>1694</v>
      </c>
      <c r="AE1121" s="891" t="s">
        <v>1694</v>
      </c>
      <c r="AF1121" s="891" t="s">
        <v>1694</v>
      </c>
      <c r="AG1121" s="891" t="s">
        <v>1694</v>
      </c>
      <c r="AH1121" s="891" t="s">
        <v>1694</v>
      </c>
      <c r="AI1121" s="891" t="s">
        <v>1694</v>
      </c>
      <c r="AJ1121" s="891" t="s">
        <v>1694</v>
      </c>
      <c r="AK1121" s="891" t="s">
        <v>1694</v>
      </c>
    </row>
    <row r="1122" spans="3:37" hidden="1" outlineLevel="1" x14ac:dyDescent="0.25">
      <c r="C1122" s="913">
        <v>18</v>
      </c>
      <c r="D1122" s="914" t="s">
        <v>1000</v>
      </c>
      <c r="E1122" s="793" t="s">
        <v>2195</v>
      </c>
      <c r="F1122" s="793" t="s">
        <v>2836</v>
      </c>
      <c r="G1122" s="906" t="s">
        <v>2854</v>
      </c>
      <c r="H1122" s="891" t="s">
        <v>1694</v>
      </c>
      <c r="I1122" s="891" t="s">
        <v>1694</v>
      </c>
      <c r="J1122" s="891" t="s">
        <v>1694</v>
      </c>
      <c r="K1122" s="891" t="s">
        <v>1694</v>
      </c>
      <c r="L1122" s="891" t="s">
        <v>1694</v>
      </c>
      <c r="M1122" s="891" t="s">
        <v>1694</v>
      </c>
      <c r="N1122" s="891" t="s">
        <v>1694</v>
      </c>
      <c r="O1122" s="891" t="s">
        <v>1694</v>
      </c>
      <c r="P1122" s="891" t="s">
        <v>1694</v>
      </c>
      <c r="Q1122" s="891" t="s">
        <v>1694</v>
      </c>
      <c r="R1122" s="891" t="s">
        <v>1694</v>
      </c>
      <c r="S1122" s="891" t="s">
        <v>1694</v>
      </c>
      <c r="T1122" s="891" t="s">
        <v>1694</v>
      </c>
      <c r="U1122" s="891" t="s">
        <v>1694</v>
      </c>
      <c r="V1122" s="891" t="s">
        <v>1694</v>
      </c>
      <c r="W1122" s="891" t="s">
        <v>1694</v>
      </c>
      <c r="X1122" s="891" t="s">
        <v>1694</v>
      </c>
      <c r="Y1122" s="891" t="s">
        <v>1694</v>
      </c>
      <c r="Z1122" s="891" t="s">
        <v>1694</v>
      </c>
      <c r="AA1122" s="891" t="s">
        <v>1694</v>
      </c>
      <c r="AB1122" s="891" t="s">
        <v>1694</v>
      </c>
      <c r="AC1122" s="891" t="s">
        <v>1694</v>
      </c>
      <c r="AD1122" s="891" t="s">
        <v>1694</v>
      </c>
      <c r="AE1122" s="891" t="s">
        <v>1694</v>
      </c>
      <c r="AF1122" s="891" t="s">
        <v>1694</v>
      </c>
      <c r="AG1122" s="891" t="s">
        <v>1694</v>
      </c>
      <c r="AH1122" s="891" t="s">
        <v>1694</v>
      </c>
      <c r="AI1122" s="891" t="s">
        <v>1694</v>
      </c>
      <c r="AJ1122" s="891" t="s">
        <v>1694</v>
      </c>
      <c r="AK1122" s="891" t="s">
        <v>1694</v>
      </c>
    </row>
    <row r="1123" spans="3:37" hidden="1" outlineLevel="1" x14ac:dyDescent="0.25">
      <c r="C1123" s="913">
        <v>19</v>
      </c>
      <c r="D1123" s="914" t="s">
        <v>1001</v>
      </c>
      <c r="E1123" s="793" t="s">
        <v>2195</v>
      </c>
      <c r="F1123" s="793" t="s">
        <v>2836</v>
      </c>
      <c r="G1123" s="906" t="s">
        <v>2855</v>
      </c>
      <c r="H1123" s="891" t="s">
        <v>1694</v>
      </c>
      <c r="I1123" s="891" t="s">
        <v>1694</v>
      </c>
      <c r="J1123" s="891" t="s">
        <v>1694</v>
      </c>
      <c r="K1123" s="891" t="s">
        <v>1694</v>
      </c>
      <c r="L1123" s="891" t="s">
        <v>1694</v>
      </c>
      <c r="M1123" s="891" t="s">
        <v>1694</v>
      </c>
      <c r="N1123" s="891" t="s">
        <v>1694</v>
      </c>
      <c r="O1123" s="891" t="s">
        <v>1694</v>
      </c>
      <c r="P1123" s="891" t="s">
        <v>1694</v>
      </c>
      <c r="Q1123" s="891" t="s">
        <v>1694</v>
      </c>
      <c r="R1123" s="891" t="s">
        <v>1694</v>
      </c>
      <c r="S1123" s="891" t="s">
        <v>1694</v>
      </c>
      <c r="T1123" s="891" t="s">
        <v>1694</v>
      </c>
      <c r="U1123" s="891" t="s">
        <v>1694</v>
      </c>
      <c r="V1123" s="891" t="s">
        <v>1694</v>
      </c>
      <c r="W1123" s="891" t="s">
        <v>1694</v>
      </c>
      <c r="X1123" s="891" t="s">
        <v>1694</v>
      </c>
      <c r="Y1123" s="891" t="s">
        <v>1694</v>
      </c>
      <c r="Z1123" s="891" t="s">
        <v>1694</v>
      </c>
      <c r="AA1123" s="891" t="s">
        <v>1694</v>
      </c>
      <c r="AB1123" s="891" t="s">
        <v>1694</v>
      </c>
      <c r="AC1123" s="891" t="s">
        <v>1694</v>
      </c>
      <c r="AD1123" s="891" t="s">
        <v>1694</v>
      </c>
      <c r="AE1123" s="891" t="s">
        <v>1694</v>
      </c>
      <c r="AF1123" s="891" t="s">
        <v>1694</v>
      </c>
      <c r="AG1123" s="891" t="s">
        <v>1694</v>
      </c>
      <c r="AH1123" s="891" t="s">
        <v>1694</v>
      </c>
      <c r="AI1123" s="891" t="s">
        <v>1694</v>
      </c>
      <c r="AJ1123" s="891" t="s">
        <v>1694</v>
      </c>
      <c r="AK1123" s="891" t="s">
        <v>1694</v>
      </c>
    </row>
    <row r="1124" spans="3:37" hidden="1" outlineLevel="1" x14ac:dyDescent="0.25">
      <c r="C1124" s="913">
        <v>20</v>
      </c>
      <c r="D1124" s="914" t="s">
        <v>1002</v>
      </c>
      <c r="E1124" s="793" t="s">
        <v>2195</v>
      </c>
      <c r="F1124" s="793" t="s">
        <v>2836</v>
      </c>
      <c r="G1124" s="906" t="s">
        <v>2856</v>
      </c>
      <c r="H1124" s="891" t="s">
        <v>1694</v>
      </c>
      <c r="I1124" s="891" t="s">
        <v>1694</v>
      </c>
      <c r="J1124" s="891" t="s">
        <v>1694</v>
      </c>
      <c r="K1124" s="891" t="s">
        <v>1694</v>
      </c>
      <c r="L1124" s="891" t="s">
        <v>1694</v>
      </c>
      <c r="M1124" s="891" t="s">
        <v>1694</v>
      </c>
      <c r="N1124" s="891" t="s">
        <v>1694</v>
      </c>
      <c r="O1124" s="891" t="s">
        <v>1694</v>
      </c>
      <c r="P1124" s="891" t="s">
        <v>1694</v>
      </c>
      <c r="Q1124" s="891" t="s">
        <v>1694</v>
      </c>
      <c r="R1124" s="891" t="s">
        <v>1694</v>
      </c>
      <c r="S1124" s="891" t="s">
        <v>1694</v>
      </c>
      <c r="T1124" s="891" t="s">
        <v>1694</v>
      </c>
      <c r="U1124" s="891" t="s">
        <v>1694</v>
      </c>
      <c r="V1124" s="891" t="s">
        <v>1694</v>
      </c>
      <c r="W1124" s="891" t="s">
        <v>1694</v>
      </c>
      <c r="X1124" s="891" t="s">
        <v>1694</v>
      </c>
      <c r="Y1124" s="891" t="s">
        <v>1694</v>
      </c>
      <c r="Z1124" s="891" t="s">
        <v>1694</v>
      </c>
      <c r="AA1124" s="891" t="s">
        <v>1694</v>
      </c>
      <c r="AB1124" s="891" t="s">
        <v>1694</v>
      </c>
      <c r="AC1124" s="891" t="s">
        <v>1694</v>
      </c>
      <c r="AD1124" s="891" t="s">
        <v>1694</v>
      </c>
      <c r="AE1124" s="891" t="s">
        <v>1694</v>
      </c>
      <c r="AF1124" s="891" t="s">
        <v>1694</v>
      </c>
      <c r="AG1124" s="891" t="s">
        <v>1694</v>
      </c>
      <c r="AH1124" s="891" t="s">
        <v>1694</v>
      </c>
      <c r="AI1124" s="891" t="s">
        <v>1694</v>
      </c>
      <c r="AJ1124" s="891" t="s">
        <v>1694</v>
      </c>
      <c r="AK1124" s="891" t="s">
        <v>1694</v>
      </c>
    </row>
    <row r="1125" spans="3:37" hidden="1" outlineLevel="1" x14ac:dyDescent="0.25">
      <c r="C1125" s="913">
        <v>30</v>
      </c>
      <c r="D1125" s="914" t="s">
        <v>1003</v>
      </c>
      <c r="E1125" s="793" t="s">
        <v>2195</v>
      </c>
      <c r="F1125" s="793" t="s">
        <v>2836</v>
      </c>
      <c r="G1125" s="906" t="s">
        <v>2857</v>
      </c>
      <c r="H1125" s="891" t="s">
        <v>1694</v>
      </c>
      <c r="I1125" s="891" t="s">
        <v>1694</v>
      </c>
      <c r="J1125" s="891" t="s">
        <v>1694</v>
      </c>
      <c r="K1125" s="891" t="s">
        <v>1694</v>
      </c>
      <c r="L1125" s="891" t="s">
        <v>1694</v>
      </c>
      <c r="M1125" s="891" t="s">
        <v>1694</v>
      </c>
      <c r="N1125" s="891" t="s">
        <v>1694</v>
      </c>
      <c r="O1125" s="891" t="s">
        <v>1694</v>
      </c>
      <c r="P1125" s="891" t="s">
        <v>1694</v>
      </c>
      <c r="Q1125" s="891" t="s">
        <v>1694</v>
      </c>
      <c r="R1125" s="891" t="s">
        <v>1694</v>
      </c>
      <c r="S1125" s="891" t="s">
        <v>1694</v>
      </c>
      <c r="T1125" s="891" t="s">
        <v>1694</v>
      </c>
      <c r="U1125" s="891" t="s">
        <v>1694</v>
      </c>
      <c r="V1125" s="891" t="s">
        <v>1694</v>
      </c>
      <c r="W1125" s="891" t="s">
        <v>1694</v>
      </c>
      <c r="X1125" s="891" t="s">
        <v>1694</v>
      </c>
      <c r="Y1125" s="891" t="s">
        <v>1694</v>
      </c>
      <c r="Z1125" s="891" t="s">
        <v>1694</v>
      </c>
      <c r="AA1125" s="891" t="s">
        <v>1694</v>
      </c>
      <c r="AB1125" s="891" t="s">
        <v>1694</v>
      </c>
      <c r="AC1125" s="891" t="s">
        <v>1694</v>
      </c>
      <c r="AD1125" s="891" t="s">
        <v>1694</v>
      </c>
      <c r="AE1125" s="891" t="s">
        <v>1694</v>
      </c>
      <c r="AF1125" s="891" t="s">
        <v>1694</v>
      </c>
      <c r="AG1125" s="891" t="s">
        <v>1694</v>
      </c>
      <c r="AH1125" s="891" t="s">
        <v>1694</v>
      </c>
      <c r="AI1125" s="891" t="s">
        <v>1694</v>
      </c>
      <c r="AJ1125" s="891" t="s">
        <v>1694</v>
      </c>
      <c r="AK1125" s="891" t="s">
        <v>1694</v>
      </c>
    </row>
    <row r="1126" spans="3:37" hidden="1" outlineLevel="1" x14ac:dyDescent="0.25">
      <c r="C1126" s="913">
        <v>40</v>
      </c>
      <c r="D1126" s="914" t="s">
        <v>1051</v>
      </c>
      <c r="E1126" s="793" t="s">
        <v>2195</v>
      </c>
      <c r="F1126" s="793" t="s">
        <v>2836</v>
      </c>
      <c r="G1126" s="906" t="s">
        <v>2858</v>
      </c>
      <c r="H1126" s="891" t="s">
        <v>1694</v>
      </c>
      <c r="I1126" s="891" t="s">
        <v>1694</v>
      </c>
      <c r="J1126" s="891" t="s">
        <v>1694</v>
      </c>
      <c r="K1126" s="891" t="s">
        <v>1694</v>
      </c>
      <c r="L1126" s="891" t="s">
        <v>1694</v>
      </c>
      <c r="M1126" s="891" t="s">
        <v>1694</v>
      </c>
      <c r="N1126" s="891" t="s">
        <v>1694</v>
      </c>
      <c r="O1126" s="891" t="s">
        <v>1694</v>
      </c>
      <c r="P1126" s="891" t="s">
        <v>1694</v>
      </c>
      <c r="Q1126" s="891" t="s">
        <v>1694</v>
      </c>
      <c r="R1126" s="891" t="s">
        <v>1694</v>
      </c>
      <c r="S1126" s="891" t="s">
        <v>1694</v>
      </c>
      <c r="T1126" s="891" t="s">
        <v>1694</v>
      </c>
      <c r="U1126" s="891" t="s">
        <v>1694</v>
      </c>
      <c r="V1126" s="891" t="s">
        <v>1694</v>
      </c>
      <c r="W1126" s="891" t="s">
        <v>1694</v>
      </c>
      <c r="X1126" s="891" t="s">
        <v>1694</v>
      </c>
      <c r="Y1126" s="891" t="s">
        <v>1694</v>
      </c>
      <c r="Z1126" s="891" t="s">
        <v>1694</v>
      </c>
      <c r="AA1126" s="891" t="s">
        <v>1694</v>
      </c>
      <c r="AB1126" s="891" t="s">
        <v>1694</v>
      </c>
      <c r="AC1126" s="891" t="s">
        <v>1694</v>
      </c>
      <c r="AD1126" s="891" t="s">
        <v>1694</v>
      </c>
      <c r="AE1126" s="891" t="s">
        <v>1694</v>
      </c>
      <c r="AF1126" s="891" t="s">
        <v>1694</v>
      </c>
      <c r="AG1126" s="891" t="s">
        <v>1694</v>
      </c>
      <c r="AH1126" s="891" t="s">
        <v>1694</v>
      </c>
      <c r="AI1126" s="891" t="s">
        <v>1694</v>
      </c>
      <c r="AJ1126" s="891" t="s">
        <v>1694</v>
      </c>
      <c r="AK1126" s="891" t="s">
        <v>1694</v>
      </c>
    </row>
    <row r="1127" spans="3:37" hidden="1" outlineLevel="1" x14ac:dyDescent="0.25">
      <c r="C1127" s="913">
        <v>45</v>
      </c>
      <c r="D1127" s="914" t="s">
        <v>1004</v>
      </c>
      <c r="E1127" s="793" t="s">
        <v>2195</v>
      </c>
      <c r="F1127" s="793" t="s">
        <v>2836</v>
      </c>
      <c r="G1127" s="906" t="s">
        <v>2859</v>
      </c>
      <c r="H1127" s="891" t="s">
        <v>1694</v>
      </c>
      <c r="I1127" s="891" t="s">
        <v>1694</v>
      </c>
      <c r="J1127" s="891" t="s">
        <v>1694</v>
      </c>
      <c r="K1127" s="891" t="s">
        <v>1694</v>
      </c>
      <c r="L1127" s="891" t="s">
        <v>1694</v>
      </c>
      <c r="M1127" s="891" t="s">
        <v>1694</v>
      </c>
      <c r="N1127" s="891" t="s">
        <v>1694</v>
      </c>
      <c r="O1127" s="891" t="s">
        <v>1694</v>
      </c>
      <c r="P1127" s="891" t="s">
        <v>1694</v>
      </c>
      <c r="Q1127" s="891" t="s">
        <v>1694</v>
      </c>
      <c r="R1127" s="891" t="s">
        <v>1694</v>
      </c>
      <c r="S1127" s="891" t="s">
        <v>1694</v>
      </c>
      <c r="T1127" s="891" t="s">
        <v>1694</v>
      </c>
      <c r="U1127" s="891" t="s">
        <v>1694</v>
      </c>
      <c r="V1127" s="891" t="s">
        <v>1694</v>
      </c>
      <c r="W1127" s="891" t="s">
        <v>1694</v>
      </c>
      <c r="X1127" s="891" t="s">
        <v>1694</v>
      </c>
      <c r="Y1127" s="891" t="s">
        <v>1694</v>
      </c>
      <c r="Z1127" s="891" t="s">
        <v>1694</v>
      </c>
      <c r="AA1127" s="891" t="s">
        <v>1694</v>
      </c>
      <c r="AB1127" s="891" t="s">
        <v>1694</v>
      </c>
      <c r="AC1127" s="891" t="s">
        <v>1694</v>
      </c>
      <c r="AD1127" s="891" t="s">
        <v>1694</v>
      </c>
      <c r="AE1127" s="891" t="s">
        <v>1694</v>
      </c>
      <c r="AF1127" s="891" t="s">
        <v>1694</v>
      </c>
      <c r="AG1127" s="891" t="s">
        <v>1694</v>
      </c>
      <c r="AH1127" s="891" t="s">
        <v>1694</v>
      </c>
      <c r="AI1127" s="891" t="s">
        <v>1694</v>
      </c>
      <c r="AJ1127" s="891" t="s">
        <v>1694</v>
      </c>
      <c r="AK1127" s="891" t="s">
        <v>1694</v>
      </c>
    </row>
    <row r="1128" spans="3:37" hidden="1" outlineLevel="1" x14ac:dyDescent="0.25">
      <c r="C1128" s="913">
        <v>50</v>
      </c>
      <c r="D1128" s="914" t="s">
        <v>1005</v>
      </c>
      <c r="E1128" s="793" t="s">
        <v>2195</v>
      </c>
      <c r="F1128" s="793" t="s">
        <v>2836</v>
      </c>
      <c r="G1128" s="906" t="s">
        <v>2860</v>
      </c>
      <c r="H1128" s="891" t="s">
        <v>1694</v>
      </c>
      <c r="I1128" s="891" t="s">
        <v>1694</v>
      </c>
      <c r="J1128" s="891" t="s">
        <v>1694</v>
      </c>
      <c r="K1128" s="891" t="s">
        <v>1694</v>
      </c>
      <c r="L1128" s="891" t="s">
        <v>1694</v>
      </c>
      <c r="M1128" s="891" t="s">
        <v>1694</v>
      </c>
      <c r="N1128" s="891" t="s">
        <v>1694</v>
      </c>
      <c r="O1128" s="891" t="s">
        <v>1694</v>
      </c>
      <c r="P1128" s="891" t="s">
        <v>1694</v>
      </c>
      <c r="Q1128" s="891" t="s">
        <v>1694</v>
      </c>
      <c r="R1128" s="891" t="s">
        <v>1694</v>
      </c>
      <c r="S1128" s="891" t="s">
        <v>1694</v>
      </c>
      <c r="T1128" s="891" t="s">
        <v>1694</v>
      </c>
      <c r="U1128" s="891" t="s">
        <v>1694</v>
      </c>
      <c r="V1128" s="891" t="s">
        <v>1694</v>
      </c>
      <c r="W1128" s="891" t="s">
        <v>1694</v>
      </c>
      <c r="X1128" s="891" t="s">
        <v>1694</v>
      </c>
      <c r="Y1128" s="891" t="s">
        <v>1694</v>
      </c>
      <c r="Z1128" s="891" t="s">
        <v>1694</v>
      </c>
      <c r="AA1128" s="891" t="s">
        <v>1694</v>
      </c>
      <c r="AB1128" s="891" t="s">
        <v>1694</v>
      </c>
      <c r="AC1128" s="891" t="s">
        <v>1694</v>
      </c>
      <c r="AD1128" s="891" t="s">
        <v>1694</v>
      </c>
      <c r="AE1128" s="891" t="s">
        <v>1694</v>
      </c>
      <c r="AF1128" s="891" t="s">
        <v>1694</v>
      </c>
      <c r="AG1128" s="891" t="s">
        <v>1694</v>
      </c>
      <c r="AH1128" s="891" t="s">
        <v>1694</v>
      </c>
      <c r="AI1128" s="891" t="s">
        <v>1694</v>
      </c>
      <c r="AJ1128" s="891" t="s">
        <v>1694</v>
      </c>
      <c r="AK1128" s="891" t="s">
        <v>1694</v>
      </c>
    </row>
    <row r="1129" spans="3:37" hidden="1" outlineLevel="1" x14ac:dyDescent="0.25">
      <c r="C1129" s="913">
        <v>55</v>
      </c>
      <c r="D1129" s="914" t="s">
        <v>1006</v>
      </c>
      <c r="E1129" s="793" t="s">
        <v>2195</v>
      </c>
      <c r="F1129" s="793" t="s">
        <v>2836</v>
      </c>
      <c r="G1129" s="906" t="s">
        <v>2861</v>
      </c>
      <c r="H1129" s="891" t="s">
        <v>1694</v>
      </c>
      <c r="I1129" s="891" t="s">
        <v>1694</v>
      </c>
      <c r="J1129" s="891" t="s">
        <v>1694</v>
      </c>
      <c r="K1129" s="891" t="s">
        <v>1694</v>
      </c>
      <c r="L1129" s="891" t="s">
        <v>1694</v>
      </c>
      <c r="M1129" s="891" t="s">
        <v>1694</v>
      </c>
      <c r="N1129" s="891" t="s">
        <v>1694</v>
      </c>
      <c r="O1129" s="891" t="s">
        <v>1694</v>
      </c>
      <c r="P1129" s="891" t="s">
        <v>1694</v>
      </c>
      <c r="Q1129" s="891" t="s">
        <v>1694</v>
      </c>
      <c r="R1129" s="891" t="s">
        <v>1694</v>
      </c>
      <c r="S1129" s="891" t="s">
        <v>1694</v>
      </c>
      <c r="T1129" s="891" t="s">
        <v>1694</v>
      </c>
      <c r="U1129" s="891" t="s">
        <v>1694</v>
      </c>
      <c r="V1129" s="891" t="s">
        <v>1694</v>
      </c>
      <c r="W1129" s="891" t="s">
        <v>1694</v>
      </c>
      <c r="X1129" s="891" t="s">
        <v>1694</v>
      </c>
      <c r="Y1129" s="891" t="s">
        <v>1694</v>
      </c>
      <c r="Z1129" s="891" t="s">
        <v>1694</v>
      </c>
      <c r="AA1129" s="891" t="s">
        <v>1694</v>
      </c>
      <c r="AB1129" s="891" t="s">
        <v>1694</v>
      </c>
      <c r="AC1129" s="891" t="s">
        <v>1694</v>
      </c>
      <c r="AD1129" s="891" t="s">
        <v>1694</v>
      </c>
      <c r="AE1129" s="891" t="s">
        <v>1694</v>
      </c>
      <c r="AF1129" s="891" t="s">
        <v>1694</v>
      </c>
      <c r="AG1129" s="891" t="s">
        <v>1694</v>
      </c>
      <c r="AH1129" s="891" t="s">
        <v>1694</v>
      </c>
      <c r="AI1129" s="891" t="s">
        <v>1694</v>
      </c>
      <c r="AJ1129" s="891" t="s">
        <v>1694</v>
      </c>
      <c r="AK1129" s="891" t="s">
        <v>1694</v>
      </c>
    </row>
    <row r="1130" spans="3:37" hidden="1" outlineLevel="1" x14ac:dyDescent="0.25">
      <c r="C1130" s="913">
        <v>60</v>
      </c>
      <c r="D1130" s="914" t="s">
        <v>1007</v>
      </c>
      <c r="E1130" s="793" t="s">
        <v>2195</v>
      </c>
      <c r="F1130" s="793" t="s">
        <v>2836</v>
      </c>
      <c r="G1130" s="906" t="s">
        <v>2862</v>
      </c>
      <c r="H1130" s="891" t="s">
        <v>1694</v>
      </c>
      <c r="I1130" s="891" t="s">
        <v>1694</v>
      </c>
      <c r="J1130" s="891" t="s">
        <v>1694</v>
      </c>
      <c r="K1130" s="891" t="s">
        <v>1694</v>
      </c>
      <c r="L1130" s="891" t="s">
        <v>1694</v>
      </c>
      <c r="M1130" s="891" t="s">
        <v>1694</v>
      </c>
      <c r="N1130" s="891" t="s">
        <v>1694</v>
      </c>
      <c r="O1130" s="891" t="s">
        <v>1694</v>
      </c>
      <c r="P1130" s="891" t="s">
        <v>1694</v>
      </c>
      <c r="Q1130" s="891" t="s">
        <v>1694</v>
      </c>
      <c r="R1130" s="891" t="s">
        <v>1694</v>
      </c>
      <c r="S1130" s="891" t="s">
        <v>1694</v>
      </c>
      <c r="T1130" s="891" t="s">
        <v>1694</v>
      </c>
      <c r="U1130" s="891" t="s">
        <v>1694</v>
      </c>
      <c r="V1130" s="891" t="s">
        <v>1694</v>
      </c>
      <c r="W1130" s="891" t="s">
        <v>1694</v>
      </c>
      <c r="X1130" s="891" t="s">
        <v>1694</v>
      </c>
      <c r="Y1130" s="891" t="s">
        <v>1694</v>
      </c>
      <c r="Z1130" s="891" t="s">
        <v>1694</v>
      </c>
      <c r="AA1130" s="891" t="s">
        <v>1694</v>
      </c>
      <c r="AB1130" s="891" t="s">
        <v>1694</v>
      </c>
      <c r="AC1130" s="891" t="s">
        <v>1694</v>
      </c>
      <c r="AD1130" s="891" t="s">
        <v>1694</v>
      </c>
      <c r="AE1130" s="891" t="s">
        <v>1694</v>
      </c>
      <c r="AF1130" s="891" t="s">
        <v>1694</v>
      </c>
      <c r="AG1130" s="891" t="s">
        <v>1694</v>
      </c>
      <c r="AH1130" s="891" t="s">
        <v>1694</v>
      </c>
      <c r="AI1130" s="891" t="s">
        <v>1694</v>
      </c>
      <c r="AJ1130" s="891" t="s">
        <v>1694</v>
      </c>
      <c r="AK1130" s="891" t="s">
        <v>1694</v>
      </c>
    </row>
    <row r="1131" spans="3:37" hidden="1" outlineLevel="1" x14ac:dyDescent="0.25">
      <c r="C1131" s="913">
        <v>70</v>
      </c>
      <c r="D1131" s="914" t="s">
        <v>1008</v>
      </c>
      <c r="E1131" s="793" t="s">
        <v>2195</v>
      </c>
      <c r="F1131" s="793" t="s">
        <v>2836</v>
      </c>
      <c r="G1131" s="906" t="s">
        <v>2863</v>
      </c>
      <c r="H1131" s="891" t="s">
        <v>1694</v>
      </c>
      <c r="I1131" s="891" t="s">
        <v>1694</v>
      </c>
      <c r="J1131" s="891" t="s">
        <v>1694</v>
      </c>
      <c r="K1131" s="891" t="s">
        <v>1694</v>
      </c>
      <c r="L1131" s="891" t="s">
        <v>1694</v>
      </c>
      <c r="M1131" s="891" t="s">
        <v>1694</v>
      </c>
      <c r="N1131" s="891" t="s">
        <v>1694</v>
      </c>
      <c r="O1131" s="891" t="s">
        <v>1694</v>
      </c>
      <c r="P1131" s="891" t="s">
        <v>1694</v>
      </c>
      <c r="Q1131" s="891" t="s">
        <v>1694</v>
      </c>
      <c r="R1131" s="891" t="s">
        <v>1694</v>
      </c>
      <c r="S1131" s="891" t="s">
        <v>1694</v>
      </c>
      <c r="T1131" s="891" t="s">
        <v>1694</v>
      </c>
      <c r="U1131" s="891" t="s">
        <v>1694</v>
      </c>
      <c r="V1131" s="891" t="s">
        <v>1694</v>
      </c>
      <c r="W1131" s="891" t="s">
        <v>1694</v>
      </c>
      <c r="X1131" s="891" t="s">
        <v>1694</v>
      </c>
      <c r="Y1131" s="891" t="s">
        <v>1694</v>
      </c>
      <c r="Z1131" s="891" t="s">
        <v>1694</v>
      </c>
      <c r="AA1131" s="891" t="s">
        <v>1694</v>
      </c>
      <c r="AB1131" s="891" t="s">
        <v>1694</v>
      </c>
      <c r="AC1131" s="891" t="s">
        <v>1694</v>
      </c>
      <c r="AD1131" s="891" t="s">
        <v>1694</v>
      </c>
      <c r="AE1131" s="891" t="s">
        <v>1694</v>
      </c>
      <c r="AF1131" s="891" t="s">
        <v>1694</v>
      </c>
      <c r="AG1131" s="891" t="s">
        <v>1694</v>
      </c>
      <c r="AH1131" s="891" t="s">
        <v>1694</v>
      </c>
      <c r="AI1131" s="891" t="s">
        <v>1694</v>
      </c>
      <c r="AJ1131" s="891" t="s">
        <v>1694</v>
      </c>
      <c r="AK1131" s="891" t="s">
        <v>1694</v>
      </c>
    </row>
    <row r="1132" spans="3:37" hidden="1" outlineLevel="1" x14ac:dyDescent="0.25">
      <c r="C1132" s="913">
        <v>75</v>
      </c>
      <c r="D1132" s="914" t="s">
        <v>1009</v>
      </c>
      <c r="E1132" s="793" t="s">
        <v>2195</v>
      </c>
      <c r="F1132" s="793" t="s">
        <v>2836</v>
      </c>
      <c r="G1132" s="906" t="s">
        <v>2864</v>
      </c>
      <c r="H1132" s="891" t="s">
        <v>1694</v>
      </c>
      <c r="I1132" s="891" t="s">
        <v>1694</v>
      </c>
      <c r="J1132" s="891" t="s">
        <v>1694</v>
      </c>
      <c r="K1132" s="891" t="s">
        <v>1694</v>
      </c>
      <c r="L1132" s="891" t="s">
        <v>1694</v>
      </c>
      <c r="M1132" s="891" t="s">
        <v>1694</v>
      </c>
      <c r="N1132" s="891" t="s">
        <v>1694</v>
      </c>
      <c r="O1132" s="891" t="s">
        <v>1694</v>
      </c>
      <c r="P1132" s="891" t="s">
        <v>1694</v>
      </c>
      <c r="Q1132" s="891" t="s">
        <v>1694</v>
      </c>
      <c r="R1132" s="891" t="s">
        <v>1694</v>
      </c>
      <c r="S1132" s="891" t="s">
        <v>1694</v>
      </c>
      <c r="T1132" s="891" t="s">
        <v>1694</v>
      </c>
      <c r="U1132" s="891" t="s">
        <v>1694</v>
      </c>
      <c r="V1132" s="891" t="s">
        <v>1694</v>
      </c>
      <c r="W1132" s="891" t="s">
        <v>1694</v>
      </c>
      <c r="X1132" s="891" t="s">
        <v>1694</v>
      </c>
      <c r="Y1132" s="891" t="s">
        <v>1694</v>
      </c>
      <c r="Z1132" s="891" t="s">
        <v>1694</v>
      </c>
      <c r="AA1132" s="891" t="s">
        <v>1694</v>
      </c>
      <c r="AB1132" s="891" t="s">
        <v>1694</v>
      </c>
      <c r="AC1132" s="891" t="s">
        <v>1694</v>
      </c>
      <c r="AD1132" s="891" t="s">
        <v>1694</v>
      </c>
      <c r="AE1132" s="891" t="s">
        <v>1694</v>
      </c>
      <c r="AF1132" s="891" t="s">
        <v>1694</v>
      </c>
      <c r="AG1132" s="891" t="s">
        <v>1694</v>
      </c>
      <c r="AH1132" s="891" t="s">
        <v>1694</v>
      </c>
      <c r="AI1132" s="891" t="s">
        <v>1694</v>
      </c>
      <c r="AJ1132" s="891" t="s">
        <v>1694</v>
      </c>
      <c r="AK1132" s="891" t="s">
        <v>1694</v>
      </c>
    </row>
    <row r="1133" spans="3:37" hidden="1" outlineLevel="1" x14ac:dyDescent="0.25">
      <c r="C1133" s="913">
        <v>80</v>
      </c>
      <c r="D1133" s="914" t="s">
        <v>1010</v>
      </c>
      <c r="E1133" s="793" t="s">
        <v>2195</v>
      </c>
      <c r="F1133" s="793" t="s">
        <v>2836</v>
      </c>
      <c r="G1133" s="906" t="s">
        <v>2865</v>
      </c>
      <c r="H1133" s="891" t="s">
        <v>1694</v>
      </c>
      <c r="I1133" s="891" t="s">
        <v>1694</v>
      </c>
      <c r="J1133" s="891" t="s">
        <v>1694</v>
      </c>
      <c r="K1133" s="891" t="s">
        <v>1694</v>
      </c>
      <c r="L1133" s="891" t="s">
        <v>1694</v>
      </c>
      <c r="M1133" s="891" t="s">
        <v>1694</v>
      </c>
      <c r="N1133" s="891" t="s">
        <v>1694</v>
      </c>
      <c r="O1133" s="891" t="s">
        <v>1694</v>
      </c>
      <c r="P1133" s="891" t="s">
        <v>1694</v>
      </c>
      <c r="Q1133" s="891" t="s">
        <v>1694</v>
      </c>
      <c r="R1133" s="891" t="s">
        <v>1694</v>
      </c>
      <c r="S1133" s="891" t="s">
        <v>1694</v>
      </c>
      <c r="T1133" s="891" t="s">
        <v>1694</v>
      </c>
      <c r="U1133" s="891" t="s">
        <v>1694</v>
      </c>
      <c r="V1133" s="891" t="s">
        <v>1694</v>
      </c>
      <c r="W1133" s="891" t="s">
        <v>1694</v>
      </c>
      <c r="X1133" s="891" t="s">
        <v>1694</v>
      </c>
      <c r="Y1133" s="891" t="s">
        <v>1694</v>
      </c>
      <c r="Z1133" s="891" t="s">
        <v>1694</v>
      </c>
      <c r="AA1133" s="891" t="s">
        <v>1694</v>
      </c>
      <c r="AB1133" s="891" t="s">
        <v>1694</v>
      </c>
      <c r="AC1133" s="891" t="s">
        <v>1694</v>
      </c>
      <c r="AD1133" s="891" t="s">
        <v>1694</v>
      </c>
      <c r="AE1133" s="891" t="s">
        <v>1694</v>
      </c>
      <c r="AF1133" s="891" t="s">
        <v>1694</v>
      </c>
      <c r="AG1133" s="891" t="s">
        <v>1694</v>
      </c>
      <c r="AH1133" s="891" t="s">
        <v>1694</v>
      </c>
      <c r="AI1133" s="891" t="s">
        <v>1694</v>
      </c>
      <c r="AJ1133" s="891" t="s">
        <v>1694</v>
      </c>
      <c r="AK1133" s="891" t="s">
        <v>1694</v>
      </c>
    </row>
    <row r="1134" spans="3:37" hidden="1" outlineLevel="1" x14ac:dyDescent="0.25">
      <c r="C1134" s="911"/>
      <c r="D1134" s="915" t="s">
        <v>5</v>
      </c>
      <c r="E1134" s="753"/>
      <c r="F1134" s="753"/>
      <c r="G1134" s="753"/>
      <c r="H1134" s="753"/>
      <c r="I1134" s="753"/>
      <c r="J1134" s="753"/>
      <c r="K1134" s="753"/>
      <c r="L1134" s="753"/>
      <c r="M1134" s="753"/>
      <c r="N1134" s="753"/>
      <c r="O1134" s="753"/>
      <c r="P1134" s="753"/>
      <c r="Q1134" s="753"/>
      <c r="R1134" s="753"/>
      <c r="S1134" s="753"/>
      <c r="T1134" s="753"/>
      <c r="U1134" s="753"/>
      <c r="V1134" s="753"/>
      <c r="W1134" s="753"/>
      <c r="X1134" s="753"/>
      <c r="Y1134" s="753"/>
      <c r="Z1134" s="753"/>
      <c r="AA1134" s="753"/>
      <c r="AB1134" s="753"/>
      <c r="AC1134" s="753"/>
      <c r="AD1134" s="753"/>
      <c r="AE1134" s="753"/>
      <c r="AF1134" s="753"/>
      <c r="AG1134" s="753"/>
      <c r="AH1134" s="753"/>
      <c r="AI1134" s="753"/>
      <c r="AJ1134" s="753"/>
      <c r="AK1134" s="753"/>
    </row>
    <row r="1135" spans="3:37" collapsed="1" x14ac:dyDescent="0.25">
      <c r="C1135" s="903"/>
      <c r="D1135" s="904"/>
    </row>
    <row r="1136" spans="3:37" ht="13" x14ac:dyDescent="0.3">
      <c r="C1136" s="154" t="s">
        <v>2879</v>
      </c>
      <c r="D1136" s="673"/>
    </row>
    <row r="1137" spans="3:37" ht="13" x14ac:dyDescent="0.3">
      <c r="C1137" s="910" t="s">
        <v>2875</v>
      </c>
      <c r="D1137" s="912"/>
      <c r="E1137" s="753"/>
      <c r="F1137" s="753"/>
      <c r="G1137" s="753"/>
      <c r="H1137" s="905" t="s">
        <v>659</v>
      </c>
      <c r="I1137" s="905" t="s">
        <v>660</v>
      </c>
      <c r="J1137" s="905" t="s">
        <v>661</v>
      </c>
      <c r="K1137" s="905" t="s">
        <v>662</v>
      </c>
      <c r="L1137" s="905" t="s">
        <v>663</v>
      </c>
      <c r="M1137" s="905" t="s">
        <v>664</v>
      </c>
      <c r="N1137" s="905" t="s">
        <v>665</v>
      </c>
      <c r="O1137" s="905" t="s">
        <v>666</v>
      </c>
      <c r="P1137" s="905" t="s">
        <v>22</v>
      </c>
      <c r="Q1137" s="905" t="s">
        <v>23</v>
      </c>
      <c r="R1137" s="905" t="s">
        <v>143</v>
      </c>
      <c r="S1137" s="905" t="s">
        <v>144</v>
      </c>
      <c r="T1137" s="905" t="s">
        <v>145</v>
      </c>
      <c r="U1137" s="905" t="s">
        <v>146</v>
      </c>
      <c r="V1137" s="905" t="s">
        <v>147</v>
      </c>
      <c r="W1137" s="905" t="s">
        <v>148</v>
      </c>
      <c r="X1137" s="905" t="s">
        <v>149</v>
      </c>
      <c r="Y1137" s="905" t="s">
        <v>150</v>
      </c>
      <c r="Z1137" s="905" t="s">
        <v>151</v>
      </c>
      <c r="AA1137" s="905" t="s">
        <v>152</v>
      </c>
      <c r="AB1137" s="905" t="s">
        <v>153</v>
      </c>
      <c r="AC1137" s="905" t="s">
        <v>154</v>
      </c>
      <c r="AD1137" s="905" t="s">
        <v>155</v>
      </c>
      <c r="AE1137" s="905" t="s">
        <v>156</v>
      </c>
      <c r="AF1137" s="905" t="s">
        <v>157</v>
      </c>
      <c r="AG1137" s="905" t="s">
        <v>158</v>
      </c>
      <c r="AH1137" s="905" t="s">
        <v>159</v>
      </c>
      <c r="AI1137" s="905" t="s">
        <v>160</v>
      </c>
      <c r="AJ1137" s="905" t="s">
        <v>161</v>
      </c>
      <c r="AK1137" s="905" t="s">
        <v>162</v>
      </c>
    </row>
    <row r="1138" spans="3:37" hidden="1" outlineLevel="1" x14ac:dyDescent="0.25">
      <c r="C1138" s="913" t="s">
        <v>48</v>
      </c>
      <c r="D1138" s="916" t="s">
        <v>25</v>
      </c>
      <c r="E1138" s="793" t="s">
        <v>2834</v>
      </c>
      <c r="F1138" s="793" t="s">
        <v>2835</v>
      </c>
      <c r="G1138" s="794" t="s">
        <v>2837</v>
      </c>
      <c r="H1138" s="891" t="s">
        <v>1694</v>
      </c>
      <c r="I1138" s="891" t="s">
        <v>1694</v>
      </c>
      <c r="J1138" s="891" t="s">
        <v>1694</v>
      </c>
      <c r="K1138" s="891" t="s">
        <v>1694</v>
      </c>
      <c r="L1138" s="891" t="s">
        <v>1694</v>
      </c>
      <c r="M1138" s="891" t="s">
        <v>1694</v>
      </c>
      <c r="N1138" s="891" t="s">
        <v>1694</v>
      </c>
      <c r="O1138" s="891" t="s">
        <v>1694</v>
      </c>
      <c r="P1138" s="891" t="s">
        <v>1694</v>
      </c>
      <c r="Q1138" s="891" t="s">
        <v>1694</v>
      </c>
      <c r="R1138" s="891" t="s">
        <v>1694</v>
      </c>
      <c r="S1138" s="891" t="s">
        <v>1694</v>
      </c>
      <c r="T1138" s="891" t="s">
        <v>1694</v>
      </c>
      <c r="U1138" s="891" t="s">
        <v>1694</v>
      </c>
      <c r="V1138" s="891" t="s">
        <v>1694</v>
      </c>
      <c r="W1138" s="891" t="s">
        <v>1694</v>
      </c>
      <c r="X1138" s="891" t="s">
        <v>1694</v>
      </c>
      <c r="Y1138" s="891" t="s">
        <v>1694</v>
      </c>
      <c r="Z1138" s="891" t="s">
        <v>1694</v>
      </c>
      <c r="AA1138" s="891" t="s">
        <v>1694</v>
      </c>
      <c r="AB1138" s="891" t="s">
        <v>1694</v>
      </c>
      <c r="AC1138" s="891" t="s">
        <v>1694</v>
      </c>
      <c r="AD1138" s="891" t="s">
        <v>1694</v>
      </c>
      <c r="AE1138" s="891" t="s">
        <v>1694</v>
      </c>
      <c r="AF1138" s="891" t="s">
        <v>1694</v>
      </c>
      <c r="AG1138" s="891" t="s">
        <v>1694</v>
      </c>
      <c r="AH1138" s="891" t="s">
        <v>1694</v>
      </c>
      <c r="AI1138" s="891" t="s">
        <v>1694</v>
      </c>
      <c r="AJ1138" s="891" t="s">
        <v>1694</v>
      </c>
      <c r="AK1138" s="891" t="s">
        <v>1694</v>
      </c>
    </row>
    <row r="1139" spans="3:37" hidden="1" outlineLevel="1" x14ac:dyDescent="0.25">
      <c r="C1139" s="913" t="s">
        <v>42</v>
      </c>
      <c r="D1139" s="916" t="s">
        <v>26</v>
      </c>
      <c r="E1139" s="793" t="s">
        <v>2834</v>
      </c>
      <c r="F1139" s="793" t="s">
        <v>2835</v>
      </c>
      <c r="G1139" s="794" t="s">
        <v>2838</v>
      </c>
      <c r="H1139" s="891" t="s">
        <v>1694</v>
      </c>
      <c r="I1139" s="891" t="s">
        <v>1694</v>
      </c>
      <c r="J1139" s="891" t="s">
        <v>1694</v>
      </c>
      <c r="K1139" s="891" t="s">
        <v>1694</v>
      </c>
      <c r="L1139" s="891" t="s">
        <v>1694</v>
      </c>
      <c r="M1139" s="891" t="s">
        <v>1694</v>
      </c>
      <c r="N1139" s="891" t="s">
        <v>1694</v>
      </c>
      <c r="O1139" s="891" t="s">
        <v>1694</v>
      </c>
      <c r="P1139" s="891" t="s">
        <v>1694</v>
      </c>
      <c r="Q1139" s="891" t="s">
        <v>1694</v>
      </c>
      <c r="R1139" s="891" t="s">
        <v>1694</v>
      </c>
      <c r="S1139" s="891" t="s">
        <v>1694</v>
      </c>
      <c r="T1139" s="891" t="s">
        <v>1694</v>
      </c>
      <c r="U1139" s="891" t="s">
        <v>1694</v>
      </c>
      <c r="V1139" s="891" t="s">
        <v>1694</v>
      </c>
      <c r="W1139" s="891" t="s">
        <v>1694</v>
      </c>
      <c r="X1139" s="891" t="s">
        <v>1694</v>
      </c>
      <c r="Y1139" s="891" t="s">
        <v>1694</v>
      </c>
      <c r="Z1139" s="891" t="s">
        <v>1694</v>
      </c>
      <c r="AA1139" s="891" t="s">
        <v>1694</v>
      </c>
      <c r="AB1139" s="891" t="s">
        <v>1694</v>
      </c>
      <c r="AC1139" s="891" t="s">
        <v>1694</v>
      </c>
      <c r="AD1139" s="891" t="s">
        <v>1694</v>
      </c>
      <c r="AE1139" s="891" t="s">
        <v>1694</v>
      </c>
      <c r="AF1139" s="891" t="s">
        <v>1694</v>
      </c>
      <c r="AG1139" s="891" t="s">
        <v>1694</v>
      </c>
      <c r="AH1139" s="891" t="s">
        <v>1694</v>
      </c>
      <c r="AI1139" s="891" t="s">
        <v>1694</v>
      </c>
      <c r="AJ1139" s="891" t="s">
        <v>1694</v>
      </c>
      <c r="AK1139" s="891" t="s">
        <v>1694</v>
      </c>
    </row>
    <row r="1140" spans="3:37" hidden="1" outlineLevel="1" x14ac:dyDescent="0.25">
      <c r="C1140" s="913" t="s">
        <v>54</v>
      </c>
      <c r="D1140" s="916" t="s">
        <v>27</v>
      </c>
      <c r="E1140" s="793" t="s">
        <v>2834</v>
      </c>
      <c r="F1140" s="793" t="s">
        <v>2835</v>
      </c>
      <c r="G1140" s="794" t="s">
        <v>2839</v>
      </c>
      <c r="H1140" s="891" t="s">
        <v>1694</v>
      </c>
      <c r="I1140" s="891" t="s">
        <v>1694</v>
      </c>
      <c r="J1140" s="891" t="s">
        <v>1694</v>
      </c>
      <c r="K1140" s="891" t="s">
        <v>1694</v>
      </c>
      <c r="L1140" s="891" t="s">
        <v>1694</v>
      </c>
      <c r="M1140" s="891" t="s">
        <v>1694</v>
      </c>
      <c r="N1140" s="891" t="s">
        <v>1694</v>
      </c>
      <c r="O1140" s="891" t="s">
        <v>1694</v>
      </c>
      <c r="P1140" s="891" t="s">
        <v>1694</v>
      </c>
      <c r="Q1140" s="891" t="s">
        <v>1694</v>
      </c>
      <c r="R1140" s="891" t="s">
        <v>1694</v>
      </c>
      <c r="S1140" s="891" t="s">
        <v>1694</v>
      </c>
      <c r="T1140" s="891" t="s">
        <v>1694</v>
      </c>
      <c r="U1140" s="891" t="s">
        <v>1694</v>
      </c>
      <c r="V1140" s="891" t="s">
        <v>1694</v>
      </c>
      <c r="W1140" s="891" t="s">
        <v>1694</v>
      </c>
      <c r="X1140" s="891" t="s">
        <v>1694</v>
      </c>
      <c r="Y1140" s="891" t="s">
        <v>1694</v>
      </c>
      <c r="Z1140" s="891" t="s">
        <v>1694</v>
      </c>
      <c r="AA1140" s="891" t="s">
        <v>1694</v>
      </c>
      <c r="AB1140" s="891" t="s">
        <v>1694</v>
      </c>
      <c r="AC1140" s="891" t="s">
        <v>1694</v>
      </c>
      <c r="AD1140" s="891" t="s">
        <v>1694</v>
      </c>
      <c r="AE1140" s="891" t="s">
        <v>1694</v>
      </c>
      <c r="AF1140" s="891" t="s">
        <v>1694</v>
      </c>
      <c r="AG1140" s="891" t="s">
        <v>1694</v>
      </c>
      <c r="AH1140" s="891" t="s">
        <v>1694</v>
      </c>
      <c r="AI1140" s="891" t="s">
        <v>1694</v>
      </c>
      <c r="AJ1140" s="891" t="s">
        <v>1694</v>
      </c>
      <c r="AK1140" s="891" t="s">
        <v>1694</v>
      </c>
    </row>
    <row r="1141" spans="3:37" hidden="1" outlineLevel="1" x14ac:dyDescent="0.25">
      <c r="C1141" s="913" t="s">
        <v>46</v>
      </c>
      <c r="D1141" s="916" t="s">
        <v>1012</v>
      </c>
      <c r="E1141" s="793" t="s">
        <v>2834</v>
      </c>
      <c r="F1141" s="793" t="s">
        <v>2835</v>
      </c>
      <c r="G1141" s="794" t="s">
        <v>2840</v>
      </c>
      <c r="H1141" s="891" t="s">
        <v>1694</v>
      </c>
      <c r="I1141" s="891" t="s">
        <v>1694</v>
      </c>
      <c r="J1141" s="891" t="s">
        <v>1694</v>
      </c>
      <c r="K1141" s="891" t="s">
        <v>1694</v>
      </c>
      <c r="L1141" s="891" t="s">
        <v>1694</v>
      </c>
      <c r="M1141" s="891" t="s">
        <v>1694</v>
      </c>
      <c r="N1141" s="891" t="s">
        <v>1694</v>
      </c>
      <c r="O1141" s="891" t="s">
        <v>1694</v>
      </c>
      <c r="P1141" s="891" t="s">
        <v>1694</v>
      </c>
      <c r="Q1141" s="891" t="s">
        <v>1694</v>
      </c>
      <c r="R1141" s="891" t="s">
        <v>1694</v>
      </c>
      <c r="S1141" s="891" t="s">
        <v>1694</v>
      </c>
      <c r="T1141" s="891" t="s">
        <v>1694</v>
      </c>
      <c r="U1141" s="891" t="s">
        <v>1694</v>
      </c>
      <c r="V1141" s="891" t="s">
        <v>1694</v>
      </c>
      <c r="W1141" s="891" t="s">
        <v>1694</v>
      </c>
      <c r="X1141" s="891" t="s">
        <v>1694</v>
      </c>
      <c r="Y1141" s="891" t="s">
        <v>1694</v>
      </c>
      <c r="Z1141" s="891" t="s">
        <v>1694</v>
      </c>
      <c r="AA1141" s="891" t="s">
        <v>1694</v>
      </c>
      <c r="AB1141" s="891" t="s">
        <v>1694</v>
      </c>
      <c r="AC1141" s="891" t="s">
        <v>1694</v>
      </c>
      <c r="AD1141" s="891" t="s">
        <v>1694</v>
      </c>
      <c r="AE1141" s="891" t="s">
        <v>1694</v>
      </c>
      <c r="AF1141" s="891" t="s">
        <v>1694</v>
      </c>
      <c r="AG1141" s="891" t="s">
        <v>1694</v>
      </c>
      <c r="AH1141" s="891" t="s">
        <v>1694</v>
      </c>
      <c r="AI1141" s="891" t="s">
        <v>1694</v>
      </c>
      <c r="AJ1141" s="891" t="s">
        <v>1694</v>
      </c>
      <c r="AK1141" s="891" t="s">
        <v>1694</v>
      </c>
    </row>
    <row r="1142" spans="3:37" hidden="1" outlineLevel="1" x14ac:dyDescent="0.25">
      <c r="C1142" s="913" t="s">
        <v>933</v>
      </c>
      <c r="D1142" s="916" t="s">
        <v>28</v>
      </c>
      <c r="E1142" s="793" t="s">
        <v>2834</v>
      </c>
      <c r="F1142" s="793" t="s">
        <v>2835</v>
      </c>
      <c r="G1142" s="794" t="s">
        <v>2841</v>
      </c>
      <c r="H1142" s="891" t="s">
        <v>1694</v>
      </c>
      <c r="I1142" s="891" t="s">
        <v>1694</v>
      </c>
      <c r="J1142" s="891" t="s">
        <v>1694</v>
      </c>
      <c r="K1142" s="891" t="s">
        <v>1694</v>
      </c>
      <c r="L1142" s="891" t="s">
        <v>1694</v>
      </c>
      <c r="M1142" s="891" t="s">
        <v>1694</v>
      </c>
      <c r="N1142" s="891" t="s">
        <v>1694</v>
      </c>
      <c r="O1142" s="891" t="s">
        <v>1694</v>
      </c>
      <c r="P1142" s="891" t="s">
        <v>1694</v>
      </c>
      <c r="Q1142" s="891" t="s">
        <v>1694</v>
      </c>
      <c r="R1142" s="891" t="s">
        <v>1694</v>
      </c>
      <c r="S1142" s="891" t="s">
        <v>1694</v>
      </c>
      <c r="T1142" s="891" t="s">
        <v>1694</v>
      </c>
      <c r="U1142" s="891" t="s">
        <v>1694</v>
      </c>
      <c r="V1142" s="891" t="s">
        <v>1694</v>
      </c>
      <c r="W1142" s="891" t="s">
        <v>1694</v>
      </c>
      <c r="X1142" s="891" t="s">
        <v>1694</v>
      </c>
      <c r="Y1142" s="891" t="s">
        <v>1694</v>
      </c>
      <c r="Z1142" s="891" t="s">
        <v>1694</v>
      </c>
      <c r="AA1142" s="891" t="s">
        <v>1694</v>
      </c>
      <c r="AB1142" s="891" t="s">
        <v>1694</v>
      </c>
      <c r="AC1142" s="891" t="s">
        <v>1694</v>
      </c>
      <c r="AD1142" s="891" t="s">
        <v>1694</v>
      </c>
      <c r="AE1142" s="891" t="s">
        <v>1694</v>
      </c>
      <c r="AF1142" s="891" t="s">
        <v>1694</v>
      </c>
      <c r="AG1142" s="891" t="s">
        <v>1694</v>
      </c>
      <c r="AH1142" s="891" t="s">
        <v>1694</v>
      </c>
      <c r="AI1142" s="891" t="s">
        <v>1694</v>
      </c>
      <c r="AJ1142" s="891" t="s">
        <v>1694</v>
      </c>
      <c r="AK1142" s="891" t="s">
        <v>1694</v>
      </c>
    </row>
    <row r="1143" spans="3:37" hidden="1" outlineLevel="1" x14ac:dyDescent="0.25">
      <c r="C1143" s="913" t="s">
        <v>40</v>
      </c>
      <c r="D1143" s="916" t="s">
        <v>1013</v>
      </c>
      <c r="E1143" s="793" t="s">
        <v>2834</v>
      </c>
      <c r="F1143" s="793" t="s">
        <v>2835</v>
      </c>
      <c r="G1143" s="794" t="s">
        <v>2842</v>
      </c>
      <c r="H1143" s="891" t="s">
        <v>1694</v>
      </c>
      <c r="I1143" s="891" t="s">
        <v>1694</v>
      </c>
      <c r="J1143" s="891" t="s">
        <v>1694</v>
      </c>
      <c r="K1143" s="891" t="s">
        <v>1694</v>
      </c>
      <c r="L1143" s="891" t="s">
        <v>1694</v>
      </c>
      <c r="M1143" s="891" t="s">
        <v>1694</v>
      </c>
      <c r="N1143" s="891" t="s">
        <v>1694</v>
      </c>
      <c r="O1143" s="891" t="s">
        <v>1694</v>
      </c>
      <c r="P1143" s="891" t="s">
        <v>1694</v>
      </c>
      <c r="Q1143" s="891" t="s">
        <v>1694</v>
      </c>
      <c r="R1143" s="891" t="s">
        <v>1694</v>
      </c>
      <c r="S1143" s="891" t="s">
        <v>1694</v>
      </c>
      <c r="T1143" s="891" t="s">
        <v>1694</v>
      </c>
      <c r="U1143" s="891" t="s">
        <v>1694</v>
      </c>
      <c r="V1143" s="891" t="s">
        <v>1694</v>
      </c>
      <c r="W1143" s="891" t="s">
        <v>1694</v>
      </c>
      <c r="X1143" s="891" t="s">
        <v>1694</v>
      </c>
      <c r="Y1143" s="891" t="s">
        <v>1694</v>
      </c>
      <c r="Z1143" s="891" t="s">
        <v>1694</v>
      </c>
      <c r="AA1143" s="891" t="s">
        <v>1694</v>
      </c>
      <c r="AB1143" s="891" t="s">
        <v>1694</v>
      </c>
      <c r="AC1143" s="891" t="s">
        <v>1694</v>
      </c>
      <c r="AD1143" s="891" t="s">
        <v>1694</v>
      </c>
      <c r="AE1143" s="891" t="s">
        <v>1694</v>
      </c>
      <c r="AF1143" s="891" t="s">
        <v>1694</v>
      </c>
      <c r="AG1143" s="891" t="s">
        <v>1694</v>
      </c>
      <c r="AH1143" s="891" t="s">
        <v>1694</v>
      </c>
      <c r="AI1143" s="891" t="s">
        <v>1694</v>
      </c>
      <c r="AJ1143" s="891" t="s">
        <v>1694</v>
      </c>
      <c r="AK1143" s="891" t="s">
        <v>1694</v>
      </c>
    </row>
    <row r="1144" spans="3:37" hidden="1" outlineLevel="1" x14ac:dyDescent="0.25">
      <c r="C1144" s="913" t="s">
        <v>58</v>
      </c>
      <c r="D1144" s="916" t="s">
        <v>29</v>
      </c>
      <c r="E1144" s="793" t="s">
        <v>2834</v>
      </c>
      <c r="F1144" s="793" t="s">
        <v>2835</v>
      </c>
      <c r="G1144" s="794" t="s">
        <v>2843</v>
      </c>
      <c r="H1144" s="891" t="s">
        <v>1694</v>
      </c>
      <c r="I1144" s="891" t="s">
        <v>1694</v>
      </c>
      <c r="J1144" s="891" t="s">
        <v>1694</v>
      </c>
      <c r="K1144" s="891" t="s">
        <v>1694</v>
      </c>
      <c r="L1144" s="891" t="s">
        <v>1694</v>
      </c>
      <c r="M1144" s="891" t="s">
        <v>1694</v>
      </c>
      <c r="N1144" s="891" t="s">
        <v>1694</v>
      </c>
      <c r="O1144" s="891" t="s">
        <v>1694</v>
      </c>
      <c r="P1144" s="891" t="s">
        <v>1694</v>
      </c>
      <c r="Q1144" s="891" t="s">
        <v>1694</v>
      </c>
      <c r="R1144" s="891" t="s">
        <v>1694</v>
      </c>
      <c r="S1144" s="891" t="s">
        <v>1694</v>
      </c>
      <c r="T1144" s="891" t="s">
        <v>1694</v>
      </c>
      <c r="U1144" s="891" t="s">
        <v>1694</v>
      </c>
      <c r="V1144" s="891" t="s">
        <v>1694</v>
      </c>
      <c r="W1144" s="891" t="s">
        <v>1694</v>
      </c>
      <c r="X1144" s="891" t="s">
        <v>1694</v>
      </c>
      <c r="Y1144" s="891" t="s">
        <v>1694</v>
      </c>
      <c r="Z1144" s="891" t="s">
        <v>1694</v>
      </c>
      <c r="AA1144" s="891" t="s">
        <v>1694</v>
      </c>
      <c r="AB1144" s="891" t="s">
        <v>1694</v>
      </c>
      <c r="AC1144" s="891" t="s">
        <v>1694</v>
      </c>
      <c r="AD1144" s="891" t="s">
        <v>1694</v>
      </c>
      <c r="AE1144" s="891" t="s">
        <v>1694</v>
      </c>
      <c r="AF1144" s="891" t="s">
        <v>1694</v>
      </c>
      <c r="AG1144" s="891" t="s">
        <v>1694</v>
      </c>
      <c r="AH1144" s="891" t="s">
        <v>1694</v>
      </c>
      <c r="AI1144" s="891" t="s">
        <v>1694</v>
      </c>
      <c r="AJ1144" s="891" t="s">
        <v>1694</v>
      </c>
      <c r="AK1144" s="891" t="s">
        <v>1694</v>
      </c>
    </row>
    <row r="1145" spans="3:37" hidden="1" outlineLevel="1" x14ac:dyDescent="0.25">
      <c r="C1145" s="913" t="s">
        <v>41</v>
      </c>
      <c r="D1145" s="916" t="s">
        <v>1014</v>
      </c>
      <c r="E1145" s="793" t="s">
        <v>2834</v>
      </c>
      <c r="F1145" s="793" t="s">
        <v>2835</v>
      </c>
      <c r="G1145" s="794" t="s">
        <v>2844</v>
      </c>
      <c r="H1145" s="891" t="s">
        <v>1694</v>
      </c>
      <c r="I1145" s="891" t="s">
        <v>1694</v>
      </c>
      <c r="J1145" s="891" t="s">
        <v>1694</v>
      </c>
      <c r="K1145" s="891" t="s">
        <v>1694</v>
      </c>
      <c r="L1145" s="891" t="s">
        <v>1694</v>
      </c>
      <c r="M1145" s="891" t="s">
        <v>1694</v>
      </c>
      <c r="N1145" s="891" t="s">
        <v>1694</v>
      </c>
      <c r="O1145" s="891" t="s">
        <v>1694</v>
      </c>
      <c r="P1145" s="891" t="s">
        <v>1694</v>
      </c>
      <c r="Q1145" s="891" t="s">
        <v>1694</v>
      </c>
      <c r="R1145" s="891" t="s">
        <v>1694</v>
      </c>
      <c r="S1145" s="891" t="s">
        <v>1694</v>
      </c>
      <c r="T1145" s="891" t="s">
        <v>1694</v>
      </c>
      <c r="U1145" s="891" t="s">
        <v>1694</v>
      </c>
      <c r="V1145" s="891" t="s">
        <v>1694</v>
      </c>
      <c r="W1145" s="891" t="s">
        <v>1694</v>
      </c>
      <c r="X1145" s="891" t="s">
        <v>1694</v>
      </c>
      <c r="Y1145" s="891" t="s">
        <v>1694</v>
      </c>
      <c r="Z1145" s="891" t="s">
        <v>1694</v>
      </c>
      <c r="AA1145" s="891" t="s">
        <v>1694</v>
      </c>
      <c r="AB1145" s="891" t="s">
        <v>1694</v>
      </c>
      <c r="AC1145" s="891" t="s">
        <v>1694</v>
      </c>
      <c r="AD1145" s="891" t="s">
        <v>1694</v>
      </c>
      <c r="AE1145" s="891" t="s">
        <v>1694</v>
      </c>
      <c r="AF1145" s="891" t="s">
        <v>1694</v>
      </c>
      <c r="AG1145" s="891" t="s">
        <v>1694</v>
      </c>
      <c r="AH1145" s="891" t="s">
        <v>1694</v>
      </c>
      <c r="AI1145" s="891" t="s">
        <v>1694</v>
      </c>
      <c r="AJ1145" s="891" t="s">
        <v>1694</v>
      </c>
      <c r="AK1145" s="891" t="s">
        <v>1694</v>
      </c>
    </row>
    <row r="1146" spans="3:37" hidden="1" outlineLevel="1" x14ac:dyDescent="0.25">
      <c r="C1146" s="913" t="s">
        <v>45</v>
      </c>
      <c r="D1146" s="916" t="s">
        <v>1015</v>
      </c>
      <c r="E1146" s="793" t="s">
        <v>2834</v>
      </c>
      <c r="F1146" s="793" t="s">
        <v>2835</v>
      </c>
      <c r="G1146" s="794" t="s">
        <v>2845</v>
      </c>
      <c r="H1146" s="891" t="s">
        <v>1694</v>
      </c>
      <c r="I1146" s="891" t="s">
        <v>1694</v>
      </c>
      <c r="J1146" s="891" t="s">
        <v>1694</v>
      </c>
      <c r="K1146" s="891" t="s">
        <v>1694</v>
      </c>
      <c r="L1146" s="891" t="s">
        <v>1694</v>
      </c>
      <c r="M1146" s="891" t="s">
        <v>1694</v>
      </c>
      <c r="N1146" s="891" t="s">
        <v>1694</v>
      </c>
      <c r="O1146" s="891" t="s">
        <v>1694</v>
      </c>
      <c r="P1146" s="891" t="s">
        <v>1694</v>
      </c>
      <c r="Q1146" s="891" t="s">
        <v>1694</v>
      </c>
      <c r="R1146" s="891" t="s">
        <v>1694</v>
      </c>
      <c r="S1146" s="891" t="s">
        <v>1694</v>
      </c>
      <c r="T1146" s="891" t="s">
        <v>1694</v>
      </c>
      <c r="U1146" s="891" t="s">
        <v>1694</v>
      </c>
      <c r="V1146" s="891" t="s">
        <v>1694</v>
      </c>
      <c r="W1146" s="891" t="s">
        <v>1694</v>
      </c>
      <c r="X1146" s="891" t="s">
        <v>1694</v>
      </c>
      <c r="Y1146" s="891" t="s">
        <v>1694</v>
      </c>
      <c r="Z1146" s="891" t="s">
        <v>1694</v>
      </c>
      <c r="AA1146" s="891" t="s">
        <v>1694</v>
      </c>
      <c r="AB1146" s="891" t="s">
        <v>1694</v>
      </c>
      <c r="AC1146" s="891" t="s">
        <v>1694</v>
      </c>
      <c r="AD1146" s="891" t="s">
        <v>1694</v>
      </c>
      <c r="AE1146" s="891" t="s">
        <v>1694</v>
      </c>
      <c r="AF1146" s="891" t="s">
        <v>1694</v>
      </c>
      <c r="AG1146" s="891" t="s">
        <v>1694</v>
      </c>
      <c r="AH1146" s="891" t="s">
        <v>1694</v>
      </c>
      <c r="AI1146" s="891" t="s">
        <v>1694</v>
      </c>
      <c r="AJ1146" s="891" t="s">
        <v>1694</v>
      </c>
      <c r="AK1146" s="891" t="s">
        <v>1694</v>
      </c>
    </row>
    <row r="1147" spans="3:37" hidden="1" outlineLevel="1" x14ac:dyDescent="0.25">
      <c r="C1147" s="911"/>
      <c r="D1147" s="915" t="s">
        <v>5</v>
      </c>
      <c r="E1147" s="794"/>
      <c r="F1147" s="794"/>
      <c r="G1147" s="794"/>
      <c r="H1147" s="753"/>
      <c r="I1147" s="753"/>
      <c r="J1147" s="753"/>
      <c r="K1147" s="753"/>
      <c r="L1147" s="753"/>
      <c r="M1147" s="753"/>
      <c r="N1147" s="753"/>
      <c r="O1147" s="753"/>
      <c r="P1147" s="753"/>
      <c r="Q1147" s="753"/>
      <c r="R1147" s="753"/>
      <c r="S1147" s="753"/>
      <c r="T1147" s="753"/>
      <c r="U1147" s="753"/>
      <c r="V1147" s="753"/>
      <c r="W1147" s="753"/>
      <c r="X1147" s="753"/>
      <c r="Y1147" s="753"/>
      <c r="Z1147" s="753"/>
      <c r="AA1147" s="753"/>
      <c r="AB1147" s="753"/>
      <c r="AC1147" s="753"/>
      <c r="AD1147" s="753"/>
      <c r="AE1147" s="753"/>
      <c r="AF1147" s="753"/>
      <c r="AG1147" s="753"/>
      <c r="AH1147" s="753"/>
      <c r="AI1147" s="753"/>
      <c r="AJ1147" s="753"/>
      <c r="AK1147" s="753"/>
    </row>
    <row r="1148" spans="3:37" hidden="1" outlineLevel="1" x14ac:dyDescent="0.25">
      <c r="C1148" s="913"/>
      <c r="D1148" s="916"/>
      <c r="E1148" s="753"/>
      <c r="F1148" s="753"/>
      <c r="G1148" s="753"/>
      <c r="H1148" s="753"/>
      <c r="I1148" s="753"/>
      <c r="J1148" s="753"/>
      <c r="K1148" s="753"/>
      <c r="L1148" s="753"/>
      <c r="M1148" s="753"/>
      <c r="N1148" s="753"/>
      <c r="O1148" s="753"/>
      <c r="P1148" s="753"/>
      <c r="Q1148" s="753"/>
      <c r="R1148" s="753"/>
      <c r="S1148" s="753"/>
      <c r="T1148" s="753"/>
      <c r="U1148" s="753"/>
      <c r="V1148" s="753"/>
      <c r="W1148" s="753"/>
      <c r="X1148" s="753"/>
      <c r="Y1148" s="753"/>
      <c r="Z1148" s="753"/>
      <c r="AA1148" s="753"/>
      <c r="AB1148" s="753"/>
      <c r="AC1148" s="753"/>
      <c r="AD1148" s="753"/>
      <c r="AE1148" s="753"/>
      <c r="AF1148" s="753"/>
      <c r="AG1148" s="753"/>
      <c r="AH1148" s="753"/>
      <c r="AI1148" s="753"/>
      <c r="AJ1148" s="753"/>
      <c r="AK1148" s="753"/>
    </row>
    <row r="1149" spans="3:37" hidden="1" outlineLevel="1" x14ac:dyDescent="0.25">
      <c r="C1149" s="910" t="s">
        <v>2876</v>
      </c>
      <c r="D1149" s="910"/>
      <c r="E1149" s="753"/>
      <c r="F1149" s="753"/>
      <c r="G1149" s="753"/>
      <c r="H1149" s="753"/>
      <c r="I1149" s="753"/>
      <c r="J1149" s="753"/>
      <c r="K1149" s="753"/>
      <c r="L1149" s="753"/>
      <c r="M1149" s="753"/>
      <c r="N1149" s="753"/>
      <c r="O1149" s="753"/>
      <c r="P1149" s="753"/>
      <c r="Q1149" s="753"/>
      <c r="R1149" s="753"/>
      <c r="S1149" s="753"/>
      <c r="T1149" s="753"/>
      <c r="U1149" s="753"/>
      <c r="V1149" s="753"/>
      <c r="W1149" s="753"/>
      <c r="X1149" s="753"/>
      <c r="Y1149" s="753"/>
      <c r="Z1149" s="753"/>
      <c r="AA1149" s="753"/>
      <c r="AB1149" s="753"/>
      <c r="AC1149" s="753"/>
      <c r="AD1149" s="753"/>
      <c r="AE1149" s="753"/>
      <c r="AF1149" s="753"/>
      <c r="AG1149" s="753"/>
      <c r="AH1149" s="753"/>
      <c r="AI1149" s="753"/>
      <c r="AJ1149" s="753"/>
      <c r="AK1149" s="753"/>
    </row>
    <row r="1150" spans="3:37" hidden="1" outlineLevel="1" x14ac:dyDescent="0.25">
      <c r="C1150" s="911"/>
      <c r="D1150" s="912" t="s">
        <v>24</v>
      </c>
      <c r="E1150" s="753"/>
      <c r="F1150" s="753"/>
      <c r="G1150" s="753"/>
      <c r="H1150" s="753"/>
      <c r="I1150" s="753"/>
      <c r="J1150" s="753"/>
      <c r="K1150" s="753"/>
      <c r="L1150" s="753"/>
      <c r="M1150" s="753"/>
      <c r="N1150" s="753"/>
      <c r="O1150" s="753"/>
      <c r="P1150" s="753"/>
      <c r="Q1150" s="753"/>
      <c r="R1150" s="753"/>
      <c r="S1150" s="753"/>
      <c r="T1150" s="753"/>
      <c r="U1150" s="753"/>
      <c r="V1150" s="753"/>
      <c r="W1150" s="753"/>
      <c r="X1150" s="753"/>
      <c r="Y1150" s="753"/>
      <c r="Z1150" s="753"/>
      <c r="AA1150" s="753"/>
      <c r="AB1150" s="753"/>
      <c r="AC1150" s="753"/>
      <c r="AD1150" s="753"/>
      <c r="AE1150" s="753"/>
      <c r="AF1150" s="753"/>
      <c r="AG1150" s="753"/>
      <c r="AH1150" s="753"/>
      <c r="AI1150" s="753"/>
      <c r="AJ1150" s="753"/>
      <c r="AK1150" s="753"/>
    </row>
    <row r="1151" spans="3:37" hidden="1" outlineLevel="1" x14ac:dyDescent="0.25">
      <c r="C1151" s="913" t="s">
        <v>48</v>
      </c>
      <c r="D1151" s="916" t="s">
        <v>25</v>
      </c>
      <c r="E1151" s="793" t="s">
        <v>2195</v>
      </c>
      <c r="F1151" s="793" t="s">
        <v>2836</v>
      </c>
      <c r="G1151" s="794" t="s">
        <v>2837</v>
      </c>
      <c r="H1151" s="891" t="s">
        <v>1694</v>
      </c>
      <c r="I1151" s="891" t="s">
        <v>1694</v>
      </c>
      <c r="J1151" s="891" t="s">
        <v>1694</v>
      </c>
      <c r="K1151" s="891" t="s">
        <v>1694</v>
      </c>
      <c r="L1151" s="891" t="s">
        <v>1694</v>
      </c>
      <c r="M1151" s="891" t="s">
        <v>1694</v>
      </c>
      <c r="N1151" s="891" t="s">
        <v>1694</v>
      </c>
      <c r="O1151" s="891" t="s">
        <v>1694</v>
      </c>
      <c r="P1151" s="891" t="s">
        <v>1694</v>
      </c>
      <c r="Q1151" s="891" t="s">
        <v>1694</v>
      </c>
      <c r="R1151" s="891" t="s">
        <v>1694</v>
      </c>
      <c r="S1151" s="891" t="s">
        <v>1694</v>
      </c>
      <c r="T1151" s="891" t="s">
        <v>1694</v>
      </c>
      <c r="U1151" s="891" t="s">
        <v>1694</v>
      </c>
      <c r="V1151" s="891" t="s">
        <v>1694</v>
      </c>
      <c r="W1151" s="891" t="s">
        <v>1694</v>
      </c>
      <c r="X1151" s="891" t="s">
        <v>1694</v>
      </c>
      <c r="Y1151" s="891" t="s">
        <v>1694</v>
      </c>
      <c r="Z1151" s="891" t="s">
        <v>1694</v>
      </c>
      <c r="AA1151" s="891" t="s">
        <v>1694</v>
      </c>
      <c r="AB1151" s="891" t="s">
        <v>1694</v>
      </c>
      <c r="AC1151" s="891" t="s">
        <v>1694</v>
      </c>
      <c r="AD1151" s="891" t="s">
        <v>1694</v>
      </c>
      <c r="AE1151" s="891" t="s">
        <v>1694</v>
      </c>
      <c r="AF1151" s="891" t="s">
        <v>1694</v>
      </c>
      <c r="AG1151" s="891" t="s">
        <v>1694</v>
      </c>
      <c r="AH1151" s="891" t="s">
        <v>1694</v>
      </c>
      <c r="AI1151" s="891" t="s">
        <v>1694</v>
      </c>
      <c r="AJ1151" s="891" t="s">
        <v>1694</v>
      </c>
      <c r="AK1151" s="891" t="s">
        <v>1694</v>
      </c>
    </row>
    <row r="1152" spans="3:37" hidden="1" outlineLevel="1" x14ac:dyDescent="0.25">
      <c r="C1152" s="913" t="s">
        <v>42</v>
      </c>
      <c r="D1152" s="916" t="s">
        <v>26</v>
      </c>
      <c r="E1152" s="793" t="s">
        <v>2195</v>
      </c>
      <c r="F1152" s="793" t="s">
        <v>2836</v>
      </c>
      <c r="G1152" s="794" t="s">
        <v>2838</v>
      </c>
      <c r="H1152" s="891" t="s">
        <v>1694</v>
      </c>
      <c r="I1152" s="891" t="s">
        <v>1694</v>
      </c>
      <c r="J1152" s="891" t="s">
        <v>1694</v>
      </c>
      <c r="K1152" s="891" t="s">
        <v>1694</v>
      </c>
      <c r="L1152" s="891" t="s">
        <v>1694</v>
      </c>
      <c r="M1152" s="891" t="s">
        <v>1694</v>
      </c>
      <c r="N1152" s="891" t="s">
        <v>1694</v>
      </c>
      <c r="O1152" s="891" t="s">
        <v>1694</v>
      </c>
      <c r="P1152" s="891" t="s">
        <v>1694</v>
      </c>
      <c r="Q1152" s="891" t="s">
        <v>1694</v>
      </c>
      <c r="R1152" s="891" t="s">
        <v>1694</v>
      </c>
      <c r="S1152" s="891" t="s">
        <v>1694</v>
      </c>
      <c r="T1152" s="891" t="s">
        <v>1694</v>
      </c>
      <c r="U1152" s="891" t="s">
        <v>1694</v>
      </c>
      <c r="V1152" s="891" t="s">
        <v>1694</v>
      </c>
      <c r="W1152" s="891" t="s">
        <v>1694</v>
      </c>
      <c r="X1152" s="891" t="s">
        <v>1694</v>
      </c>
      <c r="Y1152" s="891" t="s">
        <v>1694</v>
      </c>
      <c r="Z1152" s="891" t="s">
        <v>1694</v>
      </c>
      <c r="AA1152" s="891" t="s">
        <v>1694</v>
      </c>
      <c r="AB1152" s="891" t="s">
        <v>1694</v>
      </c>
      <c r="AC1152" s="891" t="s">
        <v>1694</v>
      </c>
      <c r="AD1152" s="891" t="s">
        <v>1694</v>
      </c>
      <c r="AE1152" s="891" t="s">
        <v>1694</v>
      </c>
      <c r="AF1152" s="891" t="s">
        <v>1694</v>
      </c>
      <c r="AG1152" s="891" t="s">
        <v>1694</v>
      </c>
      <c r="AH1152" s="891" t="s">
        <v>1694</v>
      </c>
      <c r="AI1152" s="891" t="s">
        <v>1694</v>
      </c>
      <c r="AJ1152" s="891" t="s">
        <v>1694</v>
      </c>
      <c r="AK1152" s="891" t="s">
        <v>1694</v>
      </c>
    </row>
    <row r="1153" spans="3:37" hidden="1" outlineLevel="1" x14ac:dyDescent="0.25">
      <c r="C1153" s="913" t="s">
        <v>54</v>
      </c>
      <c r="D1153" s="916" t="s">
        <v>27</v>
      </c>
      <c r="E1153" s="793" t="s">
        <v>2195</v>
      </c>
      <c r="F1153" s="793" t="s">
        <v>2836</v>
      </c>
      <c r="G1153" s="794" t="s">
        <v>2839</v>
      </c>
      <c r="H1153" s="891" t="s">
        <v>1694</v>
      </c>
      <c r="I1153" s="891" t="s">
        <v>1694</v>
      </c>
      <c r="J1153" s="891" t="s">
        <v>1694</v>
      </c>
      <c r="K1153" s="891" t="s">
        <v>1694</v>
      </c>
      <c r="L1153" s="891" t="s">
        <v>1694</v>
      </c>
      <c r="M1153" s="891" t="s">
        <v>1694</v>
      </c>
      <c r="N1153" s="891" t="s">
        <v>1694</v>
      </c>
      <c r="O1153" s="891" t="s">
        <v>1694</v>
      </c>
      <c r="P1153" s="891" t="s">
        <v>1694</v>
      </c>
      <c r="Q1153" s="891" t="s">
        <v>1694</v>
      </c>
      <c r="R1153" s="891" t="s">
        <v>1694</v>
      </c>
      <c r="S1153" s="891" t="s">
        <v>1694</v>
      </c>
      <c r="T1153" s="891" t="s">
        <v>1694</v>
      </c>
      <c r="U1153" s="891" t="s">
        <v>1694</v>
      </c>
      <c r="V1153" s="891" t="s">
        <v>1694</v>
      </c>
      <c r="W1153" s="891" t="s">
        <v>1694</v>
      </c>
      <c r="X1153" s="891" t="s">
        <v>1694</v>
      </c>
      <c r="Y1153" s="891" t="s">
        <v>1694</v>
      </c>
      <c r="Z1153" s="891" t="s">
        <v>1694</v>
      </c>
      <c r="AA1153" s="891" t="s">
        <v>1694</v>
      </c>
      <c r="AB1153" s="891" t="s">
        <v>1694</v>
      </c>
      <c r="AC1153" s="891" t="s">
        <v>1694</v>
      </c>
      <c r="AD1153" s="891" t="s">
        <v>1694</v>
      </c>
      <c r="AE1153" s="891" t="s">
        <v>1694</v>
      </c>
      <c r="AF1153" s="891" t="s">
        <v>1694</v>
      </c>
      <c r="AG1153" s="891" t="s">
        <v>1694</v>
      </c>
      <c r="AH1153" s="891" t="s">
        <v>1694</v>
      </c>
      <c r="AI1153" s="891" t="s">
        <v>1694</v>
      </c>
      <c r="AJ1153" s="891" t="s">
        <v>1694</v>
      </c>
      <c r="AK1153" s="891" t="s">
        <v>1694</v>
      </c>
    </row>
    <row r="1154" spans="3:37" hidden="1" outlineLevel="1" x14ac:dyDescent="0.25">
      <c r="C1154" s="913" t="s">
        <v>46</v>
      </c>
      <c r="D1154" s="916" t="s">
        <v>1012</v>
      </c>
      <c r="E1154" s="793" t="s">
        <v>2195</v>
      </c>
      <c r="F1154" s="793" t="s">
        <v>2836</v>
      </c>
      <c r="G1154" s="794" t="s">
        <v>2840</v>
      </c>
      <c r="H1154" s="891" t="s">
        <v>1694</v>
      </c>
      <c r="I1154" s="891" t="s">
        <v>1694</v>
      </c>
      <c r="J1154" s="891" t="s">
        <v>1694</v>
      </c>
      <c r="K1154" s="891" t="s">
        <v>1694</v>
      </c>
      <c r="L1154" s="891" t="s">
        <v>1694</v>
      </c>
      <c r="M1154" s="891" t="s">
        <v>1694</v>
      </c>
      <c r="N1154" s="891" t="s">
        <v>1694</v>
      </c>
      <c r="O1154" s="891" t="s">
        <v>1694</v>
      </c>
      <c r="P1154" s="891" t="s">
        <v>1694</v>
      </c>
      <c r="Q1154" s="891" t="s">
        <v>1694</v>
      </c>
      <c r="R1154" s="891" t="s">
        <v>1694</v>
      </c>
      <c r="S1154" s="891" t="s">
        <v>1694</v>
      </c>
      <c r="T1154" s="891" t="s">
        <v>1694</v>
      </c>
      <c r="U1154" s="891" t="s">
        <v>1694</v>
      </c>
      <c r="V1154" s="891" t="s">
        <v>1694</v>
      </c>
      <c r="W1154" s="891" t="s">
        <v>1694</v>
      </c>
      <c r="X1154" s="891" t="s">
        <v>1694</v>
      </c>
      <c r="Y1154" s="891" t="s">
        <v>1694</v>
      </c>
      <c r="Z1154" s="891" t="s">
        <v>1694</v>
      </c>
      <c r="AA1154" s="891" t="s">
        <v>1694</v>
      </c>
      <c r="AB1154" s="891" t="s">
        <v>1694</v>
      </c>
      <c r="AC1154" s="891" t="s">
        <v>1694</v>
      </c>
      <c r="AD1154" s="891" t="s">
        <v>1694</v>
      </c>
      <c r="AE1154" s="891" t="s">
        <v>1694</v>
      </c>
      <c r="AF1154" s="891" t="s">
        <v>1694</v>
      </c>
      <c r="AG1154" s="891" t="s">
        <v>1694</v>
      </c>
      <c r="AH1154" s="891" t="s">
        <v>1694</v>
      </c>
      <c r="AI1154" s="891" t="s">
        <v>1694</v>
      </c>
      <c r="AJ1154" s="891" t="s">
        <v>1694</v>
      </c>
      <c r="AK1154" s="891" t="s">
        <v>1694</v>
      </c>
    </row>
    <row r="1155" spans="3:37" hidden="1" outlineLevel="1" x14ac:dyDescent="0.25">
      <c r="C1155" s="913" t="s">
        <v>933</v>
      </c>
      <c r="D1155" s="916" t="s">
        <v>28</v>
      </c>
      <c r="E1155" s="793" t="s">
        <v>2195</v>
      </c>
      <c r="F1155" s="793" t="s">
        <v>2836</v>
      </c>
      <c r="G1155" s="794" t="s">
        <v>2841</v>
      </c>
      <c r="H1155" s="891" t="s">
        <v>1694</v>
      </c>
      <c r="I1155" s="891" t="s">
        <v>1694</v>
      </c>
      <c r="J1155" s="891" t="s">
        <v>1694</v>
      </c>
      <c r="K1155" s="891" t="s">
        <v>1694</v>
      </c>
      <c r="L1155" s="891" t="s">
        <v>1694</v>
      </c>
      <c r="M1155" s="891" t="s">
        <v>1694</v>
      </c>
      <c r="N1155" s="891" t="s">
        <v>1694</v>
      </c>
      <c r="O1155" s="891" t="s">
        <v>1694</v>
      </c>
      <c r="P1155" s="891" t="s">
        <v>1694</v>
      </c>
      <c r="Q1155" s="891" t="s">
        <v>1694</v>
      </c>
      <c r="R1155" s="891" t="s">
        <v>1694</v>
      </c>
      <c r="S1155" s="891" t="s">
        <v>1694</v>
      </c>
      <c r="T1155" s="891" t="s">
        <v>1694</v>
      </c>
      <c r="U1155" s="891" t="s">
        <v>1694</v>
      </c>
      <c r="V1155" s="891" t="s">
        <v>1694</v>
      </c>
      <c r="W1155" s="891" t="s">
        <v>1694</v>
      </c>
      <c r="X1155" s="891" t="s">
        <v>1694</v>
      </c>
      <c r="Y1155" s="891" t="s">
        <v>1694</v>
      </c>
      <c r="Z1155" s="891" t="s">
        <v>1694</v>
      </c>
      <c r="AA1155" s="891" t="s">
        <v>1694</v>
      </c>
      <c r="AB1155" s="891" t="s">
        <v>1694</v>
      </c>
      <c r="AC1155" s="891" t="s">
        <v>1694</v>
      </c>
      <c r="AD1155" s="891" t="s">
        <v>1694</v>
      </c>
      <c r="AE1155" s="891" t="s">
        <v>1694</v>
      </c>
      <c r="AF1155" s="891" t="s">
        <v>1694</v>
      </c>
      <c r="AG1155" s="891" t="s">
        <v>1694</v>
      </c>
      <c r="AH1155" s="891" t="s">
        <v>1694</v>
      </c>
      <c r="AI1155" s="891" t="s">
        <v>1694</v>
      </c>
      <c r="AJ1155" s="891" t="s">
        <v>1694</v>
      </c>
      <c r="AK1155" s="891" t="s">
        <v>1694</v>
      </c>
    </row>
    <row r="1156" spans="3:37" hidden="1" outlineLevel="1" x14ac:dyDescent="0.25">
      <c r="C1156" s="913" t="s">
        <v>40</v>
      </c>
      <c r="D1156" s="916" t="s">
        <v>1013</v>
      </c>
      <c r="E1156" s="793" t="s">
        <v>2195</v>
      </c>
      <c r="F1156" s="793" t="s">
        <v>2836</v>
      </c>
      <c r="G1156" s="794" t="s">
        <v>2842</v>
      </c>
      <c r="H1156" s="891" t="s">
        <v>1694</v>
      </c>
      <c r="I1156" s="891" t="s">
        <v>1694</v>
      </c>
      <c r="J1156" s="891" t="s">
        <v>1694</v>
      </c>
      <c r="K1156" s="891" t="s">
        <v>1694</v>
      </c>
      <c r="L1156" s="891" t="s">
        <v>1694</v>
      </c>
      <c r="M1156" s="891" t="s">
        <v>1694</v>
      </c>
      <c r="N1156" s="891" t="s">
        <v>1694</v>
      </c>
      <c r="O1156" s="891" t="s">
        <v>1694</v>
      </c>
      <c r="P1156" s="891" t="s">
        <v>1694</v>
      </c>
      <c r="Q1156" s="891" t="s">
        <v>1694</v>
      </c>
      <c r="R1156" s="891" t="s">
        <v>1694</v>
      </c>
      <c r="S1156" s="891" t="s">
        <v>1694</v>
      </c>
      <c r="T1156" s="891" t="s">
        <v>1694</v>
      </c>
      <c r="U1156" s="891" t="s">
        <v>1694</v>
      </c>
      <c r="V1156" s="891" t="s">
        <v>1694</v>
      </c>
      <c r="W1156" s="891" t="s">
        <v>1694</v>
      </c>
      <c r="X1156" s="891" t="s">
        <v>1694</v>
      </c>
      <c r="Y1156" s="891" t="s">
        <v>1694</v>
      </c>
      <c r="Z1156" s="891" t="s">
        <v>1694</v>
      </c>
      <c r="AA1156" s="891" t="s">
        <v>1694</v>
      </c>
      <c r="AB1156" s="891" t="s">
        <v>1694</v>
      </c>
      <c r="AC1156" s="891" t="s">
        <v>1694</v>
      </c>
      <c r="AD1156" s="891" t="s">
        <v>1694</v>
      </c>
      <c r="AE1156" s="891" t="s">
        <v>1694</v>
      </c>
      <c r="AF1156" s="891" t="s">
        <v>1694</v>
      </c>
      <c r="AG1156" s="891" t="s">
        <v>1694</v>
      </c>
      <c r="AH1156" s="891" t="s">
        <v>1694</v>
      </c>
      <c r="AI1156" s="891" t="s">
        <v>1694</v>
      </c>
      <c r="AJ1156" s="891" t="s">
        <v>1694</v>
      </c>
      <c r="AK1156" s="891" t="s">
        <v>1694</v>
      </c>
    </row>
    <row r="1157" spans="3:37" hidden="1" outlineLevel="1" x14ac:dyDescent="0.25">
      <c r="C1157" s="913" t="s">
        <v>58</v>
      </c>
      <c r="D1157" s="916" t="s">
        <v>29</v>
      </c>
      <c r="E1157" s="793" t="s">
        <v>2195</v>
      </c>
      <c r="F1157" s="793" t="s">
        <v>2836</v>
      </c>
      <c r="G1157" s="794" t="s">
        <v>2843</v>
      </c>
      <c r="H1157" s="891" t="s">
        <v>1694</v>
      </c>
      <c r="I1157" s="891" t="s">
        <v>1694</v>
      </c>
      <c r="J1157" s="891" t="s">
        <v>1694</v>
      </c>
      <c r="K1157" s="891" t="s">
        <v>1694</v>
      </c>
      <c r="L1157" s="891" t="s">
        <v>1694</v>
      </c>
      <c r="M1157" s="891" t="s">
        <v>1694</v>
      </c>
      <c r="N1157" s="891" t="s">
        <v>1694</v>
      </c>
      <c r="O1157" s="891" t="s">
        <v>1694</v>
      </c>
      <c r="P1157" s="891" t="s">
        <v>1694</v>
      </c>
      <c r="Q1157" s="891" t="s">
        <v>1694</v>
      </c>
      <c r="R1157" s="891" t="s">
        <v>1694</v>
      </c>
      <c r="S1157" s="891" t="s">
        <v>1694</v>
      </c>
      <c r="T1157" s="891" t="s">
        <v>1694</v>
      </c>
      <c r="U1157" s="891" t="s">
        <v>1694</v>
      </c>
      <c r="V1157" s="891" t="s">
        <v>1694</v>
      </c>
      <c r="W1157" s="891" t="s">
        <v>1694</v>
      </c>
      <c r="X1157" s="891" t="s">
        <v>1694</v>
      </c>
      <c r="Y1157" s="891" t="s">
        <v>1694</v>
      </c>
      <c r="Z1157" s="891" t="s">
        <v>1694</v>
      </c>
      <c r="AA1157" s="891" t="s">
        <v>1694</v>
      </c>
      <c r="AB1157" s="891" t="s">
        <v>1694</v>
      </c>
      <c r="AC1157" s="891" t="s">
        <v>1694</v>
      </c>
      <c r="AD1157" s="891" t="s">
        <v>1694</v>
      </c>
      <c r="AE1157" s="891" t="s">
        <v>1694</v>
      </c>
      <c r="AF1157" s="891" t="s">
        <v>1694</v>
      </c>
      <c r="AG1157" s="891" t="s">
        <v>1694</v>
      </c>
      <c r="AH1157" s="891" t="s">
        <v>1694</v>
      </c>
      <c r="AI1157" s="891" t="s">
        <v>1694</v>
      </c>
      <c r="AJ1157" s="891" t="s">
        <v>1694</v>
      </c>
      <c r="AK1157" s="891" t="s">
        <v>1694</v>
      </c>
    </row>
    <row r="1158" spans="3:37" hidden="1" outlineLevel="1" x14ac:dyDescent="0.25">
      <c r="C1158" s="913" t="s">
        <v>41</v>
      </c>
      <c r="D1158" s="916" t="s">
        <v>1014</v>
      </c>
      <c r="E1158" s="793" t="s">
        <v>2195</v>
      </c>
      <c r="F1158" s="793" t="s">
        <v>2836</v>
      </c>
      <c r="G1158" s="794" t="s">
        <v>2844</v>
      </c>
      <c r="H1158" s="891" t="s">
        <v>1694</v>
      </c>
      <c r="I1158" s="891" t="s">
        <v>1694</v>
      </c>
      <c r="J1158" s="891" t="s">
        <v>1694</v>
      </c>
      <c r="K1158" s="891" t="s">
        <v>1694</v>
      </c>
      <c r="L1158" s="891" t="s">
        <v>1694</v>
      </c>
      <c r="M1158" s="891" t="s">
        <v>1694</v>
      </c>
      <c r="N1158" s="891" t="s">
        <v>1694</v>
      </c>
      <c r="O1158" s="891" t="s">
        <v>1694</v>
      </c>
      <c r="P1158" s="891" t="s">
        <v>1694</v>
      </c>
      <c r="Q1158" s="891" t="s">
        <v>1694</v>
      </c>
      <c r="R1158" s="891" t="s">
        <v>1694</v>
      </c>
      <c r="S1158" s="891" t="s">
        <v>1694</v>
      </c>
      <c r="T1158" s="891" t="s">
        <v>1694</v>
      </c>
      <c r="U1158" s="891" t="s">
        <v>1694</v>
      </c>
      <c r="V1158" s="891" t="s">
        <v>1694</v>
      </c>
      <c r="W1158" s="891" t="s">
        <v>1694</v>
      </c>
      <c r="X1158" s="891" t="s">
        <v>1694</v>
      </c>
      <c r="Y1158" s="891" t="s">
        <v>1694</v>
      </c>
      <c r="Z1158" s="891" t="s">
        <v>1694</v>
      </c>
      <c r="AA1158" s="891" t="s">
        <v>1694</v>
      </c>
      <c r="AB1158" s="891" t="s">
        <v>1694</v>
      </c>
      <c r="AC1158" s="891" t="s">
        <v>1694</v>
      </c>
      <c r="AD1158" s="891" t="s">
        <v>1694</v>
      </c>
      <c r="AE1158" s="891" t="s">
        <v>1694</v>
      </c>
      <c r="AF1158" s="891" t="s">
        <v>1694</v>
      </c>
      <c r="AG1158" s="891" t="s">
        <v>1694</v>
      </c>
      <c r="AH1158" s="891" t="s">
        <v>1694</v>
      </c>
      <c r="AI1158" s="891" t="s">
        <v>1694</v>
      </c>
      <c r="AJ1158" s="891" t="s">
        <v>1694</v>
      </c>
      <c r="AK1158" s="891" t="s">
        <v>1694</v>
      </c>
    </row>
    <row r="1159" spans="3:37" hidden="1" outlineLevel="1" x14ac:dyDescent="0.25">
      <c r="C1159" s="913" t="s">
        <v>45</v>
      </c>
      <c r="D1159" s="916" t="s">
        <v>1015</v>
      </c>
      <c r="E1159" s="793" t="s">
        <v>2195</v>
      </c>
      <c r="F1159" s="793" t="s">
        <v>2836</v>
      </c>
      <c r="G1159" s="794" t="s">
        <v>2845</v>
      </c>
      <c r="H1159" s="891" t="s">
        <v>1694</v>
      </c>
      <c r="I1159" s="891" t="s">
        <v>1694</v>
      </c>
      <c r="J1159" s="891" t="s">
        <v>1694</v>
      </c>
      <c r="K1159" s="891" t="s">
        <v>1694</v>
      </c>
      <c r="L1159" s="891" t="s">
        <v>1694</v>
      </c>
      <c r="M1159" s="891" t="s">
        <v>1694</v>
      </c>
      <c r="N1159" s="891" t="s">
        <v>1694</v>
      </c>
      <c r="O1159" s="891" t="s">
        <v>1694</v>
      </c>
      <c r="P1159" s="891" t="s">
        <v>1694</v>
      </c>
      <c r="Q1159" s="891" t="s">
        <v>1694</v>
      </c>
      <c r="R1159" s="891" t="s">
        <v>1694</v>
      </c>
      <c r="S1159" s="891" t="s">
        <v>1694</v>
      </c>
      <c r="T1159" s="891" t="s">
        <v>1694</v>
      </c>
      <c r="U1159" s="891" t="s">
        <v>1694</v>
      </c>
      <c r="V1159" s="891" t="s">
        <v>1694</v>
      </c>
      <c r="W1159" s="891" t="s">
        <v>1694</v>
      </c>
      <c r="X1159" s="891" t="s">
        <v>1694</v>
      </c>
      <c r="Y1159" s="891" t="s">
        <v>1694</v>
      </c>
      <c r="Z1159" s="891" t="s">
        <v>1694</v>
      </c>
      <c r="AA1159" s="891" t="s">
        <v>1694</v>
      </c>
      <c r="AB1159" s="891" t="s">
        <v>1694</v>
      </c>
      <c r="AC1159" s="891" t="s">
        <v>1694</v>
      </c>
      <c r="AD1159" s="891" t="s">
        <v>1694</v>
      </c>
      <c r="AE1159" s="891" t="s">
        <v>1694</v>
      </c>
      <c r="AF1159" s="891" t="s">
        <v>1694</v>
      </c>
      <c r="AG1159" s="891" t="s">
        <v>1694</v>
      </c>
      <c r="AH1159" s="891" t="s">
        <v>1694</v>
      </c>
      <c r="AI1159" s="891" t="s">
        <v>1694</v>
      </c>
      <c r="AJ1159" s="891" t="s">
        <v>1694</v>
      </c>
      <c r="AK1159" s="891" t="s">
        <v>1694</v>
      </c>
    </row>
    <row r="1160" spans="3:37" hidden="1" outlineLevel="1" x14ac:dyDescent="0.25">
      <c r="C1160" s="903"/>
      <c r="D1160" s="916" t="s">
        <v>5</v>
      </c>
      <c r="E1160" s="753"/>
      <c r="F1160" s="753"/>
      <c r="G1160" s="753"/>
      <c r="H1160" s="753"/>
      <c r="I1160" s="753"/>
      <c r="J1160" s="753"/>
      <c r="K1160" s="753"/>
      <c r="L1160" s="753"/>
      <c r="M1160" s="753"/>
      <c r="N1160" s="753"/>
      <c r="O1160" s="753"/>
      <c r="P1160" s="753"/>
      <c r="Q1160" s="753"/>
      <c r="R1160" s="753"/>
      <c r="S1160" s="753"/>
      <c r="T1160" s="753"/>
      <c r="U1160" s="753"/>
      <c r="V1160" s="753"/>
      <c r="W1160" s="753"/>
      <c r="X1160" s="753"/>
      <c r="Y1160" s="753"/>
      <c r="Z1160" s="753"/>
      <c r="AA1160" s="753"/>
      <c r="AB1160" s="753"/>
      <c r="AC1160" s="753"/>
      <c r="AD1160" s="753"/>
      <c r="AE1160" s="753"/>
      <c r="AF1160" s="753"/>
      <c r="AG1160" s="753"/>
      <c r="AH1160" s="753"/>
      <c r="AI1160" s="753"/>
      <c r="AJ1160" s="753"/>
      <c r="AK1160" s="753"/>
    </row>
    <row r="1161" spans="3:37" collapsed="1" x14ac:dyDescent="0.25">
      <c r="C1161" s="676"/>
      <c r="D1161" s="675"/>
    </row>
    <row r="1162" spans="3:37" ht="13" x14ac:dyDescent="0.3">
      <c r="C1162" s="154" t="s">
        <v>2878</v>
      </c>
      <c r="D1162" s="675"/>
    </row>
    <row r="1163" spans="3:37" ht="13" x14ac:dyDescent="0.3">
      <c r="C1163" s="910" t="s">
        <v>2887</v>
      </c>
      <c r="D1163" s="912"/>
      <c r="E1163" s="753"/>
      <c r="F1163" s="753"/>
      <c r="G1163" s="753"/>
      <c r="H1163" s="905" t="s">
        <v>659</v>
      </c>
      <c r="I1163" s="905" t="s">
        <v>660</v>
      </c>
      <c r="J1163" s="905" t="s">
        <v>661</v>
      </c>
      <c r="K1163" s="905" t="s">
        <v>662</v>
      </c>
      <c r="L1163" s="905" t="s">
        <v>663</v>
      </c>
      <c r="M1163" s="905" t="s">
        <v>664</v>
      </c>
      <c r="N1163" s="905" t="s">
        <v>665</v>
      </c>
      <c r="O1163" s="905" t="s">
        <v>666</v>
      </c>
      <c r="P1163" s="905" t="s">
        <v>22</v>
      </c>
      <c r="Q1163" s="905" t="s">
        <v>23</v>
      </c>
      <c r="R1163" s="905" t="s">
        <v>143</v>
      </c>
      <c r="S1163" s="905" t="s">
        <v>144</v>
      </c>
      <c r="T1163" s="905" t="s">
        <v>145</v>
      </c>
      <c r="U1163" s="905" t="s">
        <v>146</v>
      </c>
      <c r="V1163" s="905" t="s">
        <v>147</v>
      </c>
      <c r="W1163" s="905" t="s">
        <v>148</v>
      </c>
      <c r="X1163" s="905" t="s">
        <v>149</v>
      </c>
      <c r="Y1163" s="905" t="s">
        <v>150</v>
      </c>
      <c r="Z1163" s="905" t="s">
        <v>151</v>
      </c>
      <c r="AA1163" s="905" t="s">
        <v>152</v>
      </c>
      <c r="AB1163" s="905" t="s">
        <v>153</v>
      </c>
      <c r="AC1163" s="905" t="s">
        <v>154</v>
      </c>
      <c r="AD1163" s="905" t="s">
        <v>155</v>
      </c>
      <c r="AE1163" s="905" t="s">
        <v>156</v>
      </c>
      <c r="AF1163" s="905" t="s">
        <v>157</v>
      </c>
      <c r="AG1163" s="905" t="s">
        <v>158</v>
      </c>
      <c r="AH1163" s="905" t="s">
        <v>159</v>
      </c>
      <c r="AI1163" s="905" t="s">
        <v>160</v>
      </c>
      <c r="AJ1163" s="905" t="s">
        <v>161</v>
      </c>
      <c r="AK1163" s="905" t="s">
        <v>162</v>
      </c>
    </row>
    <row r="1164" spans="3:37" hidden="1" outlineLevel="1" x14ac:dyDescent="0.25">
      <c r="C1164" s="913">
        <v>1</v>
      </c>
      <c r="D1164" s="914" t="s">
        <v>1016</v>
      </c>
      <c r="E1164" s="793" t="s">
        <v>2834</v>
      </c>
      <c r="F1164" s="793" t="s">
        <v>2835</v>
      </c>
      <c r="G1164" s="753" t="s">
        <v>2866</v>
      </c>
      <c r="H1164" s="891" t="s">
        <v>1694</v>
      </c>
      <c r="I1164" s="891" t="s">
        <v>1694</v>
      </c>
      <c r="J1164" s="891" t="s">
        <v>1694</v>
      </c>
      <c r="K1164" s="891" t="s">
        <v>1694</v>
      </c>
      <c r="L1164" s="891" t="s">
        <v>1694</v>
      </c>
      <c r="M1164" s="891" t="s">
        <v>1694</v>
      </c>
      <c r="N1164" s="891" t="s">
        <v>1694</v>
      </c>
      <c r="O1164" s="891" t="s">
        <v>1694</v>
      </c>
      <c r="P1164" s="891" t="s">
        <v>1694</v>
      </c>
      <c r="Q1164" s="891" t="s">
        <v>1694</v>
      </c>
      <c r="R1164" s="891" t="s">
        <v>1694</v>
      </c>
      <c r="S1164" s="891" t="s">
        <v>1694</v>
      </c>
      <c r="T1164" s="891" t="s">
        <v>1694</v>
      </c>
      <c r="U1164" s="891" t="s">
        <v>1694</v>
      </c>
      <c r="V1164" s="891" t="s">
        <v>1694</v>
      </c>
      <c r="W1164" s="891" t="s">
        <v>1694</v>
      </c>
      <c r="X1164" s="891" t="s">
        <v>1694</v>
      </c>
      <c r="Y1164" s="891" t="s">
        <v>1694</v>
      </c>
      <c r="Z1164" s="891" t="s">
        <v>1694</v>
      </c>
      <c r="AA1164" s="891" t="s">
        <v>1694</v>
      </c>
      <c r="AB1164" s="891" t="s">
        <v>1694</v>
      </c>
      <c r="AC1164" s="891" t="s">
        <v>1694</v>
      </c>
      <c r="AD1164" s="891" t="s">
        <v>1694</v>
      </c>
      <c r="AE1164" s="891" t="s">
        <v>1694</v>
      </c>
      <c r="AF1164" s="891" t="s">
        <v>1694</v>
      </c>
      <c r="AG1164" s="891" t="s">
        <v>1694</v>
      </c>
      <c r="AH1164" s="891" t="s">
        <v>1694</v>
      </c>
      <c r="AI1164" s="891" t="s">
        <v>1694</v>
      </c>
      <c r="AJ1164" s="891" t="s">
        <v>1694</v>
      </c>
      <c r="AK1164" s="891" t="s">
        <v>1694</v>
      </c>
    </row>
    <row r="1165" spans="3:37" hidden="1" outlineLevel="1" x14ac:dyDescent="0.25">
      <c r="C1165" s="913">
        <v>3</v>
      </c>
      <c r="D1165" s="914" t="s">
        <v>1017</v>
      </c>
      <c r="E1165" s="793" t="s">
        <v>2834</v>
      </c>
      <c r="F1165" s="793" t="s">
        <v>2835</v>
      </c>
      <c r="G1165" s="753" t="s">
        <v>2867</v>
      </c>
      <c r="H1165" s="891" t="s">
        <v>1694</v>
      </c>
      <c r="I1165" s="891" t="s">
        <v>1694</v>
      </c>
      <c r="J1165" s="891" t="s">
        <v>1694</v>
      </c>
      <c r="K1165" s="891" t="s">
        <v>1694</v>
      </c>
      <c r="L1165" s="891" t="s">
        <v>1694</v>
      </c>
      <c r="M1165" s="891" t="s">
        <v>1694</v>
      </c>
      <c r="N1165" s="891" t="s">
        <v>1694</v>
      </c>
      <c r="O1165" s="891" t="s">
        <v>1694</v>
      </c>
      <c r="P1165" s="891" t="s">
        <v>1694</v>
      </c>
      <c r="Q1165" s="891" t="s">
        <v>1694</v>
      </c>
      <c r="R1165" s="891" t="s">
        <v>1694</v>
      </c>
      <c r="S1165" s="891" t="s">
        <v>1694</v>
      </c>
      <c r="T1165" s="891" t="s">
        <v>1694</v>
      </c>
      <c r="U1165" s="891" t="s">
        <v>1694</v>
      </c>
      <c r="V1165" s="891" t="s">
        <v>1694</v>
      </c>
      <c r="W1165" s="891" t="s">
        <v>1694</v>
      </c>
      <c r="X1165" s="891" t="s">
        <v>1694</v>
      </c>
      <c r="Y1165" s="891" t="s">
        <v>1694</v>
      </c>
      <c r="Z1165" s="891" t="s">
        <v>1694</v>
      </c>
      <c r="AA1165" s="891" t="s">
        <v>1694</v>
      </c>
      <c r="AB1165" s="891" t="s">
        <v>1694</v>
      </c>
      <c r="AC1165" s="891" t="s">
        <v>1694</v>
      </c>
      <c r="AD1165" s="891" t="s">
        <v>1694</v>
      </c>
      <c r="AE1165" s="891" t="s">
        <v>1694</v>
      </c>
      <c r="AF1165" s="891" t="s">
        <v>1694</v>
      </c>
      <c r="AG1165" s="891" t="s">
        <v>1694</v>
      </c>
      <c r="AH1165" s="891" t="s">
        <v>1694</v>
      </c>
      <c r="AI1165" s="891" t="s">
        <v>1694</v>
      </c>
      <c r="AJ1165" s="891" t="s">
        <v>1694</v>
      </c>
      <c r="AK1165" s="891" t="s">
        <v>1694</v>
      </c>
    </row>
    <row r="1166" spans="3:37" hidden="1" outlineLevel="1" x14ac:dyDescent="0.25">
      <c r="C1166" s="913">
        <v>4</v>
      </c>
      <c r="D1166" s="914" t="s">
        <v>1018</v>
      </c>
      <c r="E1166" s="793" t="s">
        <v>2834</v>
      </c>
      <c r="F1166" s="793" t="s">
        <v>2835</v>
      </c>
      <c r="G1166" s="753" t="s">
        <v>2868</v>
      </c>
      <c r="H1166" s="891" t="s">
        <v>1694</v>
      </c>
      <c r="I1166" s="891" t="s">
        <v>1694</v>
      </c>
      <c r="J1166" s="891" t="s">
        <v>1694</v>
      </c>
      <c r="K1166" s="891" t="s">
        <v>1694</v>
      </c>
      <c r="L1166" s="891" t="s">
        <v>1694</v>
      </c>
      <c r="M1166" s="891" t="s">
        <v>1694</v>
      </c>
      <c r="N1166" s="891" t="s">
        <v>1694</v>
      </c>
      <c r="O1166" s="891" t="s">
        <v>1694</v>
      </c>
      <c r="P1166" s="891" t="s">
        <v>1694</v>
      </c>
      <c r="Q1166" s="891" t="s">
        <v>1694</v>
      </c>
      <c r="R1166" s="891" t="s">
        <v>1694</v>
      </c>
      <c r="S1166" s="891" t="s">
        <v>1694</v>
      </c>
      <c r="T1166" s="891" t="s">
        <v>1694</v>
      </c>
      <c r="U1166" s="891" t="s">
        <v>1694</v>
      </c>
      <c r="V1166" s="891" t="s">
        <v>1694</v>
      </c>
      <c r="W1166" s="891" t="s">
        <v>1694</v>
      </c>
      <c r="X1166" s="891" t="s">
        <v>1694</v>
      </c>
      <c r="Y1166" s="891" t="s">
        <v>1694</v>
      </c>
      <c r="Z1166" s="891" t="s">
        <v>1694</v>
      </c>
      <c r="AA1166" s="891" t="s">
        <v>1694</v>
      </c>
      <c r="AB1166" s="891" t="s">
        <v>1694</v>
      </c>
      <c r="AC1166" s="891" t="s">
        <v>1694</v>
      </c>
      <c r="AD1166" s="891" t="s">
        <v>1694</v>
      </c>
      <c r="AE1166" s="891" t="s">
        <v>1694</v>
      </c>
      <c r="AF1166" s="891" t="s">
        <v>1694</v>
      </c>
      <c r="AG1166" s="891" t="s">
        <v>1694</v>
      </c>
      <c r="AH1166" s="891" t="s">
        <v>1694</v>
      </c>
      <c r="AI1166" s="891" t="s">
        <v>1694</v>
      </c>
      <c r="AJ1166" s="891" t="s">
        <v>1694</v>
      </c>
      <c r="AK1166" s="891" t="s">
        <v>1694</v>
      </c>
    </row>
    <row r="1167" spans="3:37" hidden="1" outlineLevel="1" x14ac:dyDescent="0.25">
      <c r="C1167" s="913">
        <v>5</v>
      </c>
      <c r="D1167" s="914" t="s">
        <v>1019</v>
      </c>
      <c r="E1167" s="793" t="s">
        <v>2834</v>
      </c>
      <c r="F1167" s="793" t="s">
        <v>2835</v>
      </c>
      <c r="G1167" s="753" t="s">
        <v>2869</v>
      </c>
      <c r="H1167" s="891" t="s">
        <v>1694</v>
      </c>
      <c r="I1167" s="891" t="s">
        <v>1694</v>
      </c>
      <c r="J1167" s="891" t="s">
        <v>1694</v>
      </c>
      <c r="K1167" s="891" t="s">
        <v>1694</v>
      </c>
      <c r="L1167" s="891" t="s">
        <v>1694</v>
      </c>
      <c r="M1167" s="891" t="s">
        <v>1694</v>
      </c>
      <c r="N1167" s="891" t="s">
        <v>1694</v>
      </c>
      <c r="O1167" s="891" t="s">
        <v>1694</v>
      </c>
      <c r="P1167" s="891" t="s">
        <v>1694</v>
      </c>
      <c r="Q1167" s="891" t="s">
        <v>1694</v>
      </c>
      <c r="R1167" s="891" t="s">
        <v>1694</v>
      </c>
      <c r="S1167" s="891" t="s">
        <v>1694</v>
      </c>
      <c r="T1167" s="891" t="s">
        <v>1694</v>
      </c>
      <c r="U1167" s="891" t="s">
        <v>1694</v>
      </c>
      <c r="V1167" s="891" t="s">
        <v>1694</v>
      </c>
      <c r="W1167" s="891" t="s">
        <v>1694</v>
      </c>
      <c r="X1167" s="891" t="s">
        <v>1694</v>
      </c>
      <c r="Y1167" s="891" t="s">
        <v>1694</v>
      </c>
      <c r="Z1167" s="891" t="s">
        <v>1694</v>
      </c>
      <c r="AA1167" s="891" t="s">
        <v>1694</v>
      </c>
      <c r="AB1167" s="891" t="s">
        <v>1694</v>
      </c>
      <c r="AC1167" s="891" t="s">
        <v>1694</v>
      </c>
      <c r="AD1167" s="891" t="s">
        <v>1694</v>
      </c>
      <c r="AE1167" s="891" t="s">
        <v>1694</v>
      </c>
      <c r="AF1167" s="891" t="s">
        <v>1694</v>
      </c>
      <c r="AG1167" s="891" t="s">
        <v>1694</v>
      </c>
      <c r="AH1167" s="891" t="s">
        <v>1694</v>
      </c>
      <c r="AI1167" s="891" t="s">
        <v>1694</v>
      </c>
      <c r="AJ1167" s="891" t="s">
        <v>1694</v>
      </c>
      <c r="AK1167" s="891" t="s">
        <v>1694</v>
      </c>
    </row>
    <row r="1168" spans="3:37" hidden="1" outlineLevel="1" x14ac:dyDescent="0.25">
      <c r="C1168" s="913">
        <v>6</v>
      </c>
      <c r="D1168" s="914" t="s">
        <v>1020</v>
      </c>
      <c r="E1168" s="793" t="s">
        <v>2834</v>
      </c>
      <c r="F1168" s="793" t="s">
        <v>2835</v>
      </c>
      <c r="G1168" s="753" t="s">
        <v>2870</v>
      </c>
      <c r="H1168" s="891" t="s">
        <v>1694</v>
      </c>
      <c r="I1168" s="891" t="s">
        <v>1694</v>
      </c>
      <c r="J1168" s="891" t="s">
        <v>1694</v>
      </c>
      <c r="K1168" s="891" t="s">
        <v>1694</v>
      </c>
      <c r="L1168" s="891" t="s">
        <v>1694</v>
      </c>
      <c r="M1168" s="891" t="s">
        <v>1694</v>
      </c>
      <c r="N1168" s="891" t="s">
        <v>1694</v>
      </c>
      <c r="O1168" s="891" t="s">
        <v>1694</v>
      </c>
      <c r="P1168" s="891" t="s">
        <v>1694</v>
      </c>
      <c r="Q1168" s="891" t="s">
        <v>1694</v>
      </c>
      <c r="R1168" s="891" t="s">
        <v>1694</v>
      </c>
      <c r="S1168" s="891" t="s">
        <v>1694</v>
      </c>
      <c r="T1168" s="891" t="s">
        <v>1694</v>
      </c>
      <c r="U1168" s="891" t="s">
        <v>1694</v>
      </c>
      <c r="V1168" s="891" t="s">
        <v>1694</v>
      </c>
      <c r="W1168" s="891" t="s">
        <v>1694</v>
      </c>
      <c r="X1168" s="891" t="s">
        <v>1694</v>
      </c>
      <c r="Y1168" s="891" t="s">
        <v>1694</v>
      </c>
      <c r="Z1168" s="891" t="s">
        <v>1694</v>
      </c>
      <c r="AA1168" s="891" t="s">
        <v>1694</v>
      </c>
      <c r="AB1168" s="891" t="s">
        <v>1694</v>
      </c>
      <c r="AC1168" s="891" t="s">
        <v>1694</v>
      </c>
      <c r="AD1168" s="891" t="s">
        <v>1694</v>
      </c>
      <c r="AE1168" s="891" t="s">
        <v>1694</v>
      </c>
      <c r="AF1168" s="891" t="s">
        <v>1694</v>
      </c>
      <c r="AG1168" s="891" t="s">
        <v>1694</v>
      </c>
      <c r="AH1168" s="891" t="s">
        <v>1694</v>
      </c>
      <c r="AI1168" s="891" t="s">
        <v>1694</v>
      </c>
      <c r="AJ1168" s="891" t="s">
        <v>1694</v>
      </c>
      <c r="AK1168" s="891" t="s">
        <v>1694</v>
      </c>
    </row>
    <row r="1169" spans="3:37" hidden="1" outlineLevel="1" x14ac:dyDescent="0.25">
      <c r="C1169" s="913">
        <v>7</v>
      </c>
      <c r="D1169" s="914" t="s">
        <v>427</v>
      </c>
      <c r="E1169" s="793" t="s">
        <v>2834</v>
      </c>
      <c r="F1169" s="793" t="s">
        <v>2835</v>
      </c>
      <c r="G1169" s="753" t="s">
        <v>2871</v>
      </c>
      <c r="H1169" s="891" t="s">
        <v>1694</v>
      </c>
      <c r="I1169" s="891" t="s">
        <v>1694</v>
      </c>
      <c r="J1169" s="891" t="s">
        <v>1694</v>
      </c>
      <c r="K1169" s="891" t="s">
        <v>1694</v>
      </c>
      <c r="L1169" s="891" t="s">
        <v>1694</v>
      </c>
      <c r="M1169" s="891" t="s">
        <v>1694</v>
      </c>
      <c r="N1169" s="891" t="s">
        <v>1694</v>
      </c>
      <c r="O1169" s="891" t="s">
        <v>1694</v>
      </c>
      <c r="P1169" s="891" t="s">
        <v>1694</v>
      </c>
      <c r="Q1169" s="891" t="s">
        <v>1694</v>
      </c>
      <c r="R1169" s="891" t="s">
        <v>1694</v>
      </c>
      <c r="S1169" s="891" t="s">
        <v>1694</v>
      </c>
      <c r="T1169" s="891" t="s">
        <v>1694</v>
      </c>
      <c r="U1169" s="891" t="s">
        <v>1694</v>
      </c>
      <c r="V1169" s="891" t="s">
        <v>1694</v>
      </c>
      <c r="W1169" s="891" t="s">
        <v>1694</v>
      </c>
      <c r="X1169" s="891" t="s">
        <v>1694</v>
      </c>
      <c r="Y1169" s="891" t="s">
        <v>1694</v>
      </c>
      <c r="Z1169" s="891" t="s">
        <v>1694</v>
      </c>
      <c r="AA1169" s="891" t="s">
        <v>1694</v>
      </c>
      <c r="AB1169" s="891" t="s">
        <v>1694</v>
      </c>
      <c r="AC1169" s="891" t="s">
        <v>1694</v>
      </c>
      <c r="AD1169" s="891" t="s">
        <v>1694</v>
      </c>
      <c r="AE1169" s="891" t="s">
        <v>1694</v>
      </c>
      <c r="AF1169" s="891" t="s">
        <v>1694</v>
      </c>
      <c r="AG1169" s="891" t="s">
        <v>1694</v>
      </c>
      <c r="AH1169" s="891" t="s">
        <v>1694</v>
      </c>
      <c r="AI1169" s="891" t="s">
        <v>1694</v>
      </c>
      <c r="AJ1169" s="891" t="s">
        <v>1694</v>
      </c>
      <c r="AK1169" s="891" t="s">
        <v>1694</v>
      </c>
    </row>
    <row r="1170" spans="3:37" hidden="1" outlineLevel="1" x14ac:dyDescent="0.25">
      <c r="C1170" s="913">
        <v>8</v>
      </c>
      <c r="D1170" s="914" t="s">
        <v>1021</v>
      </c>
      <c r="E1170" s="793" t="s">
        <v>2834</v>
      </c>
      <c r="F1170" s="793" t="s">
        <v>2835</v>
      </c>
      <c r="G1170" s="753" t="s">
        <v>2872</v>
      </c>
      <c r="H1170" s="891" t="s">
        <v>1694</v>
      </c>
      <c r="I1170" s="891" t="s">
        <v>1694</v>
      </c>
      <c r="J1170" s="891" t="s">
        <v>1694</v>
      </c>
      <c r="K1170" s="891" t="s">
        <v>1694</v>
      </c>
      <c r="L1170" s="891" t="s">
        <v>1694</v>
      </c>
      <c r="M1170" s="891" t="s">
        <v>1694</v>
      </c>
      <c r="N1170" s="891" t="s">
        <v>1694</v>
      </c>
      <c r="O1170" s="891" t="s">
        <v>1694</v>
      </c>
      <c r="P1170" s="891" t="s">
        <v>1694</v>
      </c>
      <c r="Q1170" s="891" t="s">
        <v>1694</v>
      </c>
      <c r="R1170" s="891" t="s">
        <v>1694</v>
      </c>
      <c r="S1170" s="891" t="s">
        <v>1694</v>
      </c>
      <c r="T1170" s="891" t="s">
        <v>1694</v>
      </c>
      <c r="U1170" s="891" t="s">
        <v>1694</v>
      </c>
      <c r="V1170" s="891" t="s">
        <v>1694</v>
      </c>
      <c r="W1170" s="891" t="s">
        <v>1694</v>
      </c>
      <c r="X1170" s="891" t="s">
        <v>1694</v>
      </c>
      <c r="Y1170" s="891" t="s">
        <v>1694</v>
      </c>
      <c r="Z1170" s="891" t="s">
        <v>1694</v>
      </c>
      <c r="AA1170" s="891" t="s">
        <v>1694</v>
      </c>
      <c r="AB1170" s="891" t="s">
        <v>1694</v>
      </c>
      <c r="AC1170" s="891" t="s">
        <v>1694</v>
      </c>
      <c r="AD1170" s="891" t="s">
        <v>1694</v>
      </c>
      <c r="AE1170" s="891" t="s">
        <v>1694</v>
      </c>
      <c r="AF1170" s="891" t="s">
        <v>1694</v>
      </c>
      <c r="AG1170" s="891" t="s">
        <v>1694</v>
      </c>
      <c r="AH1170" s="891" t="s">
        <v>1694</v>
      </c>
      <c r="AI1170" s="891" t="s">
        <v>1694</v>
      </c>
      <c r="AJ1170" s="891" t="s">
        <v>1694</v>
      </c>
      <c r="AK1170" s="891" t="s">
        <v>1694</v>
      </c>
    </row>
    <row r="1171" spans="3:37" hidden="1" outlineLevel="1" x14ac:dyDescent="0.25">
      <c r="C1171" s="913">
        <v>9</v>
      </c>
      <c r="D1171" s="914" t="s">
        <v>57</v>
      </c>
      <c r="E1171" s="793" t="s">
        <v>2834</v>
      </c>
      <c r="F1171" s="793" t="s">
        <v>2835</v>
      </c>
      <c r="G1171" s="753" t="s">
        <v>2873</v>
      </c>
      <c r="H1171" s="891" t="s">
        <v>1694</v>
      </c>
      <c r="I1171" s="891" t="s">
        <v>1694</v>
      </c>
      <c r="J1171" s="891" t="s">
        <v>1694</v>
      </c>
      <c r="K1171" s="891" t="s">
        <v>1694</v>
      </c>
      <c r="L1171" s="891" t="s">
        <v>1694</v>
      </c>
      <c r="M1171" s="891" t="s">
        <v>1694</v>
      </c>
      <c r="N1171" s="891" t="s">
        <v>1694</v>
      </c>
      <c r="O1171" s="891" t="s">
        <v>1694</v>
      </c>
      <c r="P1171" s="891" t="s">
        <v>1694</v>
      </c>
      <c r="Q1171" s="891" t="s">
        <v>1694</v>
      </c>
      <c r="R1171" s="891" t="s">
        <v>1694</v>
      </c>
      <c r="S1171" s="891" t="s">
        <v>1694</v>
      </c>
      <c r="T1171" s="891" t="s">
        <v>1694</v>
      </c>
      <c r="U1171" s="891" t="s">
        <v>1694</v>
      </c>
      <c r="V1171" s="891" t="s">
        <v>1694</v>
      </c>
      <c r="W1171" s="891" t="s">
        <v>1694</v>
      </c>
      <c r="X1171" s="891" t="s">
        <v>1694</v>
      </c>
      <c r="Y1171" s="891" t="s">
        <v>1694</v>
      </c>
      <c r="Z1171" s="891" t="s">
        <v>1694</v>
      </c>
      <c r="AA1171" s="891" t="s">
        <v>1694</v>
      </c>
      <c r="AB1171" s="891" t="s">
        <v>1694</v>
      </c>
      <c r="AC1171" s="891" t="s">
        <v>1694</v>
      </c>
      <c r="AD1171" s="891" t="s">
        <v>1694</v>
      </c>
      <c r="AE1171" s="891" t="s">
        <v>1694</v>
      </c>
      <c r="AF1171" s="891" t="s">
        <v>1694</v>
      </c>
      <c r="AG1171" s="891" t="s">
        <v>1694</v>
      </c>
      <c r="AH1171" s="891" t="s">
        <v>1694</v>
      </c>
      <c r="AI1171" s="891" t="s">
        <v>1694</v>
      </c>
      <c r="AJ1171" s="891" t="s">
        <v>1694</v>
      </c>
      <c r="AK1171" s="891" t="s">
        <v>1694</v>
      </c>
    </row>
    <row r="1172" spans="3:37" hidden="1" outlineLevel="1" x14ac:dyDescent="0.25">
      <c r="C1172" s="913">
        <v>10</v>
      </c>
      <c r="D1172" s="914" t="s">
        <v>1022</v>
      </c>
      <c r="E1172" s="793" t="s">
        <v>2834</v>
      </c>
      <c r="F1172" s="793" t="s">
        <v>2835</v>
      </c>
      <c r="G1172" s="753" t="s">
        <v>2874</v>
      </c>
      <c r="H1172" s="891" t="s">
        <v>1694</v>
      </c>
      <c r="I1172" s="891" t="s">
        <v>1694</v>
      </c>
      <c r="J1172" s="891" t="s">
        <v>1694</v>
      </c>
      <c r="K1172" s="891" t="s">
        <v>1694</v>
      </c>
      <c r="L1172" s="891" t="s">
        <v>1694</v>
      </c>
      <c r="M1172" s="891" t="s">
        <v>1694</v>
      </c>
      <c r="N1172" s="891" t="s">
        <v>1694</v>
      </c>
      <c r="O1172" s="891" t="s">
        <v>1694</v>
      </c>
      <c r="P1172" s="891" t="s">
        <v>1694</v>
      </c>
      <c r="Q1172" s="891" t="s">
        <v>1694</v>
      </c>
      <c r="R1172" s="891" t="s">
        <v>1694</v>
      </c>
      <c r="S1172" s="891" t="s">
        <v>1694</v>
      </c>
      <c r="T1172" s="891" t="s">
        <v>1694</v>
      </c>
      <c r="U1172" s="891" t="s">
        <v>1694</v>
      </c>
      <c r="V1172" s="891" t="s">
        <v>1694</v>
      </c>
      <c r="W1172" s="891" t="s">
        <v>1694</v>
      </c>
      <c r="X1172" s="891" t="s">
        <v>1694</v>
      </c>
      <c r="Y1172" s="891" t="s">
        <v>1694</v>
      </c>
      <c r="Z1172" s="891" t="s">
        <v>1694</v>
      </c>
      <c r="AA1172" s="891" t="s">
        <v>1694</v>
      </c>
      <c r="AB1172" s="891" t="s">
        <v>1694</v>
      </c>
      <c r="AC1172" s="891" t="s">
        <v>1694</v>
      </c>
      <c r="AD1172" s="891" t="s">
        <v>1694</v>
      </c>
      <c r="AE1172" s="891" t="s">
        <v>1694</v>
      </c>
      <c r="AF1172" s="891" t="s">
        <v>1694</v>
      </c>
      <c r="AG1172" s="891" t="s">
        <v>1694</v>
      </c>
      <c r="AH1172" s="891" t="s">
        <v>1694</v>
      </c>
      <c r="AI1172" s="891" t="s">
        <v>1694</v>
      </c>
      <c r="AJ1172" s="891" t="s">
        <v>1694</v>
      </c>
      <c r="AK1172" s="891" t="s">
        <v>1694</v>
      </c>
    </row>
    <row r="1173" spans="3:37" hidden="1" outlineLevel="1" x14ac:dyDescent="0.25">
      <c r="C1173" s="911"/>
      <c r="D1173" s="915" t="s">
        <v>5</v>
      </c>
      <c r="E1173" s="753"/>
      <c r="F1173" s="753"/>
      <c r="G1173" s="753"/>
      <c r="H1173" s="753"/>
      <c r="I1173" s="753"/>
      <c r="J1173" s="753"/>
      <c r="K1173" s="753"/>
      <c r="L1173" s="753"/>
      <c r="M1173" s="753"/>
      <c r="N1173" s="753"/>
      <c r="O1173" s="753"/>
      <c r="P1173" s="753"/>
      <c r="Q1173" s="753"/>
      <c r="R1173" s="753"/>
      <c r="S1173" s="753"/>
      <c r="T1173" s="753"/>
      <c r="U1173" s="753"/>
      <c r="V1173" s="753"/>
      <c r="W1173" s="753"/>
      <c r="X1173" s="753"/>
      <c r="Y1173" s="753"/>
      <c r="Z1173" s="753"/>
      <c r="AA1173" s="753"/>
      <c r="AB1173" s="753"/>
      <c r="AC1173" s="753"/>
      <c r="AD1173" s="753"/>
      <c r="AE1173" s="753"/>
      <c r="AF1173" s="753"/>
      <c r="AG1173" s="753"/>
      <c r="AH1173" s="753"/>
      <c r="AI1173" s="753"/>
      <c r="AJ1173" s="753"/>
      <c r="AK1173" s="753"/>
    </row>
    <row r="1174" spans="3:37" hidden="1" outlineLevel="1" x14ac:dyDescent="0.25">
      <c r="C1174" s="913"/>
      <c r="D1174" s="916"/>
      <c r="E1174" s="753"/>
      <c r="F1174" s="753"/>
      <c r="G1174" s="753"/>
      <c r="H1174" s="753"/>
      <c r="I1174" s="753"/>
      <c r="J1174" s="753"/>
      <c r="K1174" s="753"/>
      <c r="L1174" s="753"/>
      <c r="M1174" s="753"/>
      <c r="N1174" s="753"/>
      <c r="O1174" s="753"/>
      <c r="P1174" s="753"/>
      <c r="Q1174" s="753"/>
      <c r="R1174" s="753"/>
      <c r="S1174" s="753"/>
      <c r="T1174" s="753"/>
      <c r="U1174" s="753"/>
      <c r="V1174" s="753"/>
      <c r="W1174" s="753"/>
      <c r="X1174" s="753"/>
      <c r="Y1174" s="753"/>
      <c r="Z1174" s="753"/>
      <c r="AA1174" s="753"/>
      <c r="AB1174" s="753"/>
      <c r="AC1174" s="753"/>
      <c r="AD1174" s="753"/>
      <c r="AE1174" s="753"/>
      <c r="AF1174" s="753"/>
      <c r="AG1174" s="753"/>
      <c r="AH1174" s="753"/>
      <c r="AI1174" s="753"/>
      <c r="AJ1174" s="753"/>
      <c r="AK1174" s="753"/>
    </row>
    <row r="1175" spans="3:37" hidden="1" outlineLevel="1" x14ac:dyDescent="0.25">
      <c r="C1175" s="910" t="s">
        <v>2886</v>
      </c>
      <c r="D1175" s="910"/>
      <c r="E1175" s="753"/>
      <c r="F1175" s="753"/>
      <c r="G1175" s="753"/>
      <c r="H1175" s="753"/>
      <c r="I1175" s="753"/>
      <c r="J1175" s="753"/>
      <c r="K1175" s="753"/>
      <c r="L1175" s="753"/>
      <c r="M1175" s="753"/>
      <c r="N1175" s="753"/>
      <c r="O1175" s="753"/>
      <c r="P1175" s="753"/>
      <c r="Q1175" s="753"/>
      <c r="R1175" s="753"/>
      <c r="S1175" s="753"/>
      <c r="T1175" s="753"/>
      <c r="U1175" s="753"/>
      <c r="V1175" s="753"/>
      <c r="W1175" s="753"/>
      <c r="X1175" s="753"/>
      <c r="Y1175" s="753"/>
      <c r="Z1175" s="753"/>
      <c r="AA1175" s="753"/>
      <c r="AB1175" s="753"/>
      <c r="AC1175" s="753"/>
      <c r="AD1175" s="753"/>
      <c r="AE1175" s="753"/>
      <c r="AF1175" s="753"/>
      <c r="AG1175" s="753"/>
      <c r="AH1175" s="753"/>
      <c r="AI1175" s="753"/>
      <c r="AJ1175" s="753"/>
      <c r="AK1175" s="753"/>
    </row>
    <row r="1176" spans="3:37" hidden="1" outlineLevel="1" x14ac:dyDescent="0.25">
      <c r="C1176" s="911"/>
      <c r="D1176" s="912" t="s">
        <v>1023</v>
      </c>
      <c r="E1176" s="753"/>
      <c r="F1176" s="753"/>
      <c r="G1176" s="753"/>
      <c r="H1176" s="753"/>
      <c r="I1176" s="753"/>
      <c r="J1176" s="753"/>
      <c r="K1176" s="753"/>
      <c r="L1176" s="753"/>
      <c r="M1176" s="753"/>
      <c r="N1176" s="753"/>
      <c r="O1176" s="753"/>
      <c r="P1176" s="753"/>
      <c r="Q1176" s="753"/>
      <c r="R1176" s="753"/>
      <c r="S1176" s="753"/>
      <c r="T1176" s="753"/>
      <c r="U1176" s="753"/>
      <c r="V1176" s="753"/>
      <c r="W1176" s="753"/>
      <c r="X1176" s="753"/>
      <c r="Y1176" s="753"/>
      <c r="Z1176" s="753"/>
      <c r="AA1176" s="753"/>
      <c r="AB1176" s="753"/>
      <c r="AC1176" s="753"/>
      <c r="AD1176" s="753"/>
      <c r="AE1176" s="753"/>
      <c r="AF1176" s="753"/>
      <c r="AG1176" s="753"/>
      <c r="AH1176" s="753"/>
      <c r="AI1176" s="753"/>
      <c r="AJ1176" s="753"/>
      <c r="AK1176" s="753"/>
    </row>
    <row r="1177" spans="3:37" hidden="1" outlineLevel="1" x14ac:dyDescent="0.25">
      <c r="C1177" s="913">
        <v>1</v>
      </c>
      <c r="D1177" s="914" t="s">
        <v>1016</v>
      </c>
      <c r="E1177" s="753" t="s">
        <v>2195</v>
      </c>
      <c r="F1177" s="753" t="s">
        <v>2836</v>
      </c>
      <c r="G1177" s="753" t="s">
        <v>2866</v>
      </c>
      <c r="H1177" s="891" t="s">
        <v>1694</v>
      </c>
      <c r="I1177" s="891" t="s">
        <v>1694</v>
      </c>
      <c r="J1177" s="891" t="s">
        <v>1694</v>
      </c>
      <c r="K1177" s="891" t="s">
        <v>1694</v>
      </c>
      <c r="L1177" s="891" t="s">
        <v>1694</v>
      </c>
      <c r="M1177" s="891" t="s">
        <v>1694</v>
      </c>
      <c r="N1177" s="891" t="s">
        <v>1694</v>
      </c>
      <c r="O1177" s="891" t="s">
        <v>1694</v>
      </c>
      <c r="P1177" s="891" t="s">
        <v>1694</v>
      </c>
      <c r="Q1177" s="891" t="s">
        <v>1694</v>
      </c>
      <c r="R1177" s="891" t="s">
        <v>1694</v>
      </c>
      <c r="S1177" s="891" t="s">
        <v>1694</v>
      </c>
      <c r="T1177" s="891" t="s">
        <v>1694</v>
      </c>
      <c r="U1177" s="891" t="s">
        <v>1694</v>
      </c>
      <c r="V1177" s="891" t="s">
        <v>1694</v>
      </c>
      <c r="W1177" s="891" t="s">
        <v>1694</v>
      </c>
      <c r="X1177" s="891" t="s">
        <v>1694</v>
      </c>
      <c r="Y1177" s="891" t="s">
        <v>1694</v>
      </c>
      <c r="Z1177" s="891" t="s">
        <v>1694</v>
      </c>
      <c r="AA1177" s="891" t="s">
        <v>1694</v>
      </c>
      <c r="AB1177" s="891" t="s">
        <v>1694</v>
      </c>
      <c r="AC1177" s="891" t="s">
        <v>1694</v>
      </c>
      <c r="AD1177" s="891" t="s">
        <v>1694</v>
      </c>
      <c r="AE1177" s="891" t="s">
        <v>1694</v>
      </c>
      <c r="AF1177" s="891" t="s">
        <v>1694</v>
      </c>
      <c r="AG1177" s="891" t="s">
        <v>1694</v>
      </c>
      <c r="AH1177" s="891" t="s">
        <v>1694</v>
      </c>
      <c r="AI1177" s="891" t="s">
        <v>1694</v>
      </c>
      <c r="AJ1177" s="891" t="s">
        <v>1694</v>
      </c>
      <c r="AK1177" s="891" t="s">
        <v>1694</v>
      </c>
    </row>
    <row r="1178" spans="3:37" hidden="1" outlineLevel="1" x14ac:dyDescent="0.25">
      <c r="C1178" s="913">
        <v>3</v>
      </c>
      <c r="D1178" s="914" t="s">
        <v>1017</v>
      </c>
      <c r="E1178" s="753" t="s">
        <v>2195</v>
      </c>
      <c r="F1178" s="753" t="s">
        <v>2836</v>
      </c>
      <c r="G1178" s="753" t="s">
        <v>2867</v>
      </c>
      <c r="H1178" s="891" t="s">
        <v>1694</v>
      </c>
      <c r="I1178" s="891" t="s">
        <v>1694</v>
      </c>
      <c r="J1178" s="891" t="s">
        <v>1694</v>
      </c>
      <c r="K1178" s="891" t="s">
        <v>1694</v>
      </c>
      <c r="L1178" s="891" t="s">
        <v>1694</v>
      </c>
      <c r="M1178" s="891" t="s">
        <v>1694</v>
      </c>
      <c r="N1178" s="891" t="s">
        <v>1694</v>
      </c>
      <c r="O1178" s="891" t="s">
        <v>1694</v>
      </c>
      <c r="P1178" s="891" t="s">
        <v>1694</v>
      </c>
      <c r="Q1178" s="891" t="s">
        <v>1694</v>
      </c>
      <c r="R1178" s="891" t="s">
        <v>1694</v>
      </c>
      <c r="S1178" s="891" t="s">
        <v>1694</v>
      </c>
      <c r="T1178" s="891" t="s">
        <v>1694</v>
      </c>
      <c r="U1178" s="891" t="s">
        <v>1694</v>
      </c>
      <c r="V1178" s="891" t="s">
        <v>1694</v>
      </c>
      <c r="W1178" s="891" t="s">
        <v>1694</v>
      </c>
      <c r="X1178" s="891" t="s">
        <v>1694</v>
      </c>
      <c r="Y1178" s="891" t="s">
        <v>1694</v>
      </c>
      <c r="Z1178" s="891" t="s">
        <v>1694</v>
      </c>
      <c r="AA1178" s="891" t="s">
        <v>1694</v>
      </c>
      <c r="AB1178" s="891" t="s">
        <v>1694</v>
      </c>
      <c r="AC1178" s="891" t="s">
        <v>1694</v>
      </c>
      <c r="AD1178" s="891" t="s">
        <v>1694</v>
      </c>
      <c r="AE1178" s="891" t="s">
        <v>1694</v>
      </c>
      <c r="AF1178" s="891" t="s">
        <v>1694</v>
      </c>
      <c r="AG1178" s="891" t="s">
        <v>1694</v>
      </c>
      <c r="AH1178" s="891" t="s">
        <v>1694</v>
      </c>
      <c r="AI1178" s="891" t="s">
        <v>1694</v>
      </c>
      <c r="AJ1178" s="891" t="s">
        <v>1694</v>
      </c>
      <c r="AK1178" s="891" t="s">
        <v>1694</v>
      </c>
    </row>
    <row r="1179" spans="3:37" hidden="1" outlineLevel="1" x14ac:dyDescent="0.25">
      <c r="C1179" s="913">
        <v>4</v>
      </c>
      <c r="D1179" s="914" t="s">
        <v>1018</v>
      </c>
      <c r="E1179" s="753" t="s">
        <v>2195</v>
      </c>
      <c r="F1179" s="753" t="s">
        <v>2836</v>
      </c>
      <c r="G1179" s="753" t="s">
        <v>2868</v>
      </c>
      <c r="H1179" s="891" t="s">
        <v>1694</v>
      </c>
      <c r="I1179" s="891" t="s">
        <v>1694</v>
      </c>
      <c r="J1179" s="891" t="s">
        <v>1694</v>
      </c>
      <c r="K1179" s="891" t="s">
        <v>1694</v>
      </c>
      <c r="L1179" s="891" t="s">
        <v>1694</v>
      </c>
      <c r="M1179" s="891" t="s">
        <v>1694</v>
      </c>
      <c r="N1179" s="891" t="s">
        <v>1694</v>
      </c>
      <c r="O1179" s="891" t="s">
        <v>1694</v>
      </c>
      <c r="P1179" s="891" t="s">
        <v>1694</v>
      </c>
      <c r="Q1179" s="891" t="s">
        <v>1694</v>
      </c>
      <c r="R1179" s="891" t="s">
        <v>1694</v>
      </c>
      <c r="S1179" s="891" t="s">
        <v>1694</v>
      </c>
      <c r="T1179" s="891" t="s">
        <v>1694</v>
      </c>
      <c r="U1179" s="891" t="s">
        <v>1694</v>
      </c>
      <c r="V1179" s="891" t="s">
        <v>1694</v>
      </c>
      <c r="W1179" s="891" t="s">
        <v>1694</v>
      </c>
      <c r="X1179" s="891" t="s">
        <v>1694</v>
      </c>
      <c r="Y1179" s="891" t="s">
        <v>1694</v>
      </c>
      <c r="Z1179" s="891" t="s">
        <v>1694</v>
      </c>
      <c r="AA1179" s="891" t="s">
        <v>1694</v>
      </c>
      <c r="AB1179" s="891" t="s">
        <v>1694</v>
      </c>
      <c r="AC1179" s="891" t="s">
        <v>1694</v>
      </c>
      <c r="AD1179" s="891" t="s">
        <v>1694</v>
      </c>
      <c r="AE1179" s="891" t="s">
        <v>1694</v>
      </c>
      <c r="AF1179" s="891" t="s">
        <v>1694</v>
      </c>
      <c r="AG1179" s="891" t="s">
        <v>1694</v>
      </c>
      <c r="AH1179" s="891" t="s">
        <v>1694</v>
      </c>
      <c r="AI1179" s="891" t="s">
        <v>1694</v>
      </c>
      <c r="AJ1179" s="891" t="s">
        <v>1694</v>
      </c>
      <c r="AK1179" s="891" t="s">
        <v>1694</v>
      </c>
    </row>
    <row r="1180" spans="3:37" hidden="1" outlineLevel="1" x14ac:dyDescent="0.25">
      <c r="C1180" s="913">
        <v>5</v>
      </c>
      <c r="D1180" s="914" t="s">
        <v>1019</v>
      </c>
      <c r="E1180" s="753" t="s">
        <v>2195</v>
      </c>
      <c r="F1180" s="753" t="s">
        <v>2836</v>
      </c>
      <c r="G1180" s="753" t="s">
        <v>2869</v>
      </c>
      <c r="H1180" s="891" t="s">
        <v>1694</v>
      </c>
      <c r="I1180" s="891" t="s">
        <v>1694</v>
      </c>
      <c r="J1180" s="891" t="s">
        <v>1694</v>
      </c>
      <c r="K1180" s="891" t="s">
        <v>1694</v>
      </c>
      <c r="L1180" s="891" t="s">
        <v>1694</v>
      </c>
      <c r="M1180" s="891" t="s">
        <v>1694</v>
      </c>
      <c r="N1180" s="891" t="s">
        <v>1694</v>
      </c>
      <c r="O1180" s="891" t="s">
        <v>1694</v>
      </c>
      <c r="P1180" s="891" t="s">
        <v>1694</v>
      </c>
      <c r="Q1180" s="891" t="s">
        <v>1694</v>
      </c>
      <c r="R1180" s="891" t="s">
        <v>1694</v>
      </c>
      <c r="S1180" s="891" t="s">
        <v>1694</v>
      </c>
      <c r="T1180" s="891" t="s">
        <v>1694</v>
      </c>
      <c r="U1180" s="891" t="s">
        <v>1694</v>
      </c>
      <c r="V1180" s="891" t="s">
        <v>1694</v>
      </c>
      <c r="W1180" s="891" t="s">
        <v>1694</v>
      </c>
      <c r="X1180" s="891" t="s">
        <v>1694</v>
      </c>
      <c r="Y1180" s="891" t="s">
        <v>1694</v>
      </c>
      <c r="Z1180" s="891" t="s">
        <v>1694</v>
      </c>
      <c r="AA1180" s="891" t="s">
        <v>1694</v>
      </c>
      <c r="AB1180" s="891" t="s">
        <v>1694</v>
      </c>
      <c r="AC1180" s="891" t="s">
        <v>1694</v>
      </c>
      <c r="AD1180" s="891" t="s">
        <v>1694</v>
      </c>
      <c r="AE1180" s="891" t="s">
        <v>1694</v>
      </c>
      <c r="AF1180" s="891" t="s">
        <v>1694</v>
      </c>
      <c r="AG1180" s="891" t="s">
        <v>1694</v>
      </c>
      <c r="AH1180" s="891" t="s">
        <v>1694</v>
      </c>
      <c r="AI1180" s="891" t="s">
        <v>1694</v>
      </c>
      <c r="AJ1180" s="891" t="s">
        <v>1694</v>
      </c>
      <c r="AK1180" s="891" t="s">
        <v>1694</v>
      </c>
    </row>
    <row r="1181" spans="3:37" hidden="1" outlineLevel="1" x14ac:dyDescent="0.25">
      <c r="C1181" s="913">
        <v>6</v>
      </c>
      <c r="D1181" s="914" t="s">
        <v>1020</v>
      </c>
      <c r="E1181" s="753" t="s">
        <v>2195</v>
      </c>
      <c r="F1181" s="753" t="s">
        <v>2836</v>
      </c>
      <c r="G1181" s="753" t="s">
        <v>2870</v>
      </c>
      <c r="H1181" s="891" t="s">
        <v>1694</v>
      </c>
      <c r="I1181" s="891" t="s">
        <v>1694</v>
      </c>
      <c r="J1181" s="891" t="s">
        <v>1694</v>
      </c>
      <c r="K1181" s="891" t="s">
        <v>1694</v>
      </c>
      <c r="L1181" s="891" t="s">
        <v>1694</v>
      </c>
      <c r="M1181" s="891" t="s">
        <v>1694</v>
      </c>
      <c r="N1181" s="891" t="s">
        <v>1694</v>
      </c>
      <c r="O1181" s="891" t="s">
        <v>1694</v>
      </c>
      <c r="P1181" s="891" t="s">
        <v>1694</v>
      </c>
      <c r="Q1181" s="891" t="s">
        <v>1694</v>
      </c>
      <c r="R1181" s="891" t="s">
        <v>1694</v>
      </c>
      <c r="S1181" s="891" t="s">
        <v>1694</v>
      </c>
      <c r="T1181" s="891" t="s">
        <v>1694</v>
      </c>
      <c r="U1181" s="891" t="s">
        <v>1694</v>
      </c>
      <c r="V1181" s="891" t="s">
        <v>1694</v>
      </c>
      <c r="W1181" s="891" t="s">
        <v>1694</v>
      </c>
      <c r="X1181" s="891" t="s">
        <v>1694</v>
      </c>
      <c r="Y1181" s="891" t="s">
        <v>1694</v>
      </c>
      <c r="Z1181" s="891" t="s">
        <v>1694</v>
      </c>
      <c r="AA1181" s="891" t="s">
        <v>1694</v>
      </c>
      <c r="AB1181" s="891" t="s">
        <v>1694</v>
      </c>
      <c r="AC1181" s="891" t="s">
        <v>1694</v>
      </c>
      <c r="AD1181" s="891" t="s">
        <v>1694</v>
      </c>
      <c r="AE1181" s="891" t="s">
        <v>1694</v>
      </c>
      <c r="AF1181" s="891" t="s">
        <v>1694</v>
      </c>
      <c r="AG1181" s="891" t="s">
        <v>1694</v>
      </c>
      <c r="AH1181" s="891" t="s">
        <v>1694</v>
      </c>
      <c r="AI1181" s="891" t="s">
        <v>1694</v>
      </c>
      <c r="AJ1181" s="891" t="s">
        <v>1694</v>
      </c>
      <c r="AK1181" s="891" t="s">
        <v>1694</v>
      </c>
    </row>
    <row r="1182" spans="3:37" hidden="1" outlineLevel="1" x14ac:dyDescent="0.25">
      <c r="C1182" s="913">
        <v>7</v>
      </c>
      <c r="D1182" s="914" t="s">
        <v>427</v>
      </c>
      <c r="E1182" s="753" t="s">
        <v>2195</v>
      </c>
      <c r="F1182" s="753" t="s">
        <v>2836</v>
      </c>
      <c r="G1182" s="753" t="s">
        <v>2871</v>
      </c>
      <c r="H1182" s="891" t="s">
        <v>1694</v>
      </c>
      <c r="I1182" s="891" t="s">
        <v>1694</v>
      </c>
      <c r="J1182" s="891" t="s">
        <v>1694</v>
      </c>
      <c r="K1182" s="891" t="s">
        <v>1694</v>
      </c>
      <c r="L1182" s="891" t="s">
        <v>1694</v>
      </c>
      <c r="M1182" s="891" t="s">
        <v>1694</v>
      </c>
      <c r="N1182" s="891" t="s">
        <v>1694</v>
      </c>
      <c r="O1182" s="891" t="s">
        <v>1694</v>
      </c>
      <c r="P1182" s="891" t="s">
        <v>1694</v>
      </c>
      <c r="Q1182" s="891" t="s">
        <v>1694</v>
      </c>
      <c r="R1182" s="891" t="s">
        <v>1694</v>
      </c>
      <c r="S1182" s="891" t="s">
        <v>1694</v>
      </c>
      <c r="T1182" s="891" t="s">
        <v>1694</v>
      </c>
      <c r="U1182" s="891" t="s">
        <v>1694</v>
      </c>
      <c r="V1182" s="891" t="s">
        <v>1694</v>
      </c>
      <c r="W1182" s="891" t="s">
        <v>1694</v>
      </c>
      <c r="X1182" s="891" t="s">
        <v>1694</v>
      </c>
      <c r="Y1182" s="891" t="s">
        <v>1694</v>
      </c>
      <c r="Z1182" s="891" t="s">
        <v>1694</v>
      </c>
      <c r="AA1182" s="891" t="s">
        <v>1694</v>
      </c>
      <c r="AB1182" s="891" t="s">
        <v>1694</v>
      </c>
      <c r="AC1182" s="891" t="s">
        <v>1694</v>
      </c>
      <c r="AD1182" s="891" t="s">
        <v>1694</v>
      </c>
      <c r="AE1182" s="891" t="s">
        <v>1694</v>
      </c>
      <c r="AF1182" s="891" t="s">
        <v>1694</v>
      </c>
      <c r="AG1182" s="891" t="s">
        <v>1694</v>
      </c>
      <c r="AH1182" s="891" t="s">
        <v>1694</v>
      </c>
      <c r="AI1182" s="891" t="s">
        <v>1694</v>
      </c>
      <c r="AJ1182" s="891" t="s">
        <v>1694</v>
      </c>
      <c r="AK1182" s="891" t="s">
        <v>1694</v>
      </c>
    </row>
    <row r="1183" spans="3:37" hidden="1" outlineLevel="1" x14ac:dyDescent="0.25">
      <c r="C1183" s="913">
        <v>8</v>
      </c>
      <c r="D1183" s="914" t="s">
        <v>1021</v>
      </c>
      <c r="E1183" s="753" t="s">
        <v>2195</v>
      </c>
      <c r="F1183" s="753" t="s">
        <v>2836</v>
      </c>
      <c r="G1183" s="753" t="s">
        <v>2872</v>
      </c>
      <c r="H1183" s="891" t="s">
        <v>1694</v>
      </c>
      <c r="I1183" s="891" t="s">
        <v>1694</v>
      </c>
      <c r="J1183" s="891" t="s">
        <v>1694</v>
      </c>
      <c r="K1183" s="891" t="s">
        <v>1694</v>
      </c>
      <c r="L1183" s="891" t="s">
        <v>1694</v>
      </c>
      <c r="M1183" s="891" t="s">
        <v>1694</v>
      </c>
      <c r="N1183" s="891" t="s">
        <v>1694</v>
      </c>
      <c r="O1183" s="891" t="s">
        <v>1694</v>
      </c>
      <c r="P1183" s="891" t="s">
        <v>1694</v>
      </c>
      <c r="Q1183" s="891" t="s">
        <v>1694</v>
      </c>
      <c r="R1183" s="891" t="s">
        <v>1694</v>
      </c>
      <c r="S1183" s="891" t="s">
        <v>1694</v>
      </c>
      <c r="T1183" s="891" t="s">
        <v>1694</v>
      </c>
      <c r="U1183" s="891" t="s">
        <v>1694</v>
      </c>
      <c r="V1183" s="891" t="s">
        <v>1694</v>
      </c>
      <c r="W1183" s="891" t="s">
        <v>1694</v>
      </c>
      <c r="X1183" s="891" t="s">
        <v>1694</v>
      </c>
      <c r="Y1183" s="891" t="s">
        <v>1694</v>
      </c>
      <c r="Z1183" s="891" t="s">
        <v>1694</v>
      </c>
      <c r="AA1183" s="891" t="s">
        <v>1694</v>
      </c>
      <c r="AB1183" s="891" t="s">
        <v>1694</v>
      </c>
      <c r="AC1183" s="891" t="s">
        <v>1694</v>
      </c>
      <c r="AD1183" s="891" t="s">
        <v>1694</v>
      </c>
      <c r="AE1183" s="891" t="s">
        <v>1694</v>
      </c>
      <c r="AF1183" s="891" t="s">
        <v>1694</v>
      </c>
      <c r="AG1183" s="891" t="s">
        <v>1694</v>
      </c>
      <c r="AH1183" s="891" t="s">
        <v>1694</v>
      </c>
      <c r="AI1183" s="891" t="s">
        <v>1694</v>
      </c>
      <c r="AJ1183" s="891" t="s">
        <v>1694</v>
      </c>
      <c r="AK1183" s="891" t="s">
        <v>1694</v>
      </c>
    </row>
    <row r="1184" spans="3:37" hidden="1" outlineLevel="1" x14ac:dyDescent="0.25">
      <c r="C1184" s="913">
        <v>9</v>
      </c>
      <c r="D1184" s="914" t="s">
        <v>57</v>
      </c>
      <c r="E1184" s="753" t="s">
        <v>2195</v>
      </c>
      <c r="F1184" s="753" t="s">
        <v>2836</v>
      </c>
      <c r="G1184" s="753" t="s">
        <v>2873</v>
      </c>
      <c r="H1184" s="891" t="s">
        <v>1694</v>
      </c>
      <c r="I1184" s="891" t="s">
        <v>1694</v>
      </c>
      <c r="J1184" s="891" t="s">
        <v>1694</v>
      </c>
      <c r="K1184" s="891" t="s">
        <v>1694</v>
      </c>
      <c r="L1184" s="891" t="s">
        <v>1694</v>
      </c>
      <c r="M1184" s="891" t="s">
        <v>1694</v>
      </c>
      <c r="N1184" s="891" t="s">
        <v>1694</v>
      </c>
      <c r="O1184" s="891" t="s">
        <v>1694</v>
      </c>
      <c r="P1184" s="891" t="s">
        <v>1694</v>
      </c>
      <c r="Q1184" s="891" t="s">
        <v>1694</v>
      </c>
      <c r="R1184" s="891" t="s">
        <v>1694</v>
      </c>
      <c r="S1184" s="891" t="s">
        <v>1694</v>
      </c>
      <c r="T1184" s="891" t="s">
        <v>1694</v>
      </c>
      <c r="U1184" s="891" t="s">
        <v>1694</v>
      </c>
      <c r="V1184" s="891" t="s">
        <v>1694</v>
      </c>
      <c r="W1184" s="891" t="s">
        <v>1694</v>
      </c>
      <c r="X1184" s="891" t="s">
        <v>1694</v>
      </c>
      <c r="Y1184" s="891" t="s">
        <v>1694</v>
      </c>
      <c r="Z1184" s="891" t="s">
        <v>1694</v>
      </c>
      <c r="AA1184" s="891" t="s">
        <v>1694</v>
      </c>
      <c r="AB1184" s="891" t="s">
        <v>1694</v>
      </c>
      <c r="AC1184" s="891" t="s">
        <v>1694</v>
      </c>
      <c r="AD1184" s="891" t="s">
        <v>1694</v>
      </c>
      <c r="AE1184" s="891" t="s">
        <v>1694</v>
      </c>
      <c r="AF1184" s="891" t="s">
        <v>1694</v>
      </c>
      <c r="AG1184" s="891" t="s">
        <v>1694</v>
      </c>
      <c r="AH1184" s="891" t="s">
        <v>1694</v>
      </c>
      <c r="AI1184" s="891" t="s">
        <v>1694</v>
      </c>
      <c r="AJ1184" s="891" t="s">
        <v>1694</v>
      </c>
      <c r="AK1184" s="891" t="s">
        <v>1694</v>
      </c>
    </row>
    <row r="1185" spans="3:44" hidden="1" outlineLevel="1" x14ac:dyDescent="0.25">
      <c r="C1185" s="913">
        <v>10</v>
      </c>
      <c r="D1185" s="914" t="s">
        <v>1022</v>
      </c>
      <c r="E1185" s="753" t="s">
        <v>2195</v>
      </c>
      <c r="F1185" s="753" t="s">
        <v>2836</v>
      </c>
      <c r="G1185" s="753" t="s">
        <v>2874</v>
      </c>
      <c r="H1185" s="891" t="s">
        <v>1694</v>
      </c>
      <c r="I1185" s="891" t="s">
        <v>1694</v>
      </c>
      <c r="J1185" s="891" t="s">
        <v>1694</v>
      </c>
      <c r="K1185" s="891" t="s">
        <v>1694</v>
      </c>
      <c r="L1185" s="891" t="s">
        <v>1694</v>
      </c>
      <c r="M1185" s="891" t="s">
        <v>1694</v>
      </c>
      <c r="N1185" s="891" t="s">
        <v>1694</v>
      </c>
      <c r="O1185" s="891" t="s">
        <v>1694</v>
      </c>
      <c r="P1185" s="891" t="s">
        <v>1694</v>
      </c>
      <c r="Q1185" s="891" t="s">
        <v>1694</v>
      </c>
      <c r="R1185" s="891" t="s">
        <v>1694</v>
      </c>
      <c r="S1185" s="891" t="s">
        <v>1694</v>
      </c>
      <c r="T1185" s="891" t="s">
        <v>1694</v>
      </c>
      <c r="U1185" s="891" t="s">
        <v>1694</v>
      </c>
      <c r="V1185" s="891" t="s">
        <v>1694</v>
      </c>
      <c r="W1185" s="891" t="s">
        <v>1694</v>
      </c>
      <c r="X1185" s="891" t="s">
        <v>1694</v>
      </c>
      <c r="Y1185" s="891" t="s">
        <v>1694</v>
      </c>
      <c r="Z1185" s="891" t="s">
        <v>1694</v>
      </c>
      <c r="AA1185" s="891" t="s">
        <v>1694</v>
      </c>
      <c r="AB1185" s="891" t="s">
        <v>1694</v>
      </c>
      <c r="AC1185" s="891" t="s">
        <v>1694</v>
      </c>
      <c r="AD1185" s="891" t="s">
        <v>1694</v>
      </c>
      <c r="AE1185" s="891" t="s">
        <v>1694</v>
      </c>
      <c r="AF1185" s="891" t="s">
        <v>1694</v>
      </c>
      <c r="AG1185" s="891" t="s">
        <v>1694</v>
      </c>
      <c r="AH1185" s="891" t="s">
        <v>1694</v>
      </c>
      <c r="AI1185" s="891" t="s">
        <v>1694</v>
      </c>
      <c r="AJ1185" s="891" t="s">
        <v>1694</v>
      </c>
      <c r="AK1185" s="891" t="s">
        <v>1694</v>
      </c>
    </row>
    <row r="1186" spans="3:44" hidden="1" outlineLevel="1" x14ac:dyDescent="0.25">
      <c r="C1186" s="911"/>
      <c r="D1186" s="915" t="s">
        <v>5</v>
      </c>
      <c r="E1186" s="753"/>
      <c r="F1186" s="753"/>
      <c r="G1186" s="753"/>
      <c r="H1186" s="753"/>
      <c r="I1186" s="753"/>
      <c r="J1186" s="753"/>
      <c r="K1186" s="753"/>
      <c r="L1186" s="753"/>
      <c r="M1186" s="753"/>
      <c r="N1186" s="753"/>
      <c r="O1186" s="753"/>
      <c r="P1186" s="753"/>
      <c r="Q1186" s="753"/>
      <c r="R1186" s="753"/>
      <c r="S1186" s="753"/>
      <c r="T1186" s="753"/>
      <c r="U1186" s="753"/>
      <c r="V1186" s="753"/>
      <c r="W1186" s="753"/>
      <c r="X1186" s="753"/>
      <c r="Y1186" s="753"/>
      <c r="Z1186" s="753"/>
      <c r="AA1186" s="753"/>
      <c r="AB1186" s="753"/>
      <c r="AC1186" s="753"/>
      <c r="AD1186" s="753"/>
      <c r="AE1186" s="753"/>
      <c r="AF1186" s="753"/>
      <c r="AG1186" s="753"/>
      <c r="AH1186" s="753"/>
      <c r="AI1186" s="753"/>
      <c r="AJ1186" s="753"/>
      <c r="AK1186" s="753"/>
    </row>
    <row r="1187" spans="3:44" collapsed="1" x14ac:dyDescent="0.25">
      <c r="C1187" s="777"/>
      <c r="D1187" s="777"/>
    </row>
    <row r="1188" spans="3:44" ht="13" x14ac:dyDescent="0.3">
      <c r="C1188" t="s">
        <v>2905</v>
      </c>
      <c r="D1188" s="923"/>
      <c r="E1188" s="924"/>
      <c r="F1188" s="922"/>
      <c r="G1188" s="922"/>
      <c r="H1188" s="922"/>
      <c r="I1188" s="922"/>
      <c r="J1188" s="922"/>
      <c r="K1188" s="922"/>
      <c r="L1188" s="922"/>
      <c r="M1188" s="922"/>
      <c r="N1188" s="922"/>
      <c r="O1188" s="922"/>
      <c r="P1188" s="922"/>
      <c r="Q1188" s="922"/>
      <c r="R1188" s="922"/>
      <c r="S1188" s="922"/>
      <c r="T1188" s="922"/>
      <c r="U1188" s="922"/>
      <c r="V1188" s="922"/>
      <c r="W1188" s="922"/>
      <c r="X1188" s="922"/>
      <c r="Y1188" s="922"/>
      <c r="Z1188" s="922"/>
      <c r="AA1188" s="922"/>
      <c r="AB1188" s="922"/>
      <c r="AC1188" s="922"/>
      <c r="AD1188" s="922"/>
      <c r="AE1188" s="922"/>
      <c r="AF1188" s="922"/>
      <c r="AG1188" s="922"/>
      <c r="AH1188" s="922"/>
      <c r="AI1188" s="922"/>
      <c r="AJ1188" s="922"/>
      <c r="AK1188" s="922"/>
      <c r="AL1188" s="922"/>
      <c r="AM1188" s="922"/>
      <c r="AN1188" s="922"/>
      <c r="AO1188" s="922"/>
      <c r="AP1188" s="922"/>
      <c r="AQ1188" s="922"/>
      <c r="AR1188" s="922"/>
    </row>
    <row r="1189" spans="3:44" ht="13" x14ac:dyDescent="0.3">
      <c r="C1189" s="881" t="s">
        <v>2896</v>
      </c>
      <c r="D1189" s="801"/>
      <c r="E1189" s="919"/>
      <c r="F1189" s="920" t="s">
        <v>656</v>
      </c>
      <c r="G1189" s="920" t="s">
        <v>657</v>
      </c>
      <c r="H1189" s="920" t="s">
        <v>658</v>
      </c>
      <c r="I1189" s="920" t="s">
        <v>576</v>
      </c>
      <c r="J1189" s="920" t="s">
        <v>577</v>
      </c>
      <c r="K1189" s="920" t="s">
        <v>578</v>
      </c>
      <c r="L1189" s="920" t="s">
        <v>586</v>
      </c>
      <c r="M1189" s="920" t="s">
        <v>659</v>
      </c>
      <c r="N1189" s="920" t="s">
        <v>660</v>
      </c>
      <c r="O1189" s="920" t="s">
        <v>661</v>
      </c>
      <c r="P1189" s="920" t="s">
        <v>662</v>
      </c>
      <c r="Q1189" s="920" t="s">
        <v>663</v>
      </c>
      <c r="R1189" s="920" t="s">
        <v>664</v>
      </c>
      <c r="S1189" s="920" t="s">
        <v>665</v>
      </c>
      <c r="T1189" s="920" t="s">
        <v>666</v>
      </c>
      <c r="U1189" s="920" t="s">
        <v>22</v>
      </c>
      <c r="V1189" s="920" t="s">
        <v>23</v>
      </c>
      <c r="W1189" s="920" t="s">
        <v>143</v>
      </c>
      <c r="X1189" s="920" t="s">
        <v>144</v>
      </c>
      <c r="Y1189" s="920" t="s">
        <v>145</v>
      </c>
      <c r="Z1189" s="920" t="s">
        <v>146</v>
      </c>
      <c r="AA1189" s="920" t="s">
        <v>147</v>
      </c>
      <c r="AB1189" s="920" t="s">
        <v>148</v>
      </c>
      <c r="AC1189" s="920" t="s">
        <v>149</v>
      </c>
      <c r="AD1189" s="920" t="s">
        <v>150</v>
      </c>
      <c r="AE1189" s="920" t="s">
        <v>151</v>
      </c>
      <c r="AF1189" s="920" t="s">
        <v>152</v>
      </c>
      <c r="AG1189" s="920" t="s">
        <v>153</v>
      </c>
      <c r="AH1189" s="920" t="s">
        <v>154</v>
      </c>
      <c r="AI1189" s="920" t="s">
        <v>155</v>
      </c>
      <c r="AJ1189" s="920" t="s">
        <v>156</v>
      </c>
      <c r="AK1189" s="920" t="s">
        <v>157</v>
      </c>
      <c r="AL1189" s="920" t="s">
        <v>158</v>
      </c>
      <c r="AM1189" s="920" t="s">
        <v>159</v>
      </c>
      <c r="AN1189" s="920" t="s">
        <v>160</v>
      </c>
      <c r="AO1189" s="920" t="s">
        <v>161</v>
      </c>
      <c r="AP1189" s="920" t="s">
        <v>162</v>
      </c>
      <c r="AQ1189" s="922"/>
      <c r="AR1189" s="922"/>
    </row>
    <row r="1190" spans="3:44" ht="13" x14ac:dyDescent="0.3">
      <c r="C1190" s="925">
        <v>11</v>
      </c>
      <c r="D1190" s="801" t="s">
        <v>31</v>
      </c>
      <c r="E1190" s="919" t="str">
        <f>CONCATENATE("Tb_Emp_Inst",C1190)</f>
        <v>Tb_Emp_Inst11</v>
      </c>
      <c r="F1190" s="919" t="s">
        <v>1714</v>
      </c>
      <c r="G1190" s="919" t="s">
        <v>1714</v>
      </c>
      <c r="H1190" s="919" t="s">
        <v>1714</v>
      </c>
      <c r="I1190" s="919" t="s">
        <v>1714</v>
      </c>
      <c r="J1190" s="919" t="s">
        <v>1714</v>
      </c>
      <c r="K1190" s="919" t="s">
        <v>1714</v>
      </c>
      <c r="L1190" s="919" t="s">
        <v>1714</v>
      </c>
      <c r="M1190" s="919" t="s">
        <v>1714</v>
      </c>
      <c r="N1190" s="919" t="s">
        <v>1714</v>
      </c>
      <c r="O1190" s="919" t="s">
        <v>1714</v>
      </c>
      <c r="P1190" s="919" t="s">
        <v>1714</v>
      </c>
      <c r="Q1190" s="919" t="s">
        <v>1714</v>
      </c>
      <c r="R1190" s="919" t="s">
        <v>1714</v>
      </c>
      <c r="S1190" s="919" t="s">
        <v>1714</v>
      </c>
      <c r="T1190" s="919" t="s">
        <v>1714</v>
      </c>
      <c r="U1190" s="919" t="s">
        <v>1714</v>
      </c>
      <c r="V1190" s="919" t="s">
        <v>1714</v>
      </c>
      <c r="W1190" s="919" t="s">
        <v>1714</v>
      </c>
      <c r="X1190" s="919" t="s">
        <v>1714</v>
      </c>
      <c r="Y1190" s="919" t="s">
        <v>1714</v>
      </c>
      <c r="Z1190" s="919" t="s">
        <v>1714</v>
      </c>
      <c r="AA1190" s="919" t="s">
        <v>1714</v>
      </c>
      <c r="AB1190" s="919" t="s">
        <v>1714</v>
      </c>
      <c r="AC1190" s="919" t="s">
        <v>1714</v>
      </c>
      <c r="AD1190" s="919" t="s">
        <v>1714</v>
      </c>
      <c r="AE1190" s="919" t="s">
        <v>1714</v>
      </c>
      <c r="AF1190" s="919" t="s">
        <v>1714</v>
      </c>
      <c r="AG1190" s="919" t="s">
        <v>1714</v>
      </c>
      <c r="AH1190" s="919" t="s">
        <v>1714</v>
      </c>
      <c r="AI1190" s="919" t="s">
        <v>1714</v>
      </c>
      <c r="AJ1190" s="919" t="s">
        <v>1714</v>
      </c>
      <c r="AK1190" s="919" t="s">
        <v>1714</v>
      </c>
      <c r="AL1190" s="919" t="s">
        <v>1714</v>
      </c>
      <c r="AM1190" s="919" t="s">
        <v>1714</v>
      </c>
      <c r="AN1190" s="919" t="s">
        <v>1714</v>
      </c>
      <c r="AO1190" s="919" t="s">
        <v>1714</v>
      </c>
      <c r="AP1190" s="919" t="s">
        <v>1714</v>
      </c>
      <c r="AQ1190" s="922"/>
      <c r="AR1190" s="922"/>
    </row>
    <row r="1191" spans="3:44" ht="13" x14ac:dyDescent="0.3">
      <c r="C1191" s="925">
        <v>12</v>
      </c>
      <c r="D1191" s="801" t="s">
        <v>32</v>
      </c>
      <c r="E1191" s="919" t="str">
        <f t="shared" ref="E1191:E1204" si="0">CONCATENATE("Tb_Emp_Inst",C1191)</f>
        <v>Tb_Emp_Inst12</v>
      </c>
      <c r="F1191" s="919" t="s">
        <v>1714</v>
      </c>
      <c r="G1191" s="919" t="s">
        <v>1714</v>
      </c>
      <c r="H1191" s="919" t="s">
        <v>1714</v>
      </c>
      <c r="I1191" s="919" t="s">
        <v>1714</v>
      </c>
      <c r="J1191" s="919" t="s">
        <v>1714</v>
      </c>
      <c r="K1191" s="919" t="s">
        <v>1714</v>
      </c>
      <c r="L1191" s="919" t="s">
        <v>1714</v>
      </c>
      <c r="M1191" s="919" t="s">
        <v>1714</v>
      </c>
      <c r="N1191" s="919" t="s">
        <v>1714</v>
      </c>
      <c r="O1191" s="919" t="s">
        <v>1714</v>
      </c>
      <c r="P1191" s="919" t="s">
        <v>1714</v>
      </c>
      <c r="Q1191" s="919" t="s">
        <v>1714</v>
      </c>
      <c r="R1191" s="919" t="s">
        <v>1714</v>
      </c>
      <c r="S1191" s="919" t="s">
        <v>1714</v>
      </c>
      <c r="T1191" s="919" t="s">
        <v>1714</v>
      </c>
      <c r="U1191" s="919" t="s">
        <v>1714</v>
      </c>
      <c r="V1191" s="919" t="s">
        <v>1714</v>
      </c>
      <c r="W1191" s="919" t="s">
        <v>1714</v>
      </c>
      <c r="X1191" s="919" t="s">
        <v>1714</v>
      </c>
      <c r="Y1191" s="919" t="s">
        <v>1714</v>
      </c>
      <c r="Z1191" s="919" t="s">
        <v>1714</v>
      </c>
      <c r="AA1191" s="919" t="s">
        <v>1714</v>
      </c>
      <c r="AB1191" s="919" t="s">
        <v>1714</v>
      </c>
      <c r="AC1191" s="919" t="s">
        <v>1714</v>
      </c>
      <c r="AD1191" s="919" t="s">
        <v>1714</v>
      </c>
      <c r="AE1191" s="919" t="s">
        <v>1714</v>
      </c>
      <c r="AF1191" s="919" t="s">
        <v>1714</v>
      </c>
      <c r="AG1191" s="919" t="s">
        <v>1714</v>
      </c>
      <c r="AH1191" s="919" t="s">
        <v>1714</v>
      </c>
      <c r="AI1191" s="919" t="s">
        <v>1714</v>
      </c>
      <c r="AJ1191" s="919" t="s">
        <v>1714</v>
      </c>
      <c r="AK1191" s="919" t="s">
        <v>1714</v>
      </c>
      <c r="AL1191" s="919" t="s">
        <v>1714</v>
      </c>
      <c r="AM1191" s="919" t="s">
        <v>1714</v>
      </c>
      <c r="AN1191" s="919" t="s">
        <v>1714</v>
      </c>
      <c r="AO1191" s="919" t="s">
        <v>1714</v>
      </c>
      <c r="AP1191" s="919" t="s">
        <v>1714</v>
      </c>
      <c r="AQ1191" s="922"/>
      <c r="AR1191" s="922"/>
    </row>
    <row r="1192" spans="3:44" ht="13" x14ac:dyDescent="0.3">
      <c r="C1192" s="925">
        <v>21</v>
      </c>
      <c r="D1192" s="801" t="s">
        <v>914</v>
      </c>
      <c r="E1192" s="919" t="str">
        <f t="shared" si="0"/>
        <v>Tb_Emp_Inst21</v>
      </c>
      <c r="F1192" s="919" t="s">
        <v>1714</v>
      </c>
      <c r="G1192" s="919" t="s">
        <v>1714</v>
      </c>
      <c r="H1192" s="919" t="s">
        <v>1714</v>
      </c>
      <c r="I1192" s="919" t="s">
        <v>1714</v>
      </c>
      <c r="J1192" s="919" t="s">
        <v>1714</v>
      </c>
      <c r="K1192" s="919" t="s">
        <v>1714</v>
      </c>
      <c r="L1192" s="919" t="s">
        <v>1714</v>
      </c>
      <c r="M1192" s="919" t="s">
        <v>1714</v>
      </c>
      <c r="N1192" s="919" t="s">
        <v>1714</v>
      </c>
      <c r="O1192" s="919" t="s">
        <v>1714</v>
      </c>
      <c r="P1192" s="919" t="s">
        <v>1714</v>
      </c>
      <c r="Q1192" s="919" t="s">
        <v>1714</v>
      </c>
      <c r="R1192" s="919" t="s">
        <v>1714</v>
      </c>
      <c r="S1192" s="919" t="s">
        <v>1714</v>
      </c>
      <c r="T1192" s="919" t="s">
        <v>1714</v>
      </c>
      <c r="U1192" s="919" t="s">
        <v>1714</v>
      </c>
      <c r="V1192" s="919" t="s">
        <v>1714</v>
      </c>
      <c r="W1192" s="919" t="s">
        <v>1714</v>
      </c>
      <c r="X1192" s="919" t="s">
        <v>1714</v>
      </c>
      <c r="Y1192" s="919" t="s">
        <v>1714</v>
      </c>
      <c r="Z1192" s="919" t="s">
        <v>1714</v>
      </c>
      <c r="AA1192" s="919" t="s">
        <v>1714</v>
      </c>
      <c r="AB1192" s="919" t="s">
        <v>1714</v>
      </c>
      <c r="AC1192" s="919" t="s">
        <v>1714</v>
      </c>
      <c r="AD1192" s="919" t="s">
        <v>1714</v>
      </c>
      <c r="AE1192" s="919" t="s">
        <v>1714</v>
      </c>
      <c r="AF1192" s="919" t="s">
        <v>1714</v>
      </c>
      <c r="AG1192" s="919" t="s">
        <v>1714</v>
      </c>
      <c r="AH1192" s="919" t="s">
        <v>1714</v>
      </c>
      <c r="AI1192" s="919" t="s">
        <v>1714</v>
      </c>
      <c r="AJ1192" s="919" t="s">
        <v>1714</v>
      </c>
      <c r="AK1192" s="919" t="s">
        <v>1714</v>
      </c>
      <c r="AL1192" s="919" t="s">
        <v>1714</v>
      </c>
      <c r="AM1192" s="919" t="s">
        <v>1714</v>
      </c>
      <c r="AN1192" s="919" t="s">
        <v>1714</v>
      </c>
      <c r="AO1192" s="919" t="s">
        <v>1714</v>
      </c>
      <c r="AP1192" s="919" t="s">
        <v>1714</v>
      </c>
      <c r="AQ1192" s="922"/>
      <c r="AR1192" s="922"/>
    </row>
    <row r="1193" spans="3:44" ht="13" x14ac:dyDescent="0.3">
      <c r="C1193" s="925">
        <v>22</v>
      </c>
      <c r="D1193" s="801" t="s">
        <v>915</v>
      </c>
      <c r="E1193" s="919" t="str">
        <f t="shared" si="0"/>
        <v>Tb_Emp_Inst22</v>
      </c>
      <c r="F1193" s="919" t="s">
        <v>1714</v>
      </c>
      <c r="G1193" s="919" t="s">
        <v>1714</v>
      </c>
      <c r="H1193" s="919" t="s">
        <v>1714</v>
      </c>
      <c r="I1193" s="919" t="s">
        <v>1714</v>
      </c>
      <c r="J1193" s="919" t="s">
        <v>1714</v>
      </c>
      <c r="K1193" s="919" t="s">
        <v>1714</v>
      </c>
      <c r="L1193" s="919" t="s">
        <v>1714</v>
      </c>
      <c r="M1193" s="919" t="s">
        <v>1714</v>
      </c>
      <c r="N1193" s="919" t="s">
        <v>1714</v>
      </c>
      <c r="O1193" s="919" t="s">
        <v>1714</v>
      </c>
      <c r="P1193" s="919" t="s">
        <v>1714</v>
      </c>
      <c r="Q1193" s="919" t="s">
        <v>1714</v>
      </c>
      <c r="R1193" s="919" t="s">
        <v>1714</v>
      </c>
      <c r="S1193" s="919" t="s">
        <v>1714</v>
      </c>
      <c r="T1193" s="919" t="s">
        <v>1714</v>
      </c>
      <c r="U1193" s="919" t="s">
        <v>1714</v>
      </c>
      <c r="V1193" s="919" t="s">
        <v>1714</v>
      </c>
      <c r="W1193" s="919" t="s">
        <v>1714</v>
      </c>
      <c r="X1193" s="919" t="s">
        <v>1714</v>
      </c>
      <c r="Y1193" s="919" t="s">
        <v>1714</v>
      </c>
      <c r="Z1193" s="919" t="s">
        <v>1714</v>
      </c>
      <c r="AA1193" s="919" t="s">
        <v>1714</v>
      </c>
      <c r="AB1193" s="919" t="s">
        <v>1714</v>
      </c>
      <c r="AC1193" s="919" t="s">
        <v>1714</v>
      </c>
      <c r="AD1193" s="919" t="s">
        <v>1714</v>
      </c>
      <c r="AE1193" s="919" t="s">
        <v>1714</v>
      </c>
      <c r="AF1193" s="919" t="s">
        <v>1714</v>
      </c>
      <c r="AG1193" s="919" t="s">
        <v>1714</v>
      </c>
      <c r="AH1193" s="919" t="s">
        <v>1714</v>
      </c>
      <c r="AI1193" s="919" t="s">
        <v>1714</v>
      </c>
      <c r="AJ1193" s="919" t="s">
        <v>1714</v>
      </c>
      <c r="AK1193" s="919" t="s">
        <v>1714</v>
      </c>
      <c r="AL1193" s="919" t="s">
        <v>1714</v>
      </c>
      <c r="AM1193" s="919" t="s">
        <v>1714</v>
      </c>
      <c r="AN1193" s="919" t="s">
        <v>1714</v>
      </c>
      <c r="AO1193" s="919" t="s">
        <v>1714</v>
      </c>
      <c r="AP1193" s="919" t="s">
        <v>1714</v>
      </c>
      <c r="AQ1193" s="922"/>
      <c r="AR1193" s="922"/>
    </row>
    <row r="1194" spans="3:44" ht="13" x14ac:dyDescent="0.3">
      <c r="C1194" s="925">
        <v>23</v>
      </c>
      <c r="D1194" s="801" t="s">
        <v>916</v>
      </c>
      <c r="E1194" s="919" t="str">
        <f t="shared" si="0"/>
        <v>Tb_Emp_Inst23</v>
      </c>
      <c r="F1194" s="919" t="s">
        <v>1714</v>
      </c>
      <c r="G1194" s="919" t="s">
        <v>1714</v>
      </c>
      <c r="H1194" s="919" t="s">
        <v>1714</v>
      </c>
      <c r="I1194" s="919" t="s">
        <v>1714</v>
      </c>
      <c r="J1194" s="919" t="s">
        <v>1714</v>
      </c>
      <c r="K1194" s="919" t="s">
        <v>1714</v>
      </c>
      <c r="L1194" s="919" t="s">
        <v>1714</v>
      </c>
      <c r="M1194" s="919" t="s">
        <v>1714</v>
      </c>
      <c r="N1194" s="919" t="s">
        <v>1714</v>
      </c>
      <c r="O1194" s="919" t="s">
        <v>1714</v>
      </c>
      <c r="P1194" s="919" t="s">
        <v>1714</v>
      </c>
      <c r="Q1194" s="919" t="s">
        <v>1714</v>
      </c>
      <c r="R1194" s="919" t="s">
        <v>1714</v>
      </c>
      <c r="S1194" s="919" t="s">
        <v>1714</v>
      </c>
      <c r="T1194" s="919" t="s">
        <v>1714</v>
      </c>
      <c r="U1194" s="919" t="s">
        <v>1714</v>
      </c>
      <c r="V1194" s="919" t="s">
        <v>1714</v>
      </c>
      <c r="W1194" s="919" t="s">
        <v>1714</v>
      </c>
      <c r="X1194" s="919" t="s">
        <v>1714</v>
      </c>
      <c r="Y1194" s="919" t="s">
        <v>1714</v>
      </c>
      <c r="Z1194" s="919" t="s">
        <v>1714</v>
      </c>
      <c r="AA1194" s="919" t="s">
        <v>1714</v>
      </c>
      <c r="AB1194" s="919" t="s">
        <v>1714</v>
      </c>
      <c r="AC1194" s="919" t="s">
        <v>1714</v>
      </c>
      <c r="AD1194" s="919" t="s">
        <v>1714</v>
      </c>
      <c r="AE1194" s="919" t="s">
        <v>1714</v>
      </c>
      <c r="AF1194" s="919" t="s">
        <v>1714</v>
      </c>
      <c r="AG1194" s="919" t="s">
        <v>1714</v>
      </c>
      <c r="AH1194" s="919" t="s">
        <v>1714</v>
      </c>
      <c r="AI1194" s="919" t="s">
        <v>1714</v>
      </c>
      <c r="AJ1194" s="919" t="s">
        <v>1714</v>
      </c>
      <c r="AK1194" s="919" t="s">
        <v>1714</v>
      </c>
      <c r="AL1194" s="919" t="s">
        <v>1714</v>
      </c>
      <c r="AM1194" s="919" t="s">
        <v>1714</v>
      </c>
      <c r="AN1194" s="919" t="s">
        <v>1714</v>
      </c>
      <c r="AO1194" s="919" t="s">
        <v>1714</v>
      </c>
      <c r="AP1194" s="919" t="s">
        <v>1714</v>
      </c>
      <c r="AQ1194" s="922"/>
      <c r="AR1194" s="922"/>
    </row>
    <row r="1195" spans="3:44" ht="13" x14ac:dyDescent="0.3">
      <c r="C1195" s="925">
        <v>31</v>
      </c>
      <c r="D1195" s="801" t="s">
        <v>33</v>
      </c>
      <c r="E1195" s="919" t="str">
        <f t="shared" si="0"/>
        <v>Tb_Emp_Inst31</v>
      </c>
      <c r="F1195" s="919" t="s">
        <v>1714</v>
      </c>
      <c r="G1195" s="919" t="s">
        <v>1714</v>
      </c>
      <c r="H1195" s="919" t="s">
        <v>1714</v>
      </c>
      <c r="I1195" s="919" t="s">
        <v>1714</v>
      </c>
      <c r="J1195" s="919" t="s">
        <v>1714</v>
      </c>
      <c r="K1195" s="919" t="s">
        <v>1714</v>
      </c>
      <c r="L1195" s="919" t="s">
        <v>1714</v>
      </c>
      <c r="M1195" s="919" t="s">
        <v>1714</v>
      </c>
      <c r="N1195" s="919" t="s">
        <v>1714</v>
      </c>
      <c r="O1195" s="919" t="s">
        <v>1714</v>
      </c>
      <c r="P1195" s="919" t="s">
        <v>1714</v>
      </c>
      <c r="Q1195" s="919" t="s">
        <v>1714</v>
      </c>
      <c r="R1195" s="919" t="s">
        <v>1714</v>
      </c>
      <c r="S1195" s="919" t="s">
        <v>1714</v>
      </c>
      <c r="T1195" s="919" t="s">
        <v>1714</v>
      </c>
      <c r="U1195" s="919" t="s">
        <v>1714</v>
      </c>
      <c r="V1195" s="919" t="s">
        <v>1714</v>
      </c>
      <c r="W1195" s="919" t="s">
        <v>1714</v>
      </c>
      <c r="X1195" s="919" t="s">
        <v>1714</v>
      </c>
      <c r="Y1195" s="919" t="s">
        <v>1714</v>
      </c>
      <c r="Z1195" s="919" t="s">
        <v>1714</v>
      </c>
      <c r="AA1195" s="919" t="s">
        <v>1714</v>
      </c>
      <c r="AB1195" s="919" t="s">
        <v>1714</v>
      </c>
      <c r="AC1195" s="919" t="s">
        <v>1714</v>
      </c>
      <c r="AD1195" s="919" t="s">
        <v>1714</v>
      </c>
      <c r="AE1195" s="919" t="s">
        <v>1714</v>
      </c>
      <c r="AF1195" s="919" t="s">
        <v>1714</v>
      </c>
      <c r="AG1195" s="919" t="s">
        <v>1714</v>
      </c>
      <c r="AH1195" s="919" t="s">
        <v>1714</v>
      </c>
      <c r="AI1195" s="919" t="s">
        <v>1714</v>
      </c>
      <c r="AJ1195" s="919" t="s">
        <v>1714</v>
      </c>
      <c r="AK1195" s="919" t="s">
        <v>1714</v>
      </c>
      <c r="AL1195" s="919" t="s">
        <v>1714</v>
      </c>
      <c r="AM1195" s="919" t="s">
        <v>1714</v>
      </c>
      <c r="AN1195" s="919" t="s">
        <v>1714</v>
      </c>
      <c r="AO1195" s="919" t="s">
        <v>1714</v>
      </c>
      <c r="AP1195" s="919" t="s">
        <v>1714</v>
      </c>
      <c r="AQ1195" s="922"/>
      <c r="AR1195" s="922"/>
    </row>
    <row r="1196" spans="3:44" ht="13" x14ac:dyDescent="0.3">
      <c r="C1196" s="925">
        <v>32</v>
      </c>
      <c r="D1196" s="801" t="s">
        <v>34</v>
      </c>
      <c r="E1196" s="919" t="str">
        <f t="shared" si="0"/>
        <v>Tb_Emp_Inst32</v>
      </c>
      <c r="F1196" s="919" t="s">
        <v>1714</v>
      </c>
      <c r="G1196" s="919" t="s">
        <v>1714</v>
      </c>
      <c r="H1196" s="919" t="s">
        <v>1714</v>
      </c>
      <c r="I1196" s="919" t="s">
        <v>1714</v>
      </c>
      <c r="J1196" s="919" t="s">
        <v>1714</v>
      </c>
      <c r="K1196" s="919" t="s">
        <v>1714</v>
      </c>
      <c r="L1196" s="919" t="s">
        <v>1714</v>
      </c>
      <c r="M1196" s="919" t="s">
        <v>1714</v>
      </c>
      <c r="N1196" s="919" t="s">
        <v>1714</v>
      </c>
      <c r="O1196" s="919" t="s">
        <v>1714</v>
      </c>
      <c r="P1196" s="919" t="s">
        <v>1714</v>
      </c>
      <c r="Q1196" s="919" t="s">
        <v>1714</v>
      </c>
      <c r="R1196" s="919" t="s">
        <v>1714</v>
      </c>
      <c r="S1196" s="919" t="s">
        <v>1714</v>
      </c>
      <c r="T1196" s="919" t="s">
        <v>1714</v>
      </c>
      <c r="U1196" s="919" t="s">
        <v>1714</v>
      </c>
      <c r="V1196" s="919" t="s">
        <v>1714</v>
      </c>
      <c r="W1196" s="919" t="s">
        <v>1714</v>
      </c>
      <c r="X1196" s="919" t="s">
        <v>1714</v>
      </c>
      <c r="Y1196" s="919" t="s">
        <v>1714</v>
      </c>
      <c r="Z1196" s="919" t="s">
        <v>1714</v>
      </c>
      <c r="AA1196" s="919" t="s">
        <v>1714</v>
      </c>
      <c r="AB1196" s="919" t="s">
        <v>1714</v>
      </c>
      <c r="AC1196" s="919" t="s">
        <v>1714</v>
      </c>
      <c r="AD1196" s="919" t="s">
        <v>1714</v>
      </c>
      <c r="AE1196" s="919" t="s">
        <v>1714</v>
      </c>
      <c r="AF1196" s="919" t="s">
        <v>1714</v>
      </c>
      <c r="AG1196" s="919" t="s">
        <v>1714</v>
      </c>
      <c r="AH1196" s="919" t="s">
        <v>1714</v>
      </c>
      <c r="AI1196" s="919" t="s">
        <v>1714</v>
      </c>
      <c r="AJ1196" s="919" t="s">
        <v>1714</v>
      </c>
      <c r="AK1196" s="919" t="s">
        <v>1714</v>
      </c>
      <c r="AL1196" s="919" t="s">
        <v>1714</v>
      </c>
      <c r="AM1196" s="919" t="s">
        <v>1714</v>
      </c>
      <c r="AN1196" s="919" t="s">
        <v>1714</v>
      </c>
      <c r="AO1196" s="919" t="s">
        <v>1714</v>
      </c>
      <c r="AP1196" s="919" t="s">
        <v>1714</v>
      </c>
      <c r="AQ1196" s="922"/>
      <c r="AR1196" s="922"/>
    </row>
    <row r="1197" spans="3:44" ht="13" x14ac:dyDescent="0.3">
      <c r="C1197" s="925">
        <v>33</v>
      </c>
      <c r="D1197" s="801" t="s">
        <v>35</v>
      </c>
      <c r="E1197" s="919" t="str">
        <f t="shared" si="0"/>
        <v>Tb_Emp_Inst33</v>
      </c>
      <c r="F1197" s="919" t="s">
        <v>1714</v>
      </c>
      <c r="G1197" s="919" t="s">
        <v>1714</v>
      </c>
      <c r="H1197" s="919" t="s">
        <v>1714</v>
      </c>
      <c r="I1197" s="919" t="s">
        <v>1714</v>
      </c>
      <c r="J1197" s="919" t="s">
        <v>1714</v>
      </c>
      <c r="K1197" s="919" t="s">
        <v>1714</v>
      </c>
      <c r="L1197" s="919" t="s">
        <v>1714</v>
      </c>
      <c r="M1197" s="919" t="s">
        <v>1714</v>
      </c>
      <c r="N1197" s="919" t="s">
        <v>1714</v>
      </c>
      <c r="O1197" s="919" t="s">
        <v>1714</v>
      </c>
      <c r="P1197" s="919" t="s">
        <v>1714</v>
      </c>
      <c r="Q1197" s="919" t="s">
        <v>1714</v>
      </c>
      <c r="R1197" s="919" t="s">
        <v>1714</v>
      </c>
      <c r="S1197" s="919" t="s">
        <v>1714</v>
      </c>
      <c r="T1197" s="919" t="s">
        <v>1714</v>
      </c>
      <c r="U1197" s="919" t="s">
        <v>1714</v>
      </c>
      <c r="V1197" s="919" t="s">
        <v>1714</v>
      </c>
      <c r="W1197" s="919" t="s">
        <v>1714</v>
      </c>
      <c r="X1197" s="919" t="s">
        <v>1714</v>
      </c>
      <c r="Y1197" s="919" t="s">
        <v>1714</v>
      </c>
      <c r="Z1197" s="919" t="s">
        <v>1714</v>
      </c>
      <c r="AA1197" s="919" t="s">
        <v>1714</v>
      </c>
      <c r="AB1197" s="919" t="s">
        <v>1714</v>
      </c>
      <c r="AC1197" s="919" t="s">
        <v>1714</v>
      </c>
      <c r="AD1197" s="919" t="s">
        <v>1714</v>
      </c>
      <c r="AE1197" s="919" t="s">
        <v>1714</v>
      </c>
      <c r="AF1197" s="919" t="s">
        <v>1714</v>
      </c>
      <c r="AG1197" s="919" t="s">
        <v>1714</v>
      </c>
      <c r="AH1197" s="919" t="s">
        <v>1714</v>
      </c>
      <c r="AI1197" s="919" t="s">
        <v>1714</v>
      </c>
      <c r="AJ1197" s="919" t="s">
        <v>1714</v>
      </c>
      <c r="AK1197" s="919" t="s">
        <v>1714</v>
      </c>
      <c r="AL1197" s="919" t="s">
        <v>1714</v>
      </c>
      <c r="AM1197" s="919" t="s">
        <v>1714</v>
      </c>
      <c r="AN1197" s="919" t="s">
        <v>1714</v>
      </c>
      <c r="AO1197" s="919" t="s">
        <v>1714</v>
      </c>
      <c r="AP1197" s="919" t="s">
        <v>1714</v>
      </c>
      <c r="AQ1197" s="922"/>
      <c r="AR1197" s="922"/>
    </row>
    <row r="1198" spans="3:44" ht="13" x14ac:dyDescent="0.3">
      <c r="C1198" s="925">
        <v>34</v>
      </c>
      <c r="D1198" s="801" t="s">
        <v>917</v>
      </c>
      <c r="E1198" s="919" t="str">
        <f t="shared" si="0"/>
        <v>Tb_Emp_Inst34</v>
      </c>
      <c r="F1198" s="919" t="s">
        <v>1714</v>
      </c>
      <c r="G1198" s="919" t="s">
        <v>1714</v>
      </c>
      <c r="H1198" s="919" t="s">
        <v>1714</v>
      </c>
      <c r="I1198" s="919" t="s">
        <v>1714</v>
      </c>
      <c r="J1198" s="919" t="s">
        <v>1714</v>
      </c>
      <c r="K1198" s="919" t="s">
        <v>1714</v>
      </c>
      <c r="L1198" s="919" t="s">
        <v>1714</v>
      </c>
      <c r="M1198" s="919" t="s">
        <v>1714</v>
      </c>
      <c r="N1198" s="919" t="s">
        <v>1714</v>
      </c>
      <c r="O1198" s="919" t="s">
        <v>1714</v>
      </c>
      <c r="P1198" s="919" t="s">
        <v>1714</v>
      </c>
      <c r="Q1198" s="919" t="s">
        <v>1714</v>
      </c>
      <c r="R1198" s="919" t="s">
        <v>1714</v>
      </c>
      <c r="S1198" s="919" t="s">
        <v>1714</v>
      </c>
      <c r="T1198" s="919" t="s">
        <v>1714</v>
      </c>
      <c r="U1198" s="919" t="s">
        <v>1714</v>
      </c>
      <c r="V1198" s="919" t="s">
        <v>1714</v>
      </c>
      <c r="W1198" s="919" t="s">
        <v>1714</v>
      </c>
      <c r="X1198" s="919" t="s">
        <v>1714</v>
      </c>
      <c r="Y1198" s="919" t="s">
        <v>1714</v>
      </c>
      <c r="Z1198" s="919" t="s">
        <v>1714</v>
      </c>
      <c r="AA1198" s="919" t="s">
        <v>1714</v>
      </c>
      <c r="AB1198" s="919" t="s">
        <v>1714</v>
      </c>
      <c r="AC1198" s="919" t="s">
        <v>1714</v>
      </c>
      <c r="AD1198" s="919" t="s">
        <v>1714</v>
      </c>
      <c r="AE1198" s="919" t="s">
        <v>1714</v>
      </c>
      <c r="AF1198" s="919" t="s">
        <v>1714</v>
      </c>
      <c r="AG1198" s="919" t="s">
        <v>1714</v>
      </c>
      <c r="AH1198" s="919" t="s">
        <v>1714</v>
      </c>
      <c r="AI1198" s="919" t="s">
        <v>1714</v>
      </c>
      <c r="AJ1198" s="919" t="s">
        <v>1714</v>
      </c>
      <c r="AK1198" s="919" t="s">
        <v>1714</v>
      </c>
      <c r="AL1198" s="919" t="s">
        <v>1714</v>
      </c>
      <c r="AM1198" s="919" t="s">
        <v>1714</v>
      </c>
      <c r="AN1198" s="919" t="s">
        <v>1714</v>
      </c>
      <c r="AO1198" s="919" t="s">
        <v>1714</v>
      </c>
      <c r="AP1198" s="919" t="s">
        <v>1714</v>
      </c>
      <c r="AQ1198" s="922"/>
      <c r="AR1198" s="922"/>
    </row>
    <row r="1199" spans="3:44" ht="13" x14ac:dyDescent="0.3">
      <c r="C1199" s="925">
        <v>41</v>
      </c>
      <c r="D1199" s="801" t="s">
        <v>36</v>
      </c>
      <c r="E1199" s="919" t="str">
        <f t="shared" si="0"/>
        <v>Tb_Emp_Inst41</v>
      </c>
      <c r="F1199" s="919" t="s">
        <v>1714</v>
      </c>
      <c r="G1199" s="919" t="s">
        <v>1714</v>
      </c>
      <c r="H1199" s="919" t="s">
        <v>1714</v>
      </c>
      <c r="I1199" s="919" t="s">
        <v>1714</v>
      </c>
      <c r="J1199" s="919" t="s">
        <v>1714</v>
      </c>
      <c r="K1199" s="919" t="s">
        <v>1714</v>
      </c>
      <c r="L1199" s="919" t="s">
        <v>1714</v>
      </c>
      <c r="M1199" s="919" t="s">
        <v>1714</v>
      </c>
      <c r="N1199" s="919" t="s">
        <v>1714</v>
      </c>
      <c r="O1199" s="919" t="s">
        <v>1714</v>
      </c>
      <c r="P1199" s="919" t="s">
        <v>1714</v>
      </c>
      <c r="Q1199" s="919" t="s">
        <v>1714</v>
      </c>
      <c r="R1199" s="919" t="s">
        <v>1714</v>
      </c>
      <c r="S1199" s="919" t="s">
        <v>1714</v>
      </c>
      <c r="T1199" s="919" t="s">
        <v>1714</v>
      </c>
      <c r="U1199" s="919" t="s">
        <v>1714</v>
      </c>
      <c r="V1199" s="919" t="s">
        <v>1714</v>
      </c>
      <c r="W1199" s="919" t="s">
        <v>1714</v>
      </c>
      <c r="X1199" s="919" t="s">
        <v>1714</v>
      </c>
      <c r="Y1199" s="919" t="s">
        <v>1714</v>
      </c>
      <c r="Z1199" s="919" t="s">
        <v>1714</v>
      </c>
      <c r="AA1199" s="919" t="s">
        <v>1714</v>
      </c>
      <c r="AB1199" s="919" t="s">
        <v>1714</v>
      </c>
      <c r="AC1199" s="919" t="s">
        <v>1714</v>
      </c>
      <c r="AD1199" s="919" t="s">
        <v>1714</v>
      </c>
      <c r="AE1199" s="919" t="s">
        <v>1714</v>
      </c>
      <c r="AF1199" s="919" t="s">
        <v>1714</v>
      </c>
      <c r="AG1199" s="919" t="s">
        <v>1714</v>
      </c>
      <c r="AH1199" s="919" t="s">
        <v>1714</v>
      </c>
      <c r="AI1199" s="919" t="s">
        <v>1714</v>
      </c>
      <c r="AJ1199" s="919" t="s">
        <v>1714</v>
      </c>
      <c r="AK1199" s="919" t="s">
        <v>1714</v>
      </c>
      <c r="AL1199" s="919" t="s">
        <v>1714</v>
      </c>
      <c r="AM1199" s="919" t="s">
        <v>1714</v>
      </c>
      <c r="AN1199" s="919" t="s">
        <v>1714</v>
      </c>
      <c r="AO1199" s="919" t="s">
        <v>1714</v>
      </c>
      <c r="AP1199" s="919" t="s">
        <v>1714</v>
      </c>
      <c r="AQ1199" s="922"/>
      <c r="AR1199" s="922"/>
    </row>
    <row r="1200" spans="3:44" ht="13" x14ac:dyDescent="0.3">
      <c r="C1200" s="925">
        <v>51</v>
      </c>
      <c r="D1200" s="801" t="s">
        <v>37</v>
      </c>
      <c r="E1200" s="919" t="str">
        <f t="shared" si="0"/>
        <v>Tb_Emp_Inst51</v>
      </c>
      <c r="F1200" s="919" t="s">
        <v>1714</v>
      </c>
      <c r="G1200" s="919" t="s">
        <v>1714</v>
      </c>
      <c r="H1200" s="919" t="s">
        <v>1714</v>
      </c>
      <c r="I1200" s="919" t="s">
        <v>1714</v>
      </c>
      <c r="J1200" s="919" t="s">
        <v>1714</v>
      </c>
      <c r="K1200" s="919" t="s">
        <v>1714</v>
      </c>
      <c r="L1200" s="919" t="s">
        <v>1714</v>
      </c>
      <c r="M1200" s="919" t="s">
        <v>1714</v>
      </c>
      <c r="N1200" s="919" t="s">
        <v>1714</v>
      </c>
      <c r="O1200" s="919" t="s">
        <v>1714</v>
      </c>
      <c r="P1200" s="919" t="s">
        <v>1714</v>
      </c>
      <c r="Q1200" s="919" t="s">
        <v>1714</v>
      </c>
      <c r="R1200" s="919" t="s">
        <v>1714</v>
      </c>
      <c r="S1200" s="919" t="s">
        <v>1714</v>
      </c>
      <c r="T1200" s="919" t="s">
        <v>1714</v>
      </c>
      <c r="U1200" s="919" t="s">
        <v>1714</v>
      </c>
      <c r="V1200" s="919" t="s">
        <v>1714</v>
      </c>
      <c r="W1200" s="919" t="s">
        <v>1714</v>
      </c>
      <c r="X1200" s="919" t="s">
        <v>1714</v>
      </c>
      <c r="Y1200" s="919" t="s">
        <v>1714</v>
      </c>
      <c r="Z1200" s="919" t="s">
        <v>1714</v>
      </c>
      <c r="AA1200" s="919" t="s">
        <v>1714</v>
      </c>
      <c r="AB1200" s="919" t="s">
        <v>1714</v>
      </c>
      <c r="AC1200" s="919" t="s">
        <v>1714</v>
      </c>
      <c r="AD1200" s="919" t="s">
        <v>1714</v>
      </c>
      <c r="AE1200" s="919" t="s">
        <v>1714</v>
      </c>
      <c r="AF1200" s="919" t="s">
        <v>1714</v>
      </c>
      <c r="AG1200" s="919" t="s">
        <v>1714</v>
      </c>
      <c r="AH1200" s="919" t="s">
        <v>1714</v>
      </c>
      <c r="AI1200" s="919" t="s">
        <v>1714</v>
      </c>
      <c r="AJ1200" s="919" t="s">
        <v>1714</v>
      </c>
      <c r="AK1200" s="919" t="s">
        <v>1714</v>
      </c>
      <c r="AL1200" s="919" t="s">
        <v>1714</v>
      </c>
      <c r="AM1200" s="919" t="s">
        <v>1714</v>
      </c>
      <c r="AN1200" s="919" t="s">
        <v>1714</v>
      </c>
      <c r="AO1200" s="919" t="s">
        <v>1714</v>
      </c>
      <c r="AP1200" s="919" t="s">
        <v>1714</v>
      </c>
      <c r="AQ1200" s="922"/>
      <c r="AR1200" s="922"/>
    </row>
    <row r="1201" spans="3:44" ht="13" x14ac:dyDescent="0.3">
      <c r="C1201" s="925">
        <v>61</v>
      </c>
      <c r="D1201" s="801" t="s">
        <v>38</v>
      </c>
      <c r="E1201" s="919" t="str">
        <f t="shared" si="0"/>
        <v>Tb_Emp_Inst61</v>
      </c>
      <c r="F1201" s="919" t="s">
        <v>1714</v>
      </c>
      <c r="G1201" s="919" t="s">
        <v>1714</v>
      </c>
      <c r="H1201" s="919" t="s">
        <v>1714</v>
      </c>
      <c r="I1201" s="919" t="s">
        <v>1714</v>
      </c>
      <c r="J1201" s="919" t="s">
        <v>1714</v>
      </c>
      <c r="K1201" s="919" t="s">
        <v>1714</v>
      </c>
      <c r="L1201" s="919" t="s">
        <v>1714</v>
      </c>
      <c r="M1201" s="919" t="s">
        <v>1714</v>
      </c>
      <c r="N1201" s="919" t="s">
        <v>1714</v>
      </c>
      <c r="O1201" s="919" t="s">
        <v>1714</v>
      </c>
      <c r="P1201" s="919" t="s">
        <v>1714</v>
      </c>
      <c r="Q1201" s="919" t="s">
        <v>1714</v>
      </c>
      <c r="R1201" s="919" t="s">
        <v>1714</v>
      </c>
      <c r="S1201" s="919" t="s">
        <v>1714</v>
      </c>
      <c r="T1201" s="919" t="s">
        <v>1714</v>
      </c>
      <c r="U1201" s="919" t="s">
        <v>1714</v>
      </c>
      <c r="V1201" s="919" t="s">
        <v>1714</v>
      </c>
      <c r="W1201" s="919" t="s">
        <v>1714</v>
      </c>
      <c r="X1201" s="919" t="s">
        <v>1714</v>
      </c>
      <c r="Y1201" s="919" t="s">
        <v>1714</v>
      </c>
      <c r="Z1201" s="919" t="s">
        <v>1714</v>
      </c>
      <c r="AA1201" s="919" t="s">
        <v>1714</v>
      </c>
      <c r="AB1201" s="919" t="s">
        <v>1714</v>
      </c>
      <c r="AC1201" s="919" t="s">
        <v>1714</v>
      </c>
      <c r="AD1201" s="919" t="s">
        <v>1714</v>
      </c>
      <c r="AE1201" s="919" t="s">
        <v>1714</v>
      </c>
      <c r="AF1201" s="919" t="s">
        <v>1714</v>
      </c>
      <c r="AG1201" s="919" t="s">
        <v>1714</v>
      </c>
      <c r="AH1201" s="919" t="s">
        <v>1714</v>
      </c>
      <c r="AI1201" s="919" t="s">
        <v>1714</v>
      </c>
      <c r="AJ1201" s="919" t="s">
        <v>1714</v>
      </c>
      <c r="AK1201" s="919" t="s">
        <v>1714</v>
      </c>
      <c r="AL1201" s="919" t="s">
        <v>1714</v>
      </c>
      <c r="AM1201" s="919" t="s">
        <v>1714</v>
      </c>
      <c r="AN1201" s="919" t="s">
        <v>1714</v>
      </c>
      <c r="AO1201" s="919" t="s">
        <v>1714</v>
      </c>
      <c r="AP1201" s="919" t="s">
        <v>1714</v>
      </c>
      <c r="AQ1201" s="922"/>
      <c r="AR1201" s="922"/>
    </row>
    <row r="1202" spans="3:44" ht="13" x14ac:dyDescent="0.3">
      <c r="C1202" s="925">
        <v>62</v>
      </c>
      <c r="D1202" s="801" t="s">
        <v>39</v>
      </c>
      <c r="E1202" s="919" t="str">
        <f t="shared" si="0"/>
        <v>Tb_Emp_Inst62</v>
      </c>
      <c r="F1202" s="919" t="s">
        <v>1714</v>
      </c>
      <c r="G1202" s="919" t="s">
        <v>1714</v>
      </c>
      <c r="H1202" s="919" t="s">
        <v>1714</v>
      </c>
      <c r="I1202" s="919" t="s">
        <v>1714</v>
      </c>
      <c r="J1202" s="919" t="s">
        <v>1714</v>
      </c>
      <c r="K1202" s="919" t="s">
        <v>1714</v>
      </c>
      <c r="L1202" s="919" t="s">
        <v>1714</v>
      </c>
      <c r="M1202" s="919" t="s">
        <v>1714</v>
      </c>
      <c r="N1202" s="919" t="s">
        <v>1714</v>
      </c>
      <c r="O1202" s="919" t="s">
        <v>1714</v>
      </c>
      <c r="P1202" s="919" t="s">
        <v>1714</v>
      </c>
      <c r="Q1202" s="919" t="s">
        <v>1714</v>
      </c>
      <c r="R1202" s="919" t="s">
        <v>1714</v>
      </c>
      <c r="S1202" s="919" t="s">
        <v>1714</v>
      </c>
      <c r="T1202" s="919" t="s">
        <v>1714</v>
      </c>
      <c r="U1202" s="919" t="s">
        <v>1714</v>
      </c>
      <c r="V1202" s="919" t="s">
        <v>1714</v>
      </c>
      <c r="W1202" s="919" t="s">
        <v>1714</v>
      </c>
      <c r="X1202" s="919" t="s">
        <v>1714</v>
      </c>
      <c r="Y1202" s="919" t="s">
        <v>1714</v>
      </c>
      <c r="Z1202" s="919" t="s">
        <v>1714</v>
      </c>
      <c r="AA1202" s="919" t="s">
        <v>1714</v>
      </c>
      <c r="AB1202" s="919" t="s">
        <v>1714</v>
      </c>
      <c r="AC1202" s="919" t="s">
        <v>1714</v>
      </c>
      <c r="AD1202" s="919" t="s">
        <v>1714</v>
      </c>
      <c r="AE1202" s="919" t="s">
        <v>1714</v>
      </c>
      <c r="AF1202" s="919" t="s">
        <v>1714</v>
      </c>
      <c r="AG1202" s="919" t="s">
        <v>1714</v>
      </c>
      <c r="AH1202" s="919" t="s">
        <v>1714</v>
      </c>
      <c r="AI1202" s="919" t="s">
        <v>1714</v>
      </c>
      <c r="AJ1202" s="919" t="s">
        <v>1714</v>
      </c>
      <c r="AK1202" s="919" t="s">
        <v>1714</v>
      </c>
      <c r="AL1202" s="919" t="s">
        <v>1714</v>
      </c>
      <c r="AM1202" s="919" t="s">
        <v>1714</v>
      </c>
      <c r="AN1202" s="919" t="s">
        <v>1714</v>
      </c>
      <c r="AO1202" s="919" t="s">
        <v>1714</v>
      </c>
      <c r="AP1202" s="919" t="s">
        <v>1714</v>
      </c>
      <c r="AQ1202" s="922"/>
      <c r="AR1202" s="922"/>
    </row>
    <row r="1203" spans="3:44" ht="13" x14ac:dyDescent="0.3">
      <c r="C1203" s="926" t="s">
        <v>2897</v>
      </c>
      <c r="D1203" s="826" t="s">
        <v>5</v>
      </c>
      <c r="E1203" s="919" t="str">
        <f t="shared" si="0"/>
        <v>Tb_Emp_InstTot</v>
      </c>
      <c r="F1203" s="919" t="s">
        <v>1714</v>
      </c>
      <c r="G1203" s="919" t="s">
        <v>1714</v>
      </c>
      <c r="H1203" s="919" t="s">
        <v>1714</v>
      </c>
      <c r="I1203" s="919" t="s">
        <v>1714</v>
      </c>
      <c r="J1203" s="919" t="s">
        <v>1714</v>
      </c>
      <c r="K1203" s="919" t="s">
        <v>1714</v>
      </c>
      <c r="L1203" s="919" t="s">
        <v>1714</v>
      </c>
      <c r="M1203" s="919" t="s">
        <v>1714</v>
      </c>
      <c r="N1203" s="919" t="s">
        <v>1714</v>
      </c>
      <c r="O1203" s="919" t="s">
        <v>1714</v>
      </c>
      <c r="P1203" s="919" t="s">
        <v>1714</v>
      </c>
      <c r="Q1203" s="919" t="s">
        <v>1714</v>
      </c>
      <c r="R1203" s="919" t="s">
        <v>1714</v>
      </c>
      <c r="S1203" s="919" t="s">
        <v>1714</v>
      </c>
      <c r="T1203" s="919" t="s">
        <v>1714</v>
      </c>
      <c r="U1203" s="919" t="s">
        <v>1714</v>
      </c>
      <c r="V1203" s="919" t="s">
        <v>1714</v>
      </c>
      <c r="W1203" s="919" t="s">
        <v>1714</v>
      </c>
      <c r="X1203" s="919" t="s">
        <v>1714</v>
      </c>
      <c r="Y1203" s="919" t="s">
        <v>1714</v>
      </c>
      <c r="Z1203" s="919" t="s">
        <v>1714</v>
      </c>
      <c r="AA1203" s="919" t="s">
        <v>1714</v>
      </c>
      <c r="AB1203" s="919" t="s">
        <v>1714</v>
      </c>
      <c r="AC1203" s="919" t="s">
        <v>1714</v>
      </c>
      <c r="AD1203" s="919" t="s">
        <v>1714</v>
      </c>
      <c r="AE1203" s="919" t="s">
        <v>1714</v>
      </c>
      <c r="AF1203" s="919" t="s">
        <v>1714</v>
      </c>
      <c r="AG1203" s="919" t="s">
        <v>1714</v>
      </c>
      <c r="AH1203" s="919" t="s">
        <v>1714</v>
      </c>
      <c r="AI1203" s="919" t="s">
        <v>1714</v>
      </c>
      <c r="AJ1203" s="919" t="s">
        <v>1714</v>
      </c>
      <c r="AK1203" s="919" t="s">
        <v>1714</v>
      </c>
      <c r="AL1203" s="919" t="s">
        <v>1714</v>
      </c>
      <c r="AM1203" s="919" t="s">
        <v>1714</v>
      </c>
      <c r="AN1203" s="919" t="s">
        <v>1714</v>
      </c>
      <c r="AO1203" s="919" t="s">
        <v>1714</v>
      </c>
      <c r="AP1203" s="919" t="s">
        <v>1714</v>
      </c>
      <c r="AQ1203" s="922"/>
      <c r="AR1203" s="922"/>
    </row>
    <row r="1204" spans="3:44" ht="13" x14ac:dyDescent="0.3">
      <c r="C1204" s="927" t="s">
        <v>2898</v>
      </c>
      <c r="D1204" s="801" t="s">
        <v>918</v>
      </c>
      <c r="E1204" s="919" t="str">
        <f t="shared" si="0"/>
        <v>Tb_Emp_InstPublic</v>
      </c>
      <c r="F1204" s="919" t="s">
        <v>1714</v>
      </c>
      <c r="G1204" s="919" t="s">
        <v>1714</v>
      </c>
      <c r="H1204" s="919" t="s">
        <v>1714</v>
      </c>
      <c r="I1204" s="919" t="s">
        <v>1714</v>
      </c>
      <c r="J1204" s="919" t="s">
        <v>1714</v>
      </c>
      <c r="K1204" s="919" t="s">
        <v>1714</v>
      </c>
      <c r="L1204" s="919" t="s">
        <v>1714</v>
      </c>
      <c r="M1204" s="919" t="s">
        <v>1714</v>
      </c>
      <c r="N1204" s="919" t="s">
        <v>1714</v>
      </c>
      <c r="O1204" s="919" t="s">
        <v>1714</v>
      </c>
      <c r="P1204" s="919" t="s">
        <v>1714</v>
      </c>
      <c r="Q1204" s="919" t="s">
        <v>1714</v>
      </c>
      <c r="R1204" s="919" t="s">
        <v>1714</v>
      </c>
      <c r="S1204" s="919" t="s">
        <v>1714</v>
      </c>
      <c r="T1204" s="919" t="s">
        <v>1714</v>
      </c>
      <c r="U1204" s="919" t="s">
        <v>1714</v>
      </c>
      <c r="V1204" s="919" t="s">
        <v>1714</v>
      </c>
      <c r="W1204" s="919" t="s">
        <v>1714</v>
      </c>
      <c r="X1204" s="919" t="s">
        <v>1714</v>
      </c>
      <c r="Y1204" s="919" t="s">
        <v>1714</v>
      </c>
      <c r="Z1204" s="919" t="s">
        <v>1714</v>
      </c>
      <c r="AA1204" s="919" t="s">
        <v>1714</v>
      </c>
      <c r="AB1204" s="919" t="s">
        <v>1714</v>
      </c>
      <c r="AC1204" s="919" t="s">
        <v>1714</v>
      </c>
      <c r="AD1204" s="919" t="s">
        <v>1714</v>
      </c>
      <c r="AE1204" s="919" t="s">
        <v>1714</v>
      </c>
      <c r="AF1204" s="919" t="s">
        <v>1714</v>
      </c>
      <c r="AG1204" s="919" t="s">
        <v>1714</v>
      </c>
      <c r="AH1204" s="919" t="s">
        <v>1714</v>
      </c>
      <c r="AI1204" s="919" t="s">
        <v>1714</v>
      </c>
      <c r="AJ1204" s="919" t="s">
        <v>1714</v>
      </c>
      <c r="AK1204" s="919" t="s">
        <v>1714</v>
      </c>
      <c r="AL1204" s="919" t="s">
        <v>1714</v>
      </c>
      <c r="AM1204" s="919" t="s">
        <v>1714</v>
      </c>
      <c r="AN1204" s="919" t="s">
        <v>1714</v>
      </c>
      <c r="AO1204" s="919" t="s">
        <v>1714</v>
      </c>
      <c r="AP1204" s="919" t="s">
        <v>1714</v>
      </c>
      <c r="AQ1204" s="922"/>
      <c r="AR1204" s="922"/>
    </row>
    <row r="1205" spans="3:44" ht="13" x14ac:dyDescent="0.3">
      <c r="C1205" s="927"/>
      <c r="D1205" s="801"/>
      <c r="E1205" s="919"/>
      <c r="F1205" s="919"/>
      <c r="G1205" s="919"/>
      <c r="H1205" s="919"/>
      <c r="I1205" s="919"/>
      <c r="J1205" s="919"/>
      <c r="K1205" s="919"/>
      <c r="L1205" s="919"/>
      <c r="M1205" s="919"/>
      <c r="N1205" s="919"/>
      <c r="O1205" s="919"/>
      <c r="P1205" s="919"/>
      <c r="Q1205" s="919"/>
      <c r="R1205" s="919"/>
      <c r="S1205" s="919"/>
      <c r="T1205" s="919"/>
      <c r="U1205" s="919"/>
      <c r="V1205" s="919"/>
      <c r="W1205" s="919"/>
      <c r="X1205" s="919"/>
      <c r="Y1205" s="919"/>
      <c r="Z1205" s="919"/>
      <c r="AA1205" s="919"/>
      <c r="AB1205" s="919"/>
      <c r="AC1205" s="919"/>
      <c r="AD1205" s="919"/>
      <c r="AE1205" s="919"/>
      <c r="AF1205" s="919"/>
      <c r="AG1205" s="919"/>
      <c r="AH1205" s="919"/>
      <c r="AI1205" s="919"/>
      <c r="AJ1205" s="919"/>
      <c r="AK1205" s="919"/>
      <c r="AL1205" s="919"/>
      <c r="AM1205" s="919"/>
      <c r="AN1205" s="919"/>
      <c r="AO1205" s="919"/>
      <c r="AP1205" s="919"/>
      <c r="AQ1205" s="922"/>
      <c r="AR1205" s="922"/>
    </row>
    <row r="1206" spans="3:44" ht="13" x14ac:dyDescent="0.3">
      <c r="C1206" s="801"/>
      <c r="D1206" s="801"/>
      <c r="E1206" s="919"/>
      <c r="F1206" s="919"/>
      <c r="G1206" s="919"/>
      <c r="H1206" s="919"/>
      <c r="I1206" s="919"/>
      <c r="J1206" s="919"/>
      <c r="K1206" s="919"/>
      <c r="L1206" s="919"/>
      <c r="M1206" s="919"/>
      <c r="N1206" s="919"/>
      <c r="O1206" s="919"/>
      <c r="P1206" s="919"/>
      <c r="Q1206" s="919"/>
      <c r="R1206" s="919"/>
      <c r="S1206" s="919"/>
      <c r="T1206" s="919"/>
      <c r="U1206" s="919"/>
      <c r="V1206" s="919"/>
      <c r="W1206" s="919"/>
      <c r="X1206" s="919"/>
      <c r="Y1206" s="919"/>
      <c r="Z1206" s="919"/>
      <c r="AA1206" s="919"/>
      <c r="AB1206" s="919"/>
      <c r="AC1206" s="919"/>
      <c r="AD1206" s="919"/>
      <c r="AE1206" s="919"/>
      <c r="AF1206" s="919"/>
      <c r="AG1206" s="919"/>
      <c r="AH1206" s="919"/>
      <c r="AI1206" s="919"/>
      <c r="AJ1206" s="919"/>
      <c r="AK1206" s="919"/>
      <c r="AL1206" s="919"/>
      <c r="AM1206" s="919"/>
      <c r="AN1206" s="919"/>
      <c r="AO1206" s="919"/>
      <c r="AP1206" s="919"/>
      <c r="AQ1206" s="922"/>
      <c r="AR1206" s="922"/>
    </row>
    <row r="1207" spans="3:44" ht="13" x14ac:dyDescent="0.3">
      <c r="C1207" s="881" t="s">
        <v>2902</v>
      </c>
      <c r="D1207" s="801"/>
      <c r="E1207" s="919"/>
      <c r="F1207" s="919"/>
      <c r="G1207" s="919"/>
      <c r="H1207" s="919"/>
      <c r="I1207" s="919"/>
      <c r="J1207" s="919"/>
      <c r="K1207" s="919"/>
      <c r="L1207" s="919"/>
      <c r="M1207" s="919"/>
      <c r="N1207" s="919"/>
      <c r="O1207" s="919"/>
      <c r="P1207" s="919"/>
      <c r="Q1207" s="919"/>
      <c r="R1207" s="919"/>
      <c r="S1207" s="919"/>
      <c r="T1207" s="919"/>
      <c r="U1207" s="919"/>
      <c r="V1207" s="919"/>
      <c r="W1207" s="919"/>
      <c r="X1207" s="919"/>
      <c r="Y1207" s="919"/>
      <c r="Z1207" s="919"/>
      <c r="AA1207" s="919"/>
      <c r="AB1207" s="919"/>
      <c r="AC1207" s="919"/>
      <c r="AD1207" s="919"/>
      <c r="AE1207" s="919"/>
      <c r="AF1207" s="919"/>
      <c r="AG1207" s="919"/>
      <c r="AH1207" s="919"/>
      <c r="AI1207" s="919"/>
      <c r="AJ1207" s="919"/>
      <c r="AK1207" s="919"/>
      <c r="AL1207" s="919"/>
      <c r="AM1207" s="919"/>
      <c r="AN1207" s="919"/>
      <c r="AO1207" s="919"/>
      <c r="AP1207" s="919"/>
      <c r="AQ1207" s="922"/>
      <c r="AR1207" s="922"/>
    </row>
    <row r="1208" spans="3:44" ht="13" x14ac:dyDescent="0.3">
      <c r="C1208" s="925">
        <v>11</v>
      </c>
      <c r="D1208" s="801" t="s">
        <v>31</v>
      </c>
      <c r="E1208" s="919" t="str">
        <f>CONCATENATE("Tb_Earn_Inst",C1208)</f>
        <v>Tb_Earn_Inst11</v>
      </c>
      <c r="F1208" s="919" t="s">
        <v>1714</v>
      </c>
      <c r="G1208" s="919" t="s">
        <v>1714</v>
      </c>
      <c r="H1208" s="919" t="s">
        <v>1714</v>
      </c>
      <c r="I1208" s="919" t="s">
        <v>1714</v>
      </c>
      <c r="J1208" s="919" t="s">
        <v>1714</v>
      </c>
      <c r="K1208" s="919" t="s">
        <v>1714</v>
      </c>
      <c r="L1208" s="919" t="s">
        <v>1714</v>
      </c>
      <c r="M1208" s="919" t="s">
        <v>1714</v>
      </c>
      <c r="N1208" s="919" t="s">
        <v>1714</v>
      </c>
      <c r="O1208" s="919" t="s">
        <v>1714</v>
      </c>
      <c r="P1208" s="919" t="s">
        <v>1714</v>
      </c>
      <c r="Q1208" s="919" t="s">
        <v>1714</v>
      </c>
      <c r="R1208" s="919" t="s">
        <v>1714</v>
      </c>
      <c r="S1208" s="919" t="s">
        <v>1714</v>
      </c>
      <c r="T1208" s="919" t="s">
        <v>1714</v>
      </c>
      <c r="U1208" s="919" t="s">
        <v>1714</v>
      </c>
      <c r="V1208" s="919" t="s">
        <v>1714</v>
      </c>
      <c r="W1208" s="919" t="s">
        <v>1714</v>
      </c>
      <c r="X1208" s="919" t="s">
        <v>1714</v>
      </c>
      <c r="Y1208" s="919" t="s">
        <v>1714</v>
      </c>
      <c r="Z1208" s="919" t="s">
        <v>1714</v>
      </c>
      <c r="AA1208" s="919" t="s">
        <v>1714</v>
      </c>
      <c r="AB1208" s="919" t="s">
        <v>1714</v>
      </c>
      <c r="AC1208" s="919" t="s">
        <v>1714</v>
      </c>
      <c r="AD1208" s="919" t="s">
        <v>1714</v>
      </c>
      <c r="AE1208" s="919" t="s">
        <v>1714</v>
      </c>
      <c r="AF1208" s="919" t="s">
        <v>1714</v>
      </c>
      <c r="AG1208" s="919" t="s">
        <v>1714</v>
      </c>
      <c r="AH1208" s="919" t="s">
        <v>1714</v>
      </c>
      <c r="AI1208" s="919" t="s">
        <v>1714</v>
      </c>
      <c r="AJ1208" s="919" t="s">
        <v>1714</v>
      </c>
      <c r="AK1208" s="919" t="s">
        <v>1714</v>
      </c>
      <c r="AL1208" s="919" t="s">
        <v>1714</v>
      </c>
      <c r="AM1208" s="919" t="s">
        <v>1714</v>
      </c>
      <c r="AN1208" s="919" t="s">
        <v>1714</v>
      </c>
      <c r="AO1208" s="919" t="s">
        <v>1714</v>
      </c>
      <c r="AP1208" s="919" t="s">
        <v>1714</v>
      </c>
      <c r="AQ1208" s="922"/>
      <c r="AR1208" s="922"/>
    </row>
    <row r="1209" spans="3:44" ht="13" x14ac:dyDescent="0.3">
      <c r="C1209" s="925">
        <v>12</v>
      </c>
      <c r="D1209" s="801" t="s">
        <v>32</v>
      </c>
      <c r="E1209" s="919" t="str">
        <f t="shared" ref="E1209:E1222" si="1">CONCATENATE("Tb_Earn_Inst",C1209)</f>
        <v>Tb_Earn_Inst12</v>
      </c>
      <c r="F1209" s="919" t="s">
        <v>1714</v>
      </c>
      <c r="G1209" s="919" t="s">
        <v>1714</v>
      </c>
      <c r="H1209" s="919" t="s">
        <v>1714</v>
      </c>
      <c r="I1209" s="919" t="s">
        <v>1714</v>
      </c>
      <c r="J1209" s="919" t="s">
        <v>1714</v>
      </c>
      <c r="K1209" s="919" t="s">
        <v>1714</v>
      </c>
      <c r="L1209" s="919" t="s">
        <v>1714</v>
      </c>
      <c r="M1209" s="919" t="s">
        <v>1714</v>
      </c>
      <c r="N1209" s="919" t="s">
        <v>1714</v>
      </c>
      <c r="O1209" s="919" t="s">
        <v>1714</v>
      </c>
      <c r="P1209" s="919" t="s">
        <v>1714</v>
      </c>
      <c r="Q1209" s="919" t="s">
        <v>1714</v>
      </c>
      <c r="R1209" s="919" t="s">
        <v>1714</v>
      </c>
      <c r="S1209" s="919" t="s">
        <v>1714</v>
      </c>
      <c r="T1209" s="919" t="s">
        <v>1714</v>
      </c>
      <c r="U1209" s="919" t="s">
        <v>1714</v>
      </c>
      <c r="V1209" s="919" t="s">
        <v>1714</v>
      </c>
      <c r="W1209" s="919" t="s">
        <v>1714</v>
      </c>
      <c r="X1209" s="919" t="s">
        <v>1714</v>
      </c>
      <c r="Y1209" s="919" t="s">
        <v>1714</v>
      </c>
      <c r="Z1209" s="919" t="s">
        <v>1714</v>
      </c>
      <c r="AA1209" s="919" t="s">
        <v>1714</v>
      </c>
      <c r="AB1209" s="919" t="s">
        <v>1714</v>
      </c>
      <c r="AC1209" s="919" t="s">
        <v>1714</v>
      </c>
      <c r="AD1209" s="919" t="s">
        <v>1714</v>
      </c>
      <c r="AE1209" s="919" t="s">
        <v>1714</v>
      </c>
      <c r="AF1209" s="919" t="s">
        <v>1714</v>
      </c>
      <c r="AG1209" s="919" t="s">
        <v>1714</v>
      </c>
      <c r="AH1209" s="919" t="s">
        <v>1714</v>
      </c>
      <c r="AI1209" s="919" t="s">
        <v>1714</v>
      </c>
      <c r="AJ1209" s="919" t="s">
        <v>1714</v>
      </c>
      <c r="AK1209" s="919" t="s">
        <v>1714</v>
      </c>
      <c r="AL1209" s="919" t="s">
        <v>1714</v>
      </c>
      <c r="AM1209" s="919" t="s">
        <v>1714</v>
      </c>
      <c r="AN1209" s="919" t="s">
        <v>1714</v>
      </c>
      <c r="AO1209" s="919" t="s">
        <v>1714</v>
      </c>
      <c r="AP1209" s="919" t="s">
        <v>1714</v>
      </c>
      <c r="AQ1209" s="922"/>
      <c r="AR1209" s="922"/>
    </row>
    <row r="1210" spans="3:44" ht="13" x14ac:dyDescent="0.3">
      <c r="C1210" s="925">
        <v>21</v>
      </c>
      <c r="D1210" s="801" t="s">
        <v>914</v>
      </c>
      <c r="E1210" s="919" t="str">
        <f t="shared" si="1"/>
        <v>Tb_Earn_Inst21</v>
      </c>
      <c r="F1210" s="919" t="s">
        <v>1714</v>
      </c>
      <c r="G1210" s="919" t="s">
        <v>1714</v>
      </c>
      <c r="H1210" s="919" t="s">
        <v>1714</v>
      </c>
      <c r="I1210" s="919" t="s">
        <v>1714</v>
      </c>
      <c r="J1210" s="919" t="s">
        <v>1714</v>
      </c>
      <c r="K1210" s="919" t="s">
        <v>1714</v>
      </c>
      <c r="L1210" s="919" t="s">
        <v>1714</v>
      </c>
      <c r="M1210" s="919" t="s">
        <v>1714</v>
      </c>
      <c r="N1210" s="919" t="s">
        <v>1714</v>
      </c>
      <c r="O1210" s="919" t="s">
        <v>1714</v>
      </c>
      <c r="P1210" s="919" t="s">
        <v>1714</v>
      </c>
      <c r="Q1210" s="919" t="s">
        <v>1714</v>
      </c>
      <c r="R1210" s="919" t="s">
        <v>1714</v>
      </c>
      <c r="S1210" s="919" t="s">
        <v>1714</v>
      </c>
      <c r="T1210" s="919" t="s">
        <v>1714</v>
      </c>
      <c r="U1210" s="919" t="s">
        <v>1714</v>
      </c>
      <c r="V1210" s="919" t="s">
        <v>1714</v>
      </c>
      <c r="W1210" s="919" t="s">
        <v>1714</v>
      </c>
      <c r="X1210" s="919" t="s">
        <v>1714</v>
      </c>
      <c r="Y1210" s="919" t="s">
        <v>1714</v>
      </c>
      <c r="Z1210" s="919" t="s">
        <v>1714</v>
      </c>
      <c r="AA1210" s="919" t="s">
        <v>1714</v>
      </c>
      <c r="AB1210" s="919" t="s">
        <v>1714</v>
      </c>
      <c r="AC1210" s="919" t="s">
        <v>1714</v>
      </c>
      <c r="AD1210" s="919" t="s">
        <v>1714</v>
      </c>
      <c r="AE1210" s="919" t="s">
        <v>1714</v>
      </c>
      <c r="AF1210" s="919" t="s">
        <v>1714</v>
      </c>
      <c r="AG1210" s="919" t="s">
        <v>1714</v>
      </c>
      <c r="AH1210" s="919" t="s">
        <v>1714</v>
      </c>
      <c r="AI1210" s="919" t="s">
        <v>1714</v>
      </c>
      <c r="AJ1210" s="919" t="s">
        <v>1714</v>
      </c>
      <c r="AK1210" s="919" t="s">
        <v>1714</v>
      </c>
      <c r="AL1210" s="919" t="s">
        <v>1714</v>
      </c>
      <c r="AM1210" s="919" t="s">
        <v>1714</v>
      </c>
      <c r="AN1210" s="919" t="s">
        <v>1714</v>
      </c>
      <c r="AO1210" s="919" t="s">
        <v>1714</v>
      </c>
      <c r="AP1210" s="919" t="s">
        <v>1714</v>
      </c>
      <c r="AQ1210" s="922"/>
      <c r="AR1210" s="922"/>
    </row>
    <row r="1211" spans="3:44" ht="13" x14ac:dyDescent="0.3">
      <c r="C1211" s="925">
        <v>22</v>
      </c>
      <c r="D1211" s="801" t="s">
        <v>915</v>
      </c>
      <c r="E1211" s="919" t="str">
        <f t="shared" si="1"/>
        <v>Tb_Earn_Inst22</v>
      </c>
      <c r="F1211" s="919" t="s">
        <v>1714</v>
      </c>
      <c r="G1211" s="919" t="s">
        <v>1714</v>
      </c>
      <c r="H1211" s="919" t="s">
        <v>1714</v>
      </c>
      <c r="I1211" s="919" t="s">
        <v>1714</v>
      </c>
      <c r="J1211" s="919" t="s">
        <v>1714</v>
      </c>
      <c r="K1211" s="919" t="s">
        <v>1714</v>
      </c>
      <c r="L1211" s="919" t="s">
        <v>1714</v>
      </c>
      <c r="M1211" s="919" t="s">
        <v>1714</v>
      </c>
      <c r="N1211" s="919" t="s">
        <v>1714</v>
      </c>
      <c r="O1211" s="919" t="s">
        <v>1714</v>
      </c>
      <c r="P1211" s="919" t="s">
        <v>1714</v>
      </c>
      <c r="Q1211" s="919" t="s">
        <v>1714</v>
      </c>
      <c r="R1211" s="919" t="s">
        <v>1714</v>
      </c>
      <c r="S1211" s="919" t="s">
        <v>1714</v>
      </c>
      <c r="T1211" s="919" t="s">
        <v>1714</v>
      </c>
      <c r="U1211" s="919" t="s">
        <v>1714</v>
      </c>
      <c r="V1211" s="919" t="s">
        <v>1714</v>
      </c>
      <c r="W1211" s="919" t="s">
        <v>1714</v>
      </c>
      <c r="X1211" s="919" t="s">
        <v>1714</v>
      </c>
      <c r="Y1211" s="919" t="s">
        <v>1714</v>
      </c>
      <c r="Z1211" s="919" t="s">
        <v>1714</v>
      </c>
      <c r="AA1211" s="919" t="s">
        <v>1714</v>
      </c>
      <c r="AB1211" s="919" t="s">
        <v>1714</v>
      </c>
      <c r="AC1211" s="919" t="s">
        <v>1714</v>
      </c>
      <c r="AD1211" s="919" t="s">
        <v>1714</v>
      </c>
      <c r="AE1211" s="919" t="s">
        <v>1714</v>
      </c>
      <c r="AF1211" s="919" t="s">
        <v>1714</v>
      </c>
      <c r="AG1211" s="919" t="s">
        <v>1714</v>
      </c>
      <c r="AH1211" s="919" t="s">
        <v>1714</v>
      </c>
      <c r="AI1211" s="919" t="s">
        <v>1714</v>
      </c>
      <c r="AJ1211" s="919" t="s">
        <v>1714</v>
      </c>
      <c r="AK1211" s="919" t="s">
        <v>1714</v>
      </c>
      <c r="AL1211" s="919" t="s">
        <v>1714</v>
      </c>
      <c r="AM1211" s="919" t="s">
        <v>1714</v>
      </c>
      <c r="AN1211" s="919" t="s">
        <v>1714</v>
      </c>
      <c r="AO1211" s="919" t="s">
        <v>1714</v>
      </c>
      <c r="AP1211" s="919" t="s">
        <v>1714</v>
      </c>
      <c r="AQ1211" s="922"/>
      <c r="AR1211" s="922"/>
    </row>
    <row r="1212" spans="3:44" ht="13" x14ac:dyDescent="0.3">
      <c r="C1212" s="925">
        <v>23</v>
      </c>
      <c r="D1212" s="801" t="s">
        <v>916</v>
      </c>
      <c r="E1212" s="919" t="str">
        <f t="shared" si="1"/>
        <v>Tb_Earn_Inst23</v>
      </c>
      <c r="F1212" s="919" t="s">
        <v>1714</v>
      </c>
      <c r="G1212" s="919" t="s">
        <v>1714</v>
      </c>
      <c r="H1212" s="919" t="s">
        <v>1714</v>
      </c>
      <c r="I1212" s="919" t="s">
        <v>1714</v>
      </c>
      <c r="J1212" s="919" t="s">
        <v>1714</v>
      </c>
      <c r="K1212" s="919" t="s">
        <v>1714</v>
      </c>
      <c r="L1212" s="919" t="s">
        <v>1714</v>
      </c>
      <c r="M1212" s="919" t="s">
        <v>1714</v>
      </c>
      <c r="N1212" s="919" t="s">
        <v>1714</v>
      </c>
      <c r="O1212" s="919" t="s">
        <v>1714</v>
      </c>
      <c r="P1212" s="919" t="s">
        <v>1714</v>
      </c>
      <c r="Q1212" s="919" t="s">
        <v>1714</v>
      </c>
      <c r="R1212" s="919" t="s">
        <v>1714</v>
      </c>
      <c r="S1212" s="919" t="s">
        <v>1714</v>
      </c>
      <c r="T1212" s="919" t="s">
        <v>1714</v>
      </c>
      <c r="U1212" s="919" t="s">
        <v>1714</v>
      </c>
      <c r="V1212" s="919" t="s">
        <v>1714</v>
      </c>
      <c r="W1212" s="919" t="s">
        <v>1714</v>
      </c>
      <c r="X1212" s="919" t="s">
        <v>1714</v>
      </c>
      <c r="Y1212" s="919" t="s">
        <v>1714</v>
      </c>
      <c r="Z1212" s="919" t="s">
        <v>1714</v>
      </c>
      <c r="AA1212" s="919" t="s">
        <v>1714</v>
      </c>
      <c r="AB1212" s="919" t="s">
        <v>1714</v>
      </c>
      <c r="AC1212" s="919" t="s">
        <v>1714</v>
      </c>
      <c r="AD1212" s="919" t="s">
        <v>1714</v>
      </c>
      <c r="AE1212" s="919" t="s">
        <v>1714</v>
      </c>
      <c r="AF1212" s="919" t="s">
        <v>1714</v>
      </c>
      <c r="AG1212" s="919" t="s">
        <v>1714</v>
      </c>
      <c r="AH1212" s="919" t="s">
        <v>1714</v>
      </c>
      <c r="AI1212" s="919" t="s">
        <v>1714</v>
      </c>
      <c r="AJ1212" s="919" t="s">
        <v>1714</v>
      </c>
      <c r="AK1212" s="919" t="s">
        <v>1714</v>
      </c>
      <c r="AL1212" s="919" t="s">
        <v>1714</v>
      </c>
      <c r="AM1212" s="919" t="s">
        <v>1714</v>
      </c>
      <c r="AN1212" s="919" t="s">
        <v>1714</v>
      </c>
      <c r="AO1212" s="919" t="s">
        <v>1714</v>
      </c>
      <c r="AP1212" s="919" t="s">
        <v>1714</v>
      </c>
      <c r="AQ1212" s="922"/>
      <c r="AR1212" s="922"/>
    </row>
    <row r="1213" spans="3:44" ht="13" x14ac:dyDescent="0.3">
      <c r="C1213" s="925">
        <v>31</v>
      </c>
      <c r="D1213" s="801" t="s">
        <v>33</v>
      </c>
      <c r="E1213" s="919" t="str">
        <f t="shared" si="1"/>
        <v>Tb_Earn_Inst31</v>
      </c>
      <c r="F1213" s="919" t="s">
        <v>1714</v>
      </c>
      <c r="G1213" s="919" t="s">
        <v>1714</v>
      </c>
      <c r="H1213" s="919" t="s">
        <v>1714</v>
      </c>
      <c r="I1213" s="919" t="s">
        <v>1714</v>
      </c>
      <c r="J1213" s="919" t="s">
        <v>1714</v>
      </c>
      <c r="K1213" s="919" t="s">
        <v>1714</v>
      </c>
      <c r="L1213" s="919" t="s">
        <v>1714</v>
      </c>
      <c r="M1213" s="919" t="s">
        <v>1714</v>
      </c>
      <c r="N1213" s="919" t="s">
        <v>1714</v>
      </c>
      <c r="O1213" s="919" t="s">
        <v>1714</v>
      </c>
      <c r="P1213" s="919" t="s">
        <v>1714</v>
      </c>
      <c r="Q1213" s="919" t="s">
        <v>1714</v>
      </c>
      <c r="R1213" s="919" t="s">
        <v>1714</v>
      </c>
      <c r="S1213" s="919" t="s">
        <v>1714</v>
      </c>
      <c r="T1213" s="919" t="s">
        <v>1714</v>
      </c>
      <c r="U1213" s="919" t="s">
        <v>1714</v>
      </c>
      <c r="V1213" s="919" t="s">
        <v>1714</v>
      </c>
      <c r="W1213" s="919" t="s">
        <v>1714</v>
      </c>
      <c r="X1213" s="919" t="s">
        <v>1714</v>
      </c>
      <c r="Y1213" s="919" t="s">
        <v>1714</v>
      </c>
      <c r="Z1213" s="919" t="s">
        <v>1714</v>
      </c>
      <c r="AA1213" s="919" t="s">
        <v>1714</v>
      </c>
      <c r="AB1213" s="919" t="s">
        <v>1714</v>
      </c>
      <c r="AC1213" s="919" t="s">
        <v>1714</v>
      </c>
      <c r="AD1213" s="919" t="s">
        <v>1714</v>
      </c>
      <c r="AE1213" s="919" t="s">
        <v>1714</v>
      </c>
      <c r="AF1213" s="919" t="s">
        <v>1714</v>
      </c>
      <c r="AG1213" s="919" t="s">
        <v>1714</v>
      </c>
      <c r="AH1213" s="919" t="s">
        <v>1714</v>
      </c>
      <c r="AI1213" s="919" t="s">
        <v>1714</v>
      </c>
      <c r="AJ1213" s="919" t="s">
        <v>1714</v>
      </c>
      <c r="AK1213" s="919" t="s">
        <v>1714</v>
      </c>
      <c r="AL1213" s="919" t="s">
        <v>1714</v>
      </c>
      <c r="AM1213" s="919" t="s">
        <v>1714</v>
      </c>
      <c r="AN1213" s="919" t="s">
        <v>1714</v>
      </c>
      <c r="AO1213" s="919" t="s">
        <v>1714</v>
      </c>
      <c r="AP1213" s="919" t="s">
        <v>1714</v>
      </c>
      <c r="AQ1213" s="922"/>
      <c r="AR1213" s="922"/>
    </row>
    <row r="1214" spans="3:44" ht="13" x14ac:dyDescent="0.3">
      <c r="C1214" s="925">
        <v>32</v>
      </c>
      <c r="D1214" s="801" t="s">
        <v>34</v>
      </c>
      <c r="E1214" s="919" t="str">
        <f t="shared" si="1"/>
        <v>Tb_Earn_Inst32</v>
      </c>
      <c r="F1214" s="919" t="s">
        <v>1714</v>
      </c>
      <c r="G1214" s="919" t="s">
        <v>1714</v>
      </c>
      <c r="H1214" s="919" t="s">
        <v>1714</v>
      </c>
      <c r="I1214" s="919" t="s">
        <v>1714</v>
      </c>
      <c r="J1214" s="919" t="s">
        <v>1714</v>
      </c>
      <c r="K1214" s="919" t="s">
        <v>1714</v>
      </c>
      <c r="L1214" s="919" t="s">
        <v>1714</v>
      </c>
      <c r="M1214" s="919" t="s">
        <v>1714</v>
      </c>
      <c r="N1214" s="919" t="s">
        <v>1714</v>
      </c>
      <c r="O1214" s="919" t="s">
        <v>1714</v>
      </c>
      <c r="P1214" s="919" t="s">
        <v>1714</v>
      </c>
      <c r="Q1214" s="919" t="s">
        <v>1714</v>
      </c>
      <c r="R1214" s="919" t="s">
        <v>1714</v>
      </c>
      <c r="S1214" s="919" t="s">
        <v>1714</v>
      </c>
      <c r="T1214" s="919" t="s">
        <v>1714</v>
      </c>
      <c r="U1214" s="919" t="s">
        <v>1714</v>
      </c>
      <c r="V1214" s="919" t="s">
        <v>1714</v>
      </c>
      <c r="W1214" s="919" t="s">
        <v>1714</v>
      </c>
      <c r="X1214" s="919" t="s">
        <v>1714</v>
      </c>
      <c r="Y1214" s="919" t="s">
        <v>1714</v>
      </c>
      <c r="Z1214" s="919" t="s">
        <v>1714</v>
      </c>
      <c r="AA1214" s="919" t="s">
        <v>1714</v>
      </c>
      <c r="AB1214" s="919" t="s">
        <v>1714</v>
      </c>
      <c r="AC1214" s="919" t="s">
        <v>1714</v>
      </c>
      <c r="AD1214" s="919" t="s">
        <v>1714</v>
      </c>
      <c r="AE1214" s="919" t="s">
        <v>1714</v>
      </c>
      <c r="AF1214" s="919" t="s">
        <v>1714</v>
      </c>
      <c r="AG1214" s="919" t="s">
        <v>1714</v>
      </c>
      <c r="AH1214" s="919" t="s">
        <v>1714</v>
      </c>
      <c r="AI1214" s="919" t="s">
        <v>1714</v>
      </c>
      <c r="AJ1214" s="919" t="s">
        <v>1714</v>
      </c>
      <c r="AK1214" s="919" t="s">
        <v>1714</v>
      </c>
      <c r="AL1214" s="919" t="s">
        <v>1714</v>
      </c>
      <c r="AM1214" s="919" t="s">
        <v>1714</v>
      </c>
      <c r="AN1214" s="919" t="s">
        <v>1714</v>
      </c>
      <c r="AO1214" s="919" t="s">
        <v>1714</v>
      </c>
      <c r="AP1214" s="919" t="s">
        <v>1714</v>
      </c>
      <c r="AQ1214" s="922"/>
      <c r="AR1214" s="922"/>
    </row>
    <row r="1215" spans="3:44" ht="13" x14ac:dyDescent="0.3">
      <c r="C1215" s="925">
        <v>33</v>
      </c>
      <c r="D1215" s="801" t="s">
        <v>35</v>
      </c>
      <c r="E1215" s="919" t="str">
        <f t="shared" si="1"/>
        <v>Tb_Earn_Inst33</v>
      </c>
      <c r="F1215" s="919" t="s">
        <v>1714</v>
      </c>
      <c r="G1215" s="919" t="s">
        <v>1714</v>
      </c>
      <c r="H1215" s="919" t="s">
        <v>1714</v>
      </c>
      <c r="I1215" s="919" t="s">
        <v>1714</v>
      </c>
      <c r="J1215" s="919" t="s">
        <v>1714</v>
      </c>
      <c r="K1215" s="919" t="s">
        <v>1714</v>
      </c>
      <c r="L1215" s="919" t="s">
        <v>1714</v>
      </c>
      <c r="M1215" s="919" t="s">
        <v>1714</v>
      </c>
      <c r="N1215" s="919" t="s">
        <v>1714</v>
      </c>
      <c r="O1215" s="919" t="s">
        <v>1714</v>
      </c>
      <c r="P1215" s="919" t="s">
        <v>1714</v>
      </c>
      <c r="Q1215" s="919" t="s">
        <v>1714</v>
      </c>
      <c r="R1215" s="919" t="s">
        <v>1714</v>
      </c>
      <c r="S1215" s="919" t="s">
        <v>1714</v>
      </c>
      <c r="T1215" s="919" t="s">
        <v>1714</v>
      </c>
      <c r="U1215" s="919" t="s">
        <v>1714</v>
      </c>
      <c r="V1215" s="919" t="s">
        <v>1714</v>
      </c>
      <c r="W1215" s="919" t="s">
        <v>1714</v>
      </c>
      <c r="X1215" s="919" t="s">
        <v>1714</v>
      </c>
      <c r="Y1215" s="919" t="s">
        <v>1714</v>
      </c>
      <c r="Z1215" s="919" t="s">
        <v>1714</v>
      </c>
      <c r="AA1215" s="919" t="s">
        <v>1714</v>
      </c>
      <c r="AB1215" s="919" t="s">
        <v>1714</v>
      </c>
      <c r="AC1215" s="919" t="s">
        <v>1714</v>
      </c>
      <c r="AD1215" s="919" t="s">
        <v>1714</v>
      </c>
      <c r="AE1215" s="919" t="s">
        <v>1714</v>
      </c>
      <c r="AF1215" s="919" t="s">
        <v>1714</v>
      </c>
      <c r="AG1215" s="919" t="s">
        <v>1714</v>
      </c>
      <c r="AH1215" s="919" t="s">
        <v>1714</v>
      </c>
      <c r="AI1215" s="919" t="s">
        <v>1714</v>
      </c>
      <c r="AJ1215" s="919" t="s">
        <v>1714</v>
      </c>
      <c r="AK1215" s="919" t="s">
        <v>1714</v>
      </c>
      <c r="AL1215" s="919" t="s">
        <v>1714</v>
      </c>
      <c r="AM1215" s="919" t="s">
        <v>1714</v>
      </c>
      <c r="AN1215" s="919" t="s">
        <v>1714</v>
      </c>
      <c r="AO1215" s="919" t="s">
        <v>1714</v>
      </c>
      <c r="AP1215" s="919" t="s">
        <v>1714</v>
      </c>
      <c r="AQ1215" s="922"/>
      <c r="AR1215" s="922"/>
    </row>
    <row r="1216" spans="3:44" ht="13" x14ac:dyDescent="0.3">
      <c r="C1216" s="925">
        <v>34</v>
      </c>
      <c r="D1216" s="801" t="s">
        <v>917</v>
      </c>
      <c r="E1216" s="919" t="str">
        <f t="shared" si="1"/>
        <v>Tb_Earn_Inst34</v>
      </c>
      <c r="F1216" s="919" t="s">
        <v>1714</v>
      </c>
      <c r="G1216" s="919" t="s">
        <v>1714</v>
      </c>
      <c r="H1216" s="919" t="s">
        <v>1714</v>
      </c>
      <c r="I1216" s="919" t="s">
        <v>1714</v>
      </c>
      <c r="J1216" s="919" t="s">
        <v>1714</v>
      </c>
      <c r="K1216" s="919" t="s">
        <v>1714</v>
      </c>
      <c r="L1216" s="919" t="s">
        <v>1714</v>
      </c>
      <c r="M1216" s="919" t="s">
        <v>1714</v>
      </c>
      <c r="N1216" s="919" t="s">
        <v>1714</v>
      </c>
      <c r="O1216" s="919" t="s">
        <v>1714</v>
      </c>
      <c r="P1216" s="919" t="s">
        <v>1714</v>
      </c>
      <c r="Q1216" s="919" t="s">
        <v>1714</v>
      </c>
      <c r="R1216" s="919" t="s">
        <v>1714</v>
      </c>
      <c r="S1216" s="919" t="s">
        <v>1714</v>
      </c>
      <c r="T1216" s="919" t="s">
        <v>1714</v>
      </c>
      <c r="U1216" s="919" t="s">
        <v>1714</v>
      </c>
      <c r="V1216" s="919" t="s">
        <v>1714</v>
      </c>
      <c r="W1216" s="919" t="s">
        <v>1714</v>
      </c>
      <c r="X1216" s="919" t="s">
        <v>1714</v>
      </c>
      <c r="Y1216" s="919" t="s">
        <v>1714</v>
      </c>
      <c r="Z1216" s="919" t="s">
        <v>1714</v>
      </c>
      <c r="AA1216" s="919" t="s">
        <v>1714</v>
      </c>
      <c r="AB1216" s="919" t="s">
        <v>1714</v>
      </c>
      <c r="AC1216" s="919" t="s">
        <v>1714</v>
      </c>
      <c r="AD1216" s="919" t="s">
        <v>1714</v>
      </c>
      <c r="AE1216" s="919" t="s">
        <v>1714</v>
      </c>
      <c r="AF1216" s="919" t="s">
        <v>1714</v>
      </c>
      <c r="AG1216" s="919" t="s">
        <v>1714</v>
      </c>
      <c r="AH1216" s="919" t="s">
        <v>1714</v>
      </c>
      <c r="AI1216" s="919" t="s">
        <v>1714</v>
      </c>
      <c r="AJ1216" s="919" t="s">
        <v>1714</v>
      </c>
      <c r="AK1216" s="919" t="s">
        <v>1714</v>
      </c>
      <c r="AL1216" s="919" t="s">
        <v>1714</v>
      </c>
      <c r="AM1216" s="919" t="s">
        <v>1714</v>
      </c>
      <c r="AN1216" s="919" t="s">
        <v>1714</v>
      </c>
      <c r="AO1216" s="919" t="s">
        <v>1714</v>
      </c>
      <c r="AP1216" s="919" t="s">
        <v>1714</v>
      </c>
      <c r="AQ1216" s="922"/>
      <c r="AR1216" s="922"/>
    </row>
    <row r="1217" spans="3:44" ht="13" x14ac:dyDescent="0.3">
      <c r="C1217" s="925">
        <v>41</v>
      </c>
      <c r="D1217" s="801" t="s">
        <v>36</v>
      </c>
      <c r="E1217" s="919" t="str">
        <f t="shared" si="1"/>
        <v>Tb_Earn_Inst41</v>
      </c>
      <c r="F1217" s="919" t="s">
        <v>1714</v>
      </c>
      <c r="G1217" s="919" t="s">
        <v>1714</v>
      </c>
      <c r="H1217" s="919" t="s">
        <v>1714</v>
      </c>
      <c r="I1217" s="919" t="s">
        <v>1714</v>
      </c>
      <c r="J1217" s="919" t="s">
        <v>1714</v>
      </c>
      <c r="K1217" s="919" t="s">
        <v>1714</v>
      </c>
      <c r="L1217" s="919" t="s">
        <v>1714</v>
      </c>
      <c r="M1217" s="919" t="s">
        <v>1714</v>
      </c>
      <c r="N1217" s="919" t="s">
        <v>1714</v>
      </c>
      <c r="O1217" s="919" t="s">
        <v>1714</v>
      </c>
      <c r="P1217" s="919" t="s">
        <v>1714</v>
      </c>
      <c r="Q1217" s="919" t="s">
        <v>1714</v>
      </c>
      <c r="R1217" s="919" t="s">
        <v>1714</v>
      </c>
      <c r="S1217" s="919" t="s">
        <v>1714</v>
      </c>
      <c r="T1217" s="919" t="s">
        <v>1714</v>
      </c>
      <c r="U1217" s="919" t="s">
        <v>1714</v>
      </c>
      <c r="V1217" s="919" t="s">
        <v>1714</v>
      </c>
      <c r="W1217" s="919" t="s">
        <v>1714</v>
      </c>
      <c r="X1217" s="919" t="s">
        <v>1714</v>
      </c>
      <c r="Y1217" s="919" t="s">
        <v>1714</v>
      </c>
      <c r="Z1217" s="919" t="s">
        <v>1714</v>
      </c>
      <c r="AA1217" s="919" t="s">
        <v>1714</v>
      </c>
      <c r="AB1217" s="919" t="s">
        <v>1714</v>
      </c>
      <c r="AC1217" s="919" t="s">
        <v>1714</v>
      </c>
      <c r="AD1217" s="919" t="s">
        <v>1714</v>
      </c>
      <c r="AE1217" s="919" t="s">
        <v>1714</v>
      </c>
      <c r="AF1217" s="919" t="s">
        <v>1714</v>
      </c>
      <c r="AG1217" s="919" t="s">
        <v>1714</v>
      </c>
      <c r="AH1217" s="919" t="s">
        <v>1714</v>
      </c>
      <c r="AI1217" s="919" t="s">
        <v>1714</v>
      </c>
      <c r="AJ1217" s="919" t="s">
        <v>1714</v>
      </c>
      <c r="AK1217" s="919" t="s">
        <v>1714</v>
      </c>
      <c r="AL1217" s="919" t="s">
        <v>1714</v>
      </c>
      <c r="AM1217" s="919" t="s">
        <v>1714</v>
      </c>
      <c r="AN1217" s="919" t="s">
        <v>1714</v>
      </c>
      <c r="AO1217" s="919" t="s">
        <v>1714</v>
      </c>
      <c r="AP1217" s="919" t="s">
        <v>1714</v>
      </c>
      <c r="AQ1217" s="922"/>
      <c r="AR1217" s="922"/>
    </row>
    <row r="1218" spans="3:44" ht="13" x14ac:dyDescent="0.3">
      <c r="C1218" s="925">
        <v>51</v>
      </c>
      <c r="D1218" s="801" t="s">
        <v>37</v>
      </c>
      <c r="E1218" s="919" t="str">
        <f t="shared" si="1"/>
        <v>Tb_Earn_Inst51</v>
      </c>
      <c r="F1218" s="919" t="s">
        <v>1714</v>
      </c>
      <c r="G1218" s="919" t="s">
        <v>1714</v>
      </c>
      <c r="H1218" s="919" t="s">
        <v>1714</v>
      </c>
      <c r="I1218" s="919" t="s">
        <v>1714</v>
      </c>
      <c r="J1218" s="919" t="s">
        <v>1714</v>
      </c>
      <c r="K1218" s="919" t="s">
        <v>1714</v>
      </c>
      <c r="L1218" s="919" t="s">
        <v>1714</v>
      </c>
      <c r="M1218" s="919" t="s">
        <v>1714</v>
      </c>
      <c r="N1218" s="919" t="s">
        <v>1714</v>
      </c>
      <c r="O1218" s="919" t="s">
        <v>1714</v>
      </c>
      <c r="P1218" s="919" t="s">
        <v>1714</v>
      </c>
      <c r="Q1218" s="919" t="s">
        <v>1714</v>
      </c>
      <c r="R1218" s="919" t="s">
        <v>1714</v>
      </c>
      <c r="S1218" s="919" t="s">
        <v>1714</v>
      </c>
      <c r="T1218" s="919" t="s">
        <v>1714</v>
      </c>
      <c r="U1218" s="919" t="s">
        <v>1714</v>
      </c>
      <c r="V1218" s="919" t="s">
        <v>1714</v>
      </c>
      <c r="W1218" s="919" t="s">
        <v>1714</v>
      </c>
      <c r="X1218" s="919" t="s">
        <v>1714</v>
      </c>
      <c r="Y1218" s="919" t="s">
        <v>1714</v>
      </c>
      <c r="Z1218" s="919" t="s">
        <v>1714</v>
      </c>
      <c r="AA1218" s="919" t="s">
        <v>1714</v>
      </c>
      <c r="AB1218" s="919" t="s">
        <v>1714</v>
      </c>
      <c r="AC1218" s="919" t="s">
        <v>1714</v>
      </c>
      <c r="AD1218" s="919" t="s">
        <v>1714</v>
      </c>
      <c r="AE1218" s="919" t="s">
        <v>1714</v>
      </c>
      <c r="AF1218" s="919" t="s">
        <v>1714</v>
      </c>
      <c r="AG1218" s="919" t="s">
        <v>1714</v>
      </c>
      <c r="AH1218" s="919" t="s">
        <v>1714</v>
      </c>
      <c r="AI1218" s="919" t="s">
        <v>1714</v>
      </c>
      <c r="AJ1218" s="919" t="s">
        <v>1714</v>
      </c>
      <c r="AK1218" s="919" t="s">
        <v>1714</v>
      </c>
      <c r="AL1218" s="919" t="s">
        <v>1714</v>
      </c>
      <c r="AM1218" s="919" t="s">
        <v>1714</v>
      </c>
      <c r="AN1218" s="919" t="s">
        <v>1714</v>
      </c>
      <c r="AO1218" s="919" t="s">
        <v>1714</v>
      </c>
      <c r="AP1218" s="919" t="s">
        <v>1714</v>
      </c>
      <c r="AQ1218" s="922"/>
      <c r="AR1218" s="922"/>
    </row>
    <row r="1219" spans="3:44" ht="13" x14ac:dyDescent="0.3">
      <c r="C1219" s="925">
        <v>61</v>
      </c>
      <c r="D1219" s="801" t="s">
        <v>38</v>
      </c>
      <c r="E1219" s="919" t="str">
        <f t="shared" si="1"/>
        <v>Tb_Earn_Inst61</v>
      </c>
      <c r="F1219" s="919" t="s">
        <v>1714</v>
      </c>
      <c r="G1219" s="919" t="s">
        <v>1714</v>
      </c>
      <c r="H1219" s="919" t="s">
        <v>1714</v>
      </c>
      <c r="I1219" s="919" t="s">
        <v>1714</v>
      </c>
      <c r="J1219" s="919" t="s">
        <v>1714</v>
      </c>
      <c r="K1219" s="919" t="s">
        <v>1714</v>
      </c>
      <c r="L1219" s="919" t="s">
        <v>1714</v>
      </c>
      <c r="M1219" s="919" t="s">
        <v>1714</v>
      </c>
      <c r="N1219" s="919" t="s">
        <v>1714</v>
      </c>
      <c r="O1219" s="919" t="s">
        <v>1714</v>
      </c>
      <c r="P1219" s="919" t="s">
        <v>1714</v>
      </c>
      <c r="Q1219" s="919" t="s">
        <v>1714</v>
      </c>
      <c r="R1219" s="919" t="s">
        <v>1714</v>
      </c>
      <c r="S1219" s="919" t="s">
        <v>1714</v>
      </c>
      <c r="T1219" s="919" t="s">
        <v>1714</v>
      </c>
      <c r="U1219" s="919" t="s">
        <v>1714</v>
      </c>
      <c r="V1219" s="919" t="s">
        <v>1714</v>
      </c>
      <c r="W1219" s="919" t="s">
        <v>1714</v>
      </c>
      <c r="X1219" s="919" t="s">
        <v>1714</v>
      </c>
      <c r="Y1219" s="919" t="s">
        <v>1714</v>
      </c>
      <c r="Z1219" s="919" t="s">
        <v>1714</v>
      </c>
      <c r="AA1219" s="919" t="s">
        <v>1714</v>
      </c>
      <c r="AB1219" s="919" t="s">
        <v>1714</v>
      </c>
      <c r="AC1219" s="919" t="s">
        <v>1714</v>
      </c>
      <c r="AD1219" s="919" t="s">
        <v>1714</v>
      </c>
      <c r="AE1219" s="919" t="s">
        <v>1714</v>
      </c>
      <c r="AF1219" s="919" t="s">
        <v>1714</v>
      </c>
      <c r="AG1219" s="919" t="s">
        <v>1714</v>
      </c>
      <c r="AH1219" s="919" t="s">
        <v>1714</v>
      </c>
      <c r="AI1219" s="919" t="s">
        <v>1714</v>
      </c>
      <c r="AJ1219" s="919" t="s">
        <v>1714</v>
      </c>
      <c r="AK1219" s="919" t="s">
        <v>1714</v>
      </c>
      <c r="AL1219" s="919" t="s">
        <v>1714</v>
      </c>
      <c r="AM1219" s="919" t="s">
        <v>1714</v>
      </c>
      <c r="AN1219" s="919" t="s">
        <v>1714</v>
      </c>
      <c r="AO1219" s="919" t="s">
        <v>1714</v>
      </c>
      <c r="AP1219" s="919" t="s">
        <v>1714</v>
      </c>
      <c r="AQ1219" s="922"/>
      <c r="AR1219" s="922"/>
    </row>
    <row r="1220" spans="3:44" ht="13" x14ac:dyDescent="0.3">
      <c r="C1220" s="925">
        <v>62</v>
      </c>
      <c r="D1220" s="801" t="s">
        <v>39</v>
      </c>
      <c r="E1220" s="919" t="str">
        <f t="shared" si="1"/>
        <v>Tb_Earn_Inst62</v>
      </c>
      <c r="F1220" s="919" t="s">
        <v>1714</v>
      </c>
      <c r="G1220" s="919" t="s">
        <v>1714</v>
      </c>
      <c r="H1220" s="919" t="s">
        <v>1714</v>
      </c>
      <c r="I1220" s="919" t="s">
        <v>1714</v>
      </c>
      <c r="J1220" s="919" t="s">
        <v>1714</v>
      </c>
      <c r="K1220" s="919" t="s">
        <v>1714</v>
      </c>
      <c r="L1220" s="919" t="s">
        <v>1714</v>
      </c>
      <c r="M1220" s="919" t="s">
        <v>1714</v>
      </c>
      <c r="N1220" s="919" t="s">
        <v>1714</v>
      </c>
      <c r="O1220" s="919" t="s">
        <v>1714</v>
      </c>
      <c r="P1220" s="919" t="s">
        <v>1714</v>
      </c>
      <c r="Q1220" s="919" t="s">
        <v>1714</v>
      </c>
      <c r="R1220" s="919" t="s">
        <v>1714</v>
      </c>
      <c r="S1220" s="919" t="s">
        <v>1714</v>
      </c>
      <c r="T1220" s="919" t="s">
        <v>1714</v>
      </c>
      <c r="U1220" s="919" t="s">
        <v>1714</v>
      </c>
      <c r="V1220" s="919" t="s">
        <v>1714</v>
      </c>
      <c r="W1220" s="919" t="s">
        <v>1714</v>
      </c>
      <c r="X1220" s="919" t="s">
        <v>1714</v>
      </c>
      <c r="Y1220" s="919" t="s">
        <v>1714</v>
      </c>
      <c r="Z1220" s="919" t="s">
        <v>1714</v>
      </c>
      <c r="AA1220" s="919" t="s">
        <v>1714</v>
      </c>
      <c r="AB1220" s="919" t="s">
        <v>1714</v>
      </c>
      <c r="AC1220" s="919" t="s">
        <v>1714</v>
      </c>
      <c r="AD1220" s="919" t="s">
        <v>1714</v>
      </c>
      <c r="AE1220" s="919" t="s">
        <v>1714</v>
      </c>
      <c r="AF1220" s="919" t="s">
        <v>1714</v>
      </c>
      <c r="AG1220" s="919" t="s">
        <v>1714</v>
      </c>
      <c r="AH1220" s="919" t="s">
        <v>1714</v>
      </c>
      <c r="AI1220" s="919" t="s">
        <v>1714</v>
      </c>
      <c r="AJ1220" s="919" t="s">
        <v>1714</v>
      </c>
      <c r="AK1220" s="919" t="s">
        <v>1714</v>
      </c>
      <c r="AL1220" s="919" t="s">
        <v>1714</v>
      </c>
      <c r="AM1220" s="919" t="s">
        <v>1714</v>
      </c>
      <c r="AN1220" s="919" t="s">
        <v>1714</v>
      </c>
      <c r="AO1220" s="919" t="s">
        <v>1714</v>
      </c>
      <c r="AP1220" s="919" t="s">
        <v>1714</v>
      </c>
      <c r="AQ1220" s="922"/>
      <c r="AR1220" s="922"/>
    </row>
    <row r="1221" spans="3:44" ht="13" x14ac:dyDescent="0.3">
      <c r="C1221" s="926" t="s">
        <v>2897</v>
      </c>
      <c r="D1221" s="826" t="s">
        <v>5</v>
      </c>
      <c r="E1221" s="919" t="str">
        <f t="shared" si="1"/>
        <v>Tb_Earn_InstTot</v>
      </c>
      <c r="F1221" s="919" t="s">
        <v>1714</v>
      </c>
      <c r="G1221" s="919" t="s">
        <v>1714</v>
      </c>
      <c r="H1221" s="919" t="s">
        <v>1714</v>
      </c>
      <c r="I1221" s="919" t="s">
        <v>1714</v>
      </c>
      <c r="J1221" s="919" t="s">
        <v>1714</v>
      </c>
      <c r="K1221" s="919" t="s">
        <v>1714</v>
      </c>
      <c r="L1221" s="919" t="s">
        <v>1714</v>
      </c>
      <c r="M1221" s="919" t="s">
        <v>1714</v>
      </c>
      <c r="N1221" s="919" t="s">
        <v>1714</v>
      </c>
      <c r="O1221" s="919" t="s">
        <v>1714</v>
      </c>
      <c r="P1221" s="919" t="s">
        <v>1714</v>
      </c>
      <c r="Q1221" s="919" t="s">
        <v>1714</v>
      </c>
      <c r="R1221" s="919" t="s">
        <v>1714</v>
      </c>
      <c r="S1221" s="919" t="s">
        <v>1714</v>
      </c>
      <c r="T1221" s="919" t="s">
        <v>1714</v>
      </c>
      <c r="U1221" s="919" t="s">
        <v>1714</v>
      </c>
      <c r="V1221" s="919" t="s">
        <v>1714</v>
      </c>
      <c r="W1221" s="919" t="s">
        <v>1714</v>
      </c>
      <c r="X1221" s="919" t="s">
        <v>1714</v>
      </c>
      <c r="Y1221" s="919" t="s">
        <v>1714</v>
      </c>
      <c r="Z1221" s="919" t="s">
        <v>1714</v>
      </c>
      <c r="AA1221" s="919" t="s">
        <v>1714</v>
      </c>
      <c r="AB1221" s="919" t="s">
        <v>1714</v>
      </c>
      <c r="AC1221" s="919" t="s">
        <v>1714</v>
      </c>
      <c r="AD1221" s="919" t="s">
        <v>1714</v>
      </c>
      <c r="AE1221" s="919" t="s">
        <v>1714</v>
      </c>
      <c r="AF1221" s="919" t="s">
        <v>1714</v>
      </c>
      <c r="AG1221" s="919" t="s">
        <v>1714</v>
      </c>
      <c r="AH1221" s="919" t="s">
        <v>1714</v>
      </c>
      <c r="AI1221" s="919" t="s">
        <v>1714</v>
      </c>
      <c r="AJ1221" s="919" t="s">
        <v>1714</v>
      </c>
      <c r="AK1221" s="919" t="s">
        <v>1714</v>
      </c>
      <c r="AL1221" s="919" t="s">
        <v>1714</v>
      </c>
      <c r="AM1221" s="919" t="s">
        <v>1714</v>
      </c>
      <c r="AN1221" s="919" t="s">
        <v>1714</v>
      </c>
      <c r="AO1221" s="919" t="s">
        <v>1714</v>
      </c>
      <c r="AP1221" s="919" t="s">
        <v>1714</v>
      </c>
      <c r="AQ1221" s="922"/>
      <c r="AR1221" s="922"/>
    </row>
    <row r="1222" spans="3:44" ht="13" x14ac:dyDescent="0.3">
      <c r="C1222" s="927" t="s">
        <v>2898</v>
      </c>
      <c r="D1222" s="801" t="s">
        <v>918</v>
      </c>
      <c r="E1222" s="919" t="str">
        <f t="shared" si="1"/>
        <v>Tb_Earn_InstPublic</v>
      </c>
      <c r="F1222" s="919" t="s">
        <v>1714</v>
      </c>
      <c r="G1222" s="919" t="s">
        <v>1714</v>
      </c>
      <c r="H1222" s="919" t="s">
        <v>1714</v>
      </c>
      <c r="I1222" s="919" t="s">
        <v>1714</v>
      </c>
      <c r="J1222" s="919" t="s">
        <v>1714</v>
      </c>
      <c r="K1222" s="919" t="s">
        <v>1714</v>
      </c>
      <c r="L1222" s="919" t="s">
        <v>1714</v>
      </c>
      <c r="M1222" s="919" t="s">
        <v>1714</v>
      </c>
      <c r="N1222" s="919" t="s">
        <v>1714</v>
      </c>
      <c r="O1222" s="919" t="s">
        <v>1714</v>
      </c>
      <c r="P1222" s="919" t="s">
        <v>1714</v>
      </c>
      <c r="Q1222" s="919" t="s">
        <v>1714</v>
      </c>
      <c r="R1222" s="919" t="s">
        <v>1714</v>
      </c>
      <c r="S1222" s="919" t="s">
        <v>1714</v>
      </c>
      <c r="T1222" s="919" t="s">
        <v>1714</v>
      </c>
      <c r="U1222" s="919" t="s">
        <v>1714</v>
      </c>
      <c r="V1222" s="919" t="s">
        <v>1714</v>
      </c>
      <c r="W1222" s="919" t="s">
        <v>1714</v>
      </c>
      <c r="X1222" s="919" t="s">
        <v>1714</v>
      </c>
      <c r="Y1222" s="919" t="s">
        <v>1714</v>
      </c>
      <c r="Z1222" s="919" t="s">
        <v>1714</v>
      </c>
      <c r="AA1222" s="919" t="s">
        <v>1714</v>
      </c>
      <c r="AB1222" s="919" t="s">
        <v>1714</v>
      </c>
      <c r="AC1222" s="919" t="s">
        <v>1714</v>
      </c>
      <c r="AD1222" s="919" t="s">
        <v>1714</v>
      </c>
      <c r="AE1222" s="919" t="s">
        <v>1714</v>
      </c>
      <c r="AF1222" s="919" t="s">
        <v>1714</v>
      </c>
      <c r="AG1222" s="919" t="s">
        <v>1714</v>
      </c>
      <c r="AH1222" s="919" t="s">
        <v>1714</v>
      </c>
      <c r="AI1222" s="919" t="s">
        <v>1714</v>
      </c>
      <c r="AJ1222" s="919" t="s">
        <v>1714</v>
      </c>
      <c r="AK1222" s="919" t="s">
        <v>1714</v>
      </c>
      <c r="AL1222" s="919" t="s">
        <v>1714</v>
      </c>
      <c r="AM1222" s="919" t="s">
        <v>1714</v>
      </c>
      <c r="AN1222" s="919" t="s">
        <v>1714</v>
      </c>
      <c r="AO1222" s="919" t="s">
        <v>1714</v>
      </c>
      <c r="AP1222" s="919" t="s">
        <v>1714</v>
      </c>
      <c r="AQ1222" s="922"/>
      <c r="AR1222" s="922"/>
    </row>
    <row r="1223" spans="3:44" ht="13" x14ac:dyDescent="0.3">
      <c r="C1223" s="801"/>
      <c r="D1223" s="801"/>
      <c r="E1223" s="368"/>
      <c r="F1223" s="368"/>
      <c r="G1223" s="368"/>
      <c r="H1223" s="368"/>
      <c r="I1223" s="368"/>
      <c r="J1223" s="368"/>
      <c r="K1223" s="368"/>
      <c r="L1223" s="368"/>
      <c r="M1223" s="368"/>
      <c r="N1223" s="368"/>
      <c r="O1223" s="368"/>
      <c r="P1223" s="368"/>
      <c r="Q1223" s="368"/>
      <c r="R1223" s="368"/>
      <c r="S1223" s="368"/>
      <c r="T1223" s="368"/>
      <c r="U1223" s="368"/>
      <c r="V1223" s="368"/>
      <c r="W1223" s="368"/>
      <c r="X1223" s="368"/>
      <c r="Y1223" s="368"/>
      <c r="Z1223" s="368"/>
      <c r="AA1223" s="368"/>
      <c r="AB1223" s="368"/>
      <c r="AC1223" s="368"/>
      <c r="AD1223" s="368"/>
      <c r="AE1223" s="368"/>
      <c r="AF1223" s="368"/>
      <c r="AG1223" s="368"/>
      <c r="AH1223" s="368"/>
      <c r="AI1223" s="368"/>
      <c r="AJ1223" s="368"/>
      <c r="AK1223" s="368"/>
      <c r="AL1223" s="368"/>
      <c r="AM1223" s="368"/>
      <c r="AN1223" s="368"/>
      <c r="AO1223" s="368"/>
      <c r="AP1223" s="368"/>
      <c r="AQ1223" s="922"/>
      <c r="AR1223" s="922"/>
    </row>
    <row r="1224" spans="3:44" ht="13" x14ac:dyDescent="0.3">
      <c r="C1224" t="s">
        <v>2906</v>
      </c>
      <c r="D1224" s="801"/>
      <c r="E1224" s="368"/>
      <c r="F1224" s="368"/>
      <c r="G1224" s="368"/>
      <c r="H1224" s="368"/>
      <c r="I1224" s="368"/>
      <c r="J1224" s="368"/>
      <c r="K1224" s="368"/>
      <c r="L1224" s="368"/>
      <c r="M1224" s="368"/>
      <c r="N1224" s="368"/>
      <c r="O1224" s="368"/>
      <c r="P1224" s="368"/>
      <c r="Q1224" s="368"/>
      <c r="R1224" s="368"/>
      <c r="S1224" s="368"/>
      <c r="T1224" s="368"/>
      <c r="U1224" s="368"/>
      <c r="V1224" s="368"/>
      <c r="W1224" s="368"/>
      <c r="X1224" s="368"/>
      <c r="Y1224" s="368"/>
      <c r="Z1224" s="368"/>
      <c r="AA1224" s="368"/>
      <c r="AB1224" s="368"/>
      <c r="AC1224" s="368"/>
      <c r="AD1224" s="368"/>
      <c r="AE1224" s="368"/>
      <c r="AF1224" s="368"/>
      <c r="AG1224" s="368"/>
      <c r="AH1224" s="368"/>
      <c r="AI1224" s="368"/>
      <c r="AJ1224" s="368"/>
      <c r="AK1224" s="368"/>
      <c r="AL1224" s="368"/>
      <c r="AM1224" s="368"/>
      <c r="AN1224" s="368"/>
      <c r="AO1224" s="368"/>
      <c r="AP1224" s="368"/>
      <c r="AQ1224" s="922"/>
      <c r="AR1224" s="922"/>
    </row>
    <row r="1225" spans="3:44" ht="13" x14ac:dyDescent="0.3">
      <c r="C1225" s="881" t="s">
        <v>2899</v>
      </c>
      <c r="D1225" s="881"/>
      <c r="E1225" s="919"/>
      <c r="F1225" s="920" t="s">
        <v>656</v>
      </c>
      <c r="G1225" s="920" t="s">
        <v>657</v>
      </c>
      <c r="H1225" s="920" t="s">
        <v>658</v>
      </c>
      <c r="I1225" s="920" t="s">
        <v>576</v>
      </c>
      <c r="J1225" s="920" t="s">
        <v>577</v>
      </c>
      <c r="K1225" s="920" t="s">
        <v>578</v>
      </c>
      <c r="L1225" s="920" t="s">
        <v>586</v>
      </c>
      <c r="M1225" s="920" t="s">
        <v>659</v>
      </c>
      <c r="N1225" s="920" t="s">
        <v>660</v>
      </c>
      <c r="O1225" s="920" t="s">
        <v>661</v>
      </c>
      <c r="P1225" s="920" t="s">
        <v>662</v>
      </c>
      <c r="Q1225" s="920" t="s">
        <v>663</v>
      </c>
      <c r="R1225" s="920" t="s">
        <v>664</v>
      </c>
      <c r="S1225" s="920" t="s">
        <v>665</v>
      </c>
      <c r="T1225" s="920" t="s">
        <v>666</v>
      </c>
      <c r="U1225" s="920" t="s">
        <v>22</v>
      </c>
      <c r="V1225" s="920" t="s">
        <v>23</v>
      </c>
      <c r="W1225" s="920" t="s">
        <v>143</v>
      </c>
      <c r="X1225" s="920" t="s">
        <v>144</v>
      </c>
      <c r="Y1225" s="920" t="s">
        <v>145</v>
      </c>
      <c r="Z1225" s="920" t="s">
        <v>146</v>
      </c>
      <c r="AA1225" s="920" t="s">
        <v>147</v>
      </c>
      <c r="AB1225" s="920" t="s">
        <v>148</v>
      </c>
      <c r="AC1225" s="920" t="s">
        <v>149</v>
      </c>
      <c r="AD1225" s="920" t="s">
        <v>150</v>
      </c>
      <c r="AE1225" s="920" t="s">
        <v>151</v>
      </c>
      <c r="AF1225" s="920" t="s">
        <v>152</v>
      </c>
      <c r="AG1225" s="920" t="s">
        <v>153</v>
      </c>
      <c r="AH1225" s="920" t="s">
        <v>154</v>
      </c>
      <c r="AI1225" s="920" t="s">
        <v>155</v>
      </c>
      <c r="AJ1225" s="920" t="s">
        <v>156</v>
      </c>
      <c r="AK1225" s="920" t="s">
        <v>157</v>
      </c>
      <c r="AL1225" s="920" t="s">
        <v>158</v>
      </c>
      <c r="AM1225" s="920" t="s">
        <v>159</v>
      </c>
      <c r="AN1225" s="920" t="s">
        <v>160</v>
      </c>
      <c r="AO1225" s="920" t="s">
        <v>161</v>
      </c>
      <c r="AP1225" s="920" t="s">
        <v>162</v>
      </c>
      <c r="AQ1225" s="922"/>
      <c r="AR1225" s="922"/>
    </row>
    <row r="1226" spans="3:44" ht="13" x14ac:dyDescent="0.3">
      <c r="C1226" s="925" t="s">
        <v>919</v>
      </c>
      <c r="D1226" s="801" t="s">
        <v>920</v>
      </c>
      <c r="E1226" s="919" t="str">
        <f t="shared" ref="E1226:E1248" si="2">CONCATENATE("Tb_EmpInd_",C1226)</f>
        <v>Tb_EmpInd_AA</v>
      </c>
      <c r="F1226" s="919" t="s">
        <v>1714</v>
      </c>
      <c r="G1226" s="919" t="s">
        <v>1714</v>
      </c>
      <c r="H1226" s="919" t="s">
        <v>1714</v>
      </c>
      <c r="I1226" s="919" t="s">
        <v>1714</v>
      </c>
      <c r="J1226" s="919" t="s">
        <v>1714</v>
      </c>
      <c r="K1226" s="919" t="s">
        <v>1714</v>
      </c>
      <c r="L1226" s="919" t="s">
        <v>1714</v>
      </c>
      <c r="M1226" s="919" t="s">
        <v>1714</v>
      </c>
      <c r="N1226" s="919" t="s">
        <v>1714</v>
      </c>
      <c r="O1226" s="919" t="s">
        <v>1714</v>
      </c>
      <c r="P1226" s="919" t="s">
        <v>1714</v>
      </c>
      <c r="Q1226" s="919" t="s">
        <v>1714</v>
      </c>
      <c r="R1226" s="919" t="s">
        <v>1714</v>
      </c>
      <c r="S1226" s="919" t="s">
        <v>1714</v>
      </c>
      <c r="T1226" s="919" t="s">
        <v>1714</v>
      </c>
      <c r="U1226" s="919" t="s">
        <v>1714</v>
      </c>
      <c r="V1226" s="919" t="s">
        <v>1714</v>
      </c>
      <c r="W1226" s="919" t="s">
        <v>1714</v>
      </c>
      <c r="X1226" s="919" t="s">
        <v>1714</v>
      </c>
      <c r="Y1226" s="919" t="s">
        <v>1714</v>
      </c>
      <c r="Z1226" s="919" t="s">
        <v>1714</v>
      </c>
      <c r="AA1226" s="919" t="s">
        <v>1714</v>
      </c>
      <c r="AB1226" s="919" t="s">
        <v>1714</v>
      </c>
      <c r="AC1226" s="919" t="s">
        <v>1714</v>
      </c>
      <c r="AD1226" s="919" t="s">
        <v>1714</v>
      </c>
      <c r="AE1226" s="919" t="s">
        <v>1714</v>
      </c>
      <c r="AF1226" s="919" t="s">
        <v>1714</v>
      </c>
      <c r="AG1226" s="919" t="s">
        <v>1714</v>
      </c>
      <c r="AH1226" s="919" t="s">
        <v>1714</v>
      </c>
      <c r="AI1226" s="919" t="s">
        <v>1714</v>
      </c>
      <c r="AJ1226" s="919" t="s">
        <v>1714</v>
      </c>
      <c r="AK1226" s="919" t="s">
        <v>1714</v>
      </c>
      <c r="AL1226" s="919" t="s">
        <v>1714</v>
      </c>
      <c r="AM1226" s="919" t="s">
        <v>1714</v>
      </c>
      <c r="AN1226" s="919" t="s">
        <v>1714</v>
      </c>
      <c r="AO1226" s="919" t="s">
        <v>1714</v>
      </c>
      <c r="AP1226" s="919" t="s">
        <v>1714</v>
      </c>
      <c r="AQ1226" s="922"/>
      <c r="AR1226" s="922"/>
    </row>
    <row r="1227" spans="3:44" ht="13" x14ac:dyDescent="0.3">
      <c r="C1227" s="925" t="s">
        <v>921</v>
      </c>
      <c r="D1227" s="801" t="s">
        <v>922</v>
      </c>
      <c r="E1227" s="919" t="str">
        <f t="shared" si="2"/>
        <v>Tb_EmpInd_AF</v>
      </c>
      <c r="F1227" s="919" t="s">
        <v>1714</v>
      </c>
      <c r="G1227" s="919" t="s">
        <v>1714</v>
      </c>
      <c r="H1227" s="919" t="s">
        <v>1714</v>
      </c>
      <c r="I1227" s="919" t="s">
        <v>1714</v>
      </c>
      <c r="J1227" s="919" t="s">
        <v>1714</v>
      </c>
      <c r="K1227" s="919" t="s">
        <v>1714</v>
      </c>
      <c r="L1227" s="919" t="s">
        <v>1714</v>
      </c>
      <c r="M1227" s="919" t="s">
        <v>1714</v>
      </c>
      <c r="N1227" s="919" t="s">
        <v>1714</v>
      </c>
      <c r="O1227" s="919" t="s">
        <v>1714</v>
      </c>
      <c r="P1227" s="919" t="s">
        <v>1714</v>
      </c>
      <c r="Q1227" s="919" t="s">
        <v>1714</v>
      </c>
      <c r="R1227" s="919" t="s">
        <v>1714</v>
      </c>
      <c r="S1227" s="919" t="s">
        <v>1714</v>
      </c>
      <c r="T1227" s="919" t="s">
        <v>1714</v>
      </c>
      <c r="U1227" s="919" t="s">
        <v>1714</v>
      </c>
      <c r="V1227" s="919" t="s">
        <v>1714</v>
      </c>
      <c r="W1227" s="919" t="s">
        <v>1714</v>
      </c>
      <c r="X1227" s="919" t="s">
        <v>1714</v>
      </c>
      <c r="Y1227" s="919" t="s">
        <v>1714</v>
      </c>
      <c r="Z1227" s="919" t="s">
        <v>1714</v>
      </c>
      <c r="AA1227" s="919" t="s">
        <v>1714</v>
      </c>
      <c r="AB1227" s="919" t="s">
        <v>1714</v>
      </c>
      <c r="AC1227" s="919" t="s">
        <v>1714</v>
      </c>
      <c r="AD1227" s="919" t="s">
        <v>1714</v>
      </c>
      <c r="AE1227" s="919" t="s">
        <v>1714</v>
      </c>
      <c r="AF1227" s="919" t="s">
        <v>1714</v>
      </c>
      <c r="AG1227" s="919" t="s">
        <v>1714</v>
      </c>
      <c r="AH1227" s="919" t="s">
        <v>1714</v>
      </c>
      <c r="AI1227" s="919" t="s">
        <v>1714</v>
      </c>
      <c r="AJ1227" s="919" t="s">
        <v>1714</v>
      </c>
      <c r="AK1227" s="919" t="s">
        <v>1714</v>
      </c>
      <c r="AL1227" s="919" t="s">
        <v>1714</v>
      </c>
      <c r="AM1227" s="919" t="s">
        <v>1714</v>
      </c>
      <c r="AN1227" s="919" t="s">
        <v>1714</v>
      </c>
      <c r="AO1227" s="919" t="s">
        <v>1714</v>
      </c>
      <c r="AP1227" s="919" t="s">
        <v>1714</v>
      </c>
      <c r="AQ1227" s="922"/>
      <c r="AR1227" s="922"/>
    </row>
    <row r="1228" spans="3:44" ht="13" x14ac:dyDescent="0.3">
      <c r="C1228" s="925" t="s">
        <v>41</v>
      </c>
      <c r="D1228" s="928" t="s">
        <v>923</v>
      </c>
      <c r="E1228" s="919" t="str">
        <f t="shared" si="2"/>
        <v>Tb_EmpInd_B</v>
      </c>
      <c r="F1228" s="919" t="s">
        <v>1714</v>
      </c>
      <c r="G1228" s="919" t="s">
        <v>1714</v>
      </c>
      <c r="H1228" s="919" t="s">
        <v>1714</v>
      </c>
      <c r="I1228" s="919" t="s">
        <v>1714</v>
      </c>
      <c r="J1228" s="919" t="s">
        <v>1714</v>
      </c>
      <c r="K1228" s="919" t="s">
        <v>1714</v>
      </c>
      <c r="L1228" s="919" t="s">
        <v>1714</v>
      </c>
      <c r="M1228" s="919" t="s">
        <v>1714</v>
      </c>
      <c r="N1228" s="919" t="s">
        <v>1714</v>
      </c>
      <c r="O1228" s="919" t="s">
        <v>1714</v>
      </c>
      <c r="P1228" s="919" t="s">
        <v>1714</v>
      </c>
      <c r="Q1228" s="919" t="s">
        <v>1714</v>
      </c>
      <c r="R1228" s="919" t="s">
        <v>1714</v>
      </c>
      <c r="S1228" s="919" t="s">
        <v>1714</v>
      </c>
      <c r="T1228" s="919" t="s">
        <v>1714</v>
      </c>
      <c r="U1228" s="919" t="s">
        <v>1714</v>
      </c>
      <c r="V1228" s="919" t="s">
        <v>1714</v>
      </c>
      <c r="W1228" s="919" t="s">
        <v>1714</v>
      </c>
      <c r="X1228" s="919" t="s">
        <v>1714</v>
      </c>
      <c r="Y1228" s="919" t="s">
        <v>1714</v>
      </c>
      <c r="Z1228" s="919" t="s">
        <v>1714</v>
      </c>
      <c r="AA1228" s="919" t="s">
        <v>1714</v>
      </c>
      <c r="AB1228" s="919" t="s">
        <v>1714</v>
      </c>
      <c r="AC1228" s="919" t="s">
        <v>1714</v>
      </c>
      <c r="AD1228" s="919" t="s">
        <v>1714</v>
      </c>
      <c r="AE1228" s="919" t="s">
        <v>1714</v>
      </c>
      <c r="AF1228" s="919" t="s">
        <v>1714</v>
      </c>
      <c r="AG1228" s="919" t="s">
        <v>1714</v>
      </c>
      <c r="AH1228" s="919" t="s">
        <v>1714</v>
      </c>
      <c r="AI1228" s="919" t="s">
        <v>1714</v>
      </c>
      <c r="AJ1228" s="919" t="s">
        <v>1714</v>
      </c>
      <c r="AK1228" s="919" t="s">
        <v>1714</v>
      </c>
      <c r="AL1228" s="919" t="s">
        <v>1714</v>
      </c>
      <c r="AM1228" s="919" t="s">
        <v>1714</v>
      </c>
      <c r="AN1228" s="919" t="s">
        <v>1714</v>
      </c>
      <c r="AO1228" s="919" t="s">
        <v>1714</v>
      </c>
      <c r="AP1228" s="919" t="s">
        <v>1714</v>
      </c>
      <c r="AQ1228" s="922"/>
      <c r="AR1228" s="922"/>
    </row>
    <row r="1229" spans="3:44" ht="13" x14ac:dyDescent="0.3">
      <c r="C1229" s="925" t="s">
        <v>42</v>
      </c>
      <c r="D1229" s="801" t="s">
        <v>44</v>
      </c>
      <c r="E1229" s="919" t="str">
        <f t="shared" si="2"/>
        <v>Tb_EmpInd_C</v>
      </c>
      <c r="F1229" s="919" t="s">
        <v>1714</v>
      </c>
      <c r="G1229" s="919" t="s">
        <v>1714</v>
      </c>
      <c r="H1229" s="919" t="s">
        <v>1714</v>
      </c>
      <c r="I1229" s="919" t="s">
        <v>1714</v>
      </c>
      <c r="J1229" s="919" t="s">
        <v>1714</v>
      </c>
      <c r="K1229" s="919" t="s">
        <v>1714</v>
      </c>
      <c r="L1229" s="919" t="s">
        <v>1714</v>
      </c>
      <c r="M1229" s="919" t="s">
        <v>1714</v>
      </c>
      <c r="N1229" s="919" t="s">
        <v>1714</v>
      </c>
      <c r="O1229" s="919" t="s">
        <v>1714</v>
      </c>
      <c r="P1229" s="919" t="s">
        <v>1714</v>
      </c>
      <c r="Q1229" s="919" t="s">
        <v>1714</v>
      </c>
      <c r="R1229" s="919" t="s">
        <v>1714</v>
      </c>
      <c r="S1229" s="919" t="s">
        <v>1714</v>
      </c>
      <c r="T1229" s="919" t="s">
        <v>1714</v>
      </c>
      <c r="U1229" s="919" t="s">
        <v>1714</v>
      </c>
      <c r="V1229" s="919" t="s">
        <v>1714</v>
      </c>
      <c r="W1229" s="919" t="s">
        <v>1714</v>
      </c>
      <c r="X1229" s="919" t="s">
        <v>1714</v>
      </c>
      <c r="Y1229" s="919" t="s">
        <v>1714</v>
      </c>
      <c r="Z1229" s="919" t="s">
        <v>1714</v>
      </c>
      <c r="AA1229" s="919" t="s">
        <v>1714</v>
      </c>
      <c r="AB1229" s="919" t="s">
        <v>1714</v>
      </c>
      <c r="AC1229" s="919" t="s">
        <v>1714</v>
      </c>
      <c r="AD1229" s="919" t="s">
        <v>1714</v>
      </c>
      <c r="AE1229" s="919" t="s">
        <v>1714</v>
      </c>
      <c r="AF1229" s="919" t="s">
        <v>1714</v>
      </c>
      <c r="AG1229" s="919" t="s">
        <v>1714</v>
      </c>
      <c r="AH1229" s="919" t="s">
        <v>1714</v>
      </c>
      <c r="AI1229" s="919" t="s">
        <v>1714</v>
      </c>
      <c r="AJ1229" s="919" t="s">
        <v>1714</v>
      </c>
      <c r="AK1229" s="919" t="s">
        <v>1714</v>
      </c>
      <c r="AL1229" s="919" t="s">
        <v>1714</v>
      </c>
      <c r="AM1229" s="919" t="s">
        <v>1714</v>
      </c>
      <c r="AN1229" s="919" t="s">
        <v>1714</v>
      </c>
      <c r="AO1229" s="919" t="s">
        <v>1714</v>
      </c>
      <c r="AP1229" s="919" t="s">
        <v>1714</v>
      </c>
      <c r="AQ1229" s="922"/>
      <c r="AR1229" s="922"/>
    </row>
    <row r="1230" spans="3:44" ht="13" x14ac:dyDescent="0.3">
      <c r="C1230" s="925" t="s">
        <v>43</v>
      </c>
      <c r="D1230" s="801" t="s">
        <v>924</v>
      </c>
      <c r="E1230" s="919" t="str">
        <f t="shared" si="2"/>
        <v>Tb_EmpInd_D</v>
      </c>
      <c r="F1230" s="919" t="s">
        <v>1714</v>
      </c>
      <c r="G1230" s="919" t="s">
        <v>1714</v>
      </c>
      <c r="H1230" s="919" t="s">
        <v>1714</v>
      </c>
      <c r="I1230" s="919" t="s">
        <v>1714</v>
      </c>
      <c r="J1230" s="919" t="s">
        <v>1714</v>
      </c>
      <c r="K1230" s="919" t="s">
        <v>1714</v>
      </c>
      <c r="L1230" s="919" t="s">
        <v>1714</v>
      </c>
      <c r="M1230" s="919" t="s">
        <v>1714</v>
      </c>
      <c r="N1230" s="919" t="s">
        <v>1714</v>
      </c>
      <c r="O1230" s="919" t="s">
        <v>1714</v>
      </c>
      <c r="P1230" s="919" t="s">
        <v>1714</v>
      </c>
      <c r="Q1230" s="919" t="s">
        <v>1714</v>
      </c>
      <c r="R1230" s="919" t="s">
        <v>1714</v>
      </c>
      <c r="S1230" s="919" t="s">
        <v>1714</v>
      </c>
      <c r="T1230" s="919" t="s">
        <v>1714</v>
      </c>
      <c r="U1230" s="919" t="s">
        <v>1714</v>
      </c>
      <c r="V1230" s="919" t="s">
        <v>1714</v>
      </c>
      <c r="W1230" s="919" t="s">
        <v>1714</v>
      </c>
      <c r="X1230" s="919" t="s">
        <v>1714</v>
      </c>
      <c r="Y1230" s="919" t="s">
        <v>1714</v>
      </c>
      <c r="Z1230" s="919" t="s">
        <v>1714</v>
      </c>
      <c r="AA1230" s="919" t="s">
        <v>1714</v>
      </c>
      <c r="AB1230" s="919" t="s">
        <v>1714</v>
      </c>
      <c r="AC1230" s="919" t="s">
        <v>1714</v>
      </c>
      <c r="AD1230" s="919" t="s">
        <v>1714</v>
      </c>
      <c r="AE1230" s="919" t="s">
        <v>1714</v>
      </c>
      <c r="AF1230" s="919" t="s">
        <v>1714</v>
      </c>
      <c r="AG1230" s="919" t="s">
        <v>1714</v>
      </c>
      <c r="AH1230" s="919" t="s">
        <v>1714</v>
      </c>
      <c r="AI1230" s="919" t="s">
        <v>1714</v>
      </c>
      <c r="AJ1230" s="919" t="s">
        <v>1714</v>
      </c>
      <c r="AK1230" s="919" t="s">
        <v>1714</v>
      </c>
      <c r="AL1230" s="919" t="s">
        <v>1714</v>
      </c>
      <c r="AM1230" s="919" t="s">
        <v>1714</v>
      </c>
      <c r="AN1230" s="919" t="s">
        <v>1714</v>
      </c>
      <c r="AO1230" s="919" t="s">
        <v>1714</v>
      </c>
      <c r="AP1230" s="919" t="s">
        <v>1714</v>
      </c>
      <c r="AQ1230" s="922"/>
      <c r="AR1230" s="922"/>
    </row>
    <row r="1231" spans="3:44" ht="13" x14ac:dyDescent="0.3">
      <c r="C1231" s="925" t="s">
        <v>45</v>
      </c>
      <c r="D1231" s="801" t="s">
        <v>925</v>
      </c>
      <c r="E1231" s="919" t="str">
        <f t="shared" si="2"/>
        <v>Tb_EmpInd_E</v>
      </c>
      <c r="F1231" s="919" t="s">
        <v>1714</v>
      </c>
      <c r="G1231" s="919" t="s">
        <v>1714</v>
      </c>
      <c r="H1231" s="919" t="s">
        <v>1714</v>
      </c>
      <c r="I1231" s="919" t="s">
        <v>1714</v>
      </c>
      <c r="J1231" s="919" t="s">
        <v>1714</v>
      </c>
      <c r="K1231" s="919" t="s">
        <v>1714</v>
      </c>
      <c r="L1231" s="919" t="s">
        <v>1714</v>
      </c>
      <c r="M1231" s="919" t="s">
        <v>1714</v>
      </c>
      <c r="N1231" s="919" t="s">
        <v>1714</v>
      </c>
      <c r="O1231" s="919" t="s">
        <v>1714</v>
      </c>
      <c r="P1231" s="919" t="s">
        <v>1714</v>
      </c>
      <c r="Q1231" s="919" t="s">
        <v>1714</v>
      </c>
      <c r="R1231" s="919" t="s">
        <v>1714</v>
      </c>
      <c r="S1231" s="919" t="s">
        <v>1714</v>
      </c>
      <c r="T1231" s="919" t="s">
        <v>1714</v>
      </c>
      <c r="U1231" s="919" t="s">
        <v>1714</v>
      </c>
      <c r="V1231" s="919" t="s">
        <v>1714</v>
      </c>
      <c r="W1231" s="919" t="s">
        <v>1714</v>
      </c>
      <c r="X1231" s="919" t="s">
        <v>1714</v>
      </c>
      <c r="Y1231" s="919" t="s">
        <v>1714</v>
      </c>
      <c r="Z1231" s="919" t="s">
        <v>1714</v>
      </c>
      <c r="AA1231" s="919" t="s">
        <v>1714</v>
      </c>
      <c r="AB1231" s="919" t="s">
        <v>1714</v>
      </c>
      <c r="AC1231" s="919" t="s">
        <v>1714</v>
      </c>
      <c r="AD1231" s="919" t="s">
        <v>1714</v>
      </c>
      <c r="AE1231" s="919" t="s">
        <v>1714</v>
      </c>
      <c r="AF1231" s="919" t="s">
        <v>1714</v>
      </c>
      <c r="AG1231" s="919" t="s">
        <v>1714</v>
      </c>
      <c r="AH1231" s="919" t="s">
        <v>1714</v>
      </c>
      <c r="AI1231" s="919" t="s">
        <v>1714</v>
      </c>
      <c r="AJ1231" s="919" t="s">
        <v>1714</v>
      </c>
      <c r="AK1231" s="919" t="s">
        <v>1714</v>
      </c>
      <c r="AL1231" s="919" t="s">
        <v>1714</v>
      </c>
      <c r="AM1231" s="919" t="s">
        <v>1714</v>
      </c>
      <c r="AN1231" s="919" t="s">
        <v>1714</v>
      </c>
      <c r="AO1231" s="919" t="s">
        <v>1714</v>
      </c>
      <c r="AP1231" s="919" t="s">
        <v>1714</v>
      </c>
      <c r="AQ1231" s="922"/>
      <c r="AR1231" s="922"/>
    </row>
    <row r="1232" spans="3:44" ht="13" x14ac:dyDescent="0.3">
      <c r="C1232" s="925" t="s">
        <v>46</v>
      </c>
      <c r="D1232" s="801" t="s">
        <v>47</v>
      </c>
      <c r="E1232" s="919" t="str">
        <f t="shared" si="2"/>
        <v>Tb_EmpInd_F</v>
      </c>
      <c r="F1232" s="919" t="s">
        <v>1714</v>
      </c>
      <c r="G1232" s="919" t="s">
        <v>1714</v>
      </c>
      <c r="H1232" s="919" t="s">
        <v>1714</v>
      </c>
      <c r="I1232" s="919" t="s">
        <v>1714</v>
      </c>
      <c r="J1232" s="919" t="s">
        <v>1714</v>
      </c>
      <c r="K1232" s="919" t="s">
        <v>1714</v>
      </c>
      <c r="L1232" s="919" t="s">
        <v>1714</v>
      </c>
      <c r="M1232" s="919" t="s">
        <v>1714</v>
      </c>
      <c r="N1232" s="919" t="s">
        <v>1714</v>
      </c>
      <c r="O1232" s="919" t="s">
        <v>1714</v>
      </c>
      <c r="P1232" s="919" t="s">
        <v>1714</v>
      </c>
      <c r="Q1232" s="919" t="s">
        <v>1714</v>
      </c>
      <c r="R1232" s="919" t="s">
        <v>1714</v>
      </c>
      <c r="S1232" s="919" t="s">
        <v>1714</v>
      </c>
      <c r="T1232" s="919" t="s">
        <v>1714</v>
      </c>
      <c r="U1232" s="919" t="s">
        <v>1714</v>
      </c>
      <c r="V1232" s="919" t="s">
        <v>1714</v>
      </c>
      <c r="W1232" s="919" t="s">
        <v>1714</v>
      </c>
      <c r="X1232" s="919" t="s">
        <v>1714</v>
      </c>
      <c r="Y1232" s="919" t="s">
        <v>1714</v>
      </c>
      <c r="Z1232" s="919" t="s">
        <v>1714</v>
      </c>
      <c r="AA1232" s="919" t="s">
        <v>1714</v>
      </c>
      <c r="AB1232" s="919" t="s">
        <v>1714</v>
      </c>
      <c r="AC1232" s="919" t="s">
        <v>1714</v>
      </c>
      <c r="AD1232" s="919" t="s">
        <v>1714</v>
      </c>
      <c r="AE1232" s="919" t="s">
        <v>1714</v>
      </c>
      <c r="AF1232" s="919" t="s">
        <v>1714</v>
      </c>
      <c r="AG1232" s="919" t="s">
        <v>1714</v>
      </c>
      <c r="AH1232" s="919" t="s">
        <v>1714</v>
      </c>
      <c r="AI1232" s="919" t="s">
        <v>1714</v>
      </c>
      <c r="AJ1232" s="919" t="s">
        <v>1714</v>
      </c>
      <c r="AK1232" s="919" t="s">
        <v>1714</v>
      </c>
      <c r="AL1232" s="919" t="s">
        <v>1714</v>
      </c>
      <c r="AM1232" s="919" t="s">
        <v>1714</v>
      </c>
      <c r="AN1232" s="919" t="s">
        <v>1714</v>
      </c>
      <c r="AO1232" s="919" t="s">
        <v>1714</v>
      </c>
      <c r="AP1232" s="919" t="s">
        <v>1714</v>
      </c>
      <c r="AQ1232" s="922"/>
      <c r="AR1232" s="922"/>
    </row>
    <row r="1233" spans="3:44" ht="13" x14ac:dyDescent="0.3">
      <c r="C1233" s="925" t="s">
        <v>48</v>
      </c>
      <c r="D1233" s="801" t="s">
        <v>926</v>
      </c>
      <c r="E1233" s="919" t="str">
        <f t="shared" si="2"/>
        <v>Tb_EmpInd_G</v>
      </c>
      <c r="F1233" s="919" t="s">
        <v>1714</v>
      </c>
      <c r="G1233" s="919" t="s">
        <v>1714</v>
      </c>
      <c r="H1233" s="919" t="s">
        <v>1714</v>
      </c>
      <c r="I1233" s="919" t="s">
        <v>1714</v>
      </c>
      <c r="J1233" s="919" t="s">
        <v>1714</v>
      </c>
      <c r="K1233" s="919" t="s">
        <v>1714</v>
      </c>
      <c r="L1233" s="919" t="s">
        <v>1714</v>
      </c>
      <c r="M1233" s="919" t="s">
        <v>1714</v>
      </c>
      <c r="N1233" s="919" t="s">
        <v>1714</v>
      </c>
      <c r="O1233" s="919" t="s">
        <v>1714</v>
      </c>
      <c r="P1233" s="919" t="s">
        <v>1714</v>
      </c>
      <c r="Q1233" s="919" t="s">
        <v>1714</v>
      </c>
      <c r="R1233" s="919" t="s">
        <v>1714</v>
      </c>
      <c r="S1233" s="919" t="s">
        <v>1714</v>
      </c>
      <c r="T1233" s="919" t="s">
        <v>1714</v>
      </c>
      <c r="U1233" s="919" t="s">
        <v>1714</v>
      </c>
      <c r="V1233" s="919" t="s">
        <v>1714</v>
      </c>
      <c r="W1233" s="919" t="s">
        <v>1714</v>
      </c>
      <c r="X1233" s="919" t="s">
        <v>1714</v>
      </c>
      <c r="Y1233" s="919" t="s">
        <v>1714</v>
      </c>
      <c r="Z1233" s="919" t="s">
        <v>1714</v>
      </c>
      <c r="AA1233" s="919" t="s">
        <v>1714</v>
      </c>
      <c r="AB1233" s="919" t="s">
        <v>1714</v>
      </c>
      <c r="AC1233" s="919" t="s">
        <v>1714</v>
      </c>
      <c r="AD1233" s="919" t="s">
        <v>1714</v>
      </c>
      <c r="AE1233" s="919" t="s">
        <v>1714</v>
      </c>
      <c r="AF1233" s="919" t="s">
        <v>1714</v>
      </c>
      <c r="AG1233" s="919" t="s">
        <v>1714</v>
      </c>
      <c r="AH1233" s="919" t="s">
        <v>1714</v>
      </c>
      <c r="AI1233" s="919" t="s">
        <v>1714</v>
      </c>
      <c r="AJ1233" s="919" t="s">
        <v>1714</v>
      </c>
      <c r="AK1233" s="919" t="s">
        <v>1714</v>
      </c>
      <c r="AL1233" s="919" t="s">
        <v>1714</v>
      </c>
      <c r="AM1233" s="919" t="s">
        <v>1714</v>
      </c>
      <c r="AN1233" s="919" t="s">
        <v>1714</v>
      </c>
      <c r="AO1233" s="919" t="s">
        <v>1714</v>
      </c>
      <c r="AP1233" s="919" t="s">
        <v>1714</v>
      </c>
      <c r="AQ1233" s="922"/>
      <c r="AR1233" s="922"/>
    </row>
    <row r="1234" spans="3:44" ht="13" x14ac:dyDescent="0.3">
      <c r="C1234" s="925" t="s">
        <v>49</v>
      </c>
      <c r="D1234" s="801" t="s">
        <v>927</v>
      </c>
      <c r="E1234" s="919" t="str">
        <f t="shared" si="2"/>
        <v>Tb_EmpInd_H</v>
      </c>
      <c r="F1234" s="919" t="s">
        <v>1714</v>
      </c>
      <c r="G1234" s="919" t="s">
        <v>1714</v>
      </c>
      <c r="H1234" s="919" t="s">
        <v>1714</v>
      </c>
      <c r="I1234" s="919" t="s">
        <v>1714</v>
      </c>
      <c r="J1234" s="919" t="s">
        <v>1714</v>
      </c>
      <c r="K1234" s="919" t="s">
        <v>1714</v>
      </c>
      <c r="L1234" s="919" t="s">
        <v>1714</v>
      </c>
      <c r="M1234" s="919" t="s">
        <v>1714</v>
      </c>
      <c r="N1234" s="919" t="s">
        <v>1714</v>
      </c>
      <c r="O1234" s="919" t="s">
        <v>1714</v>
      </c>
      <c r="P1234" s="919" t="s">
        <v>1714</v>
      </c>
      <c r="Q1234" s="919" t="s">
        <v>1714</v>
      </c>
      <c r="R1234" s="919" t="s">
        <v>1714</v>
      </c>
      <c r="S1234" s="919" t="s">
        <v>1714</v>
      </c>
      <c r="T1234" s="919" t="s">
        <v>1714</v>
      </c>
      <c r="U1234" s="919" t="s">
        <v>1714</v>
      </c>
      <c r="V1234" s="919" t="s">
        <v>1714</v>
      </c>
      <c r="W1234" s="919" t="s">
        <v>1714</v>
      </c>
      <c r="X1234" s="919" t="s">
        <v>1714</v>
      </c>
      <c r="Y1234" s="919" t="s">
        <v>1714</v>
      </c>
      <c r="Z1234" s="919" t="s">
        <v>1714</v>
      </c>
      <c r="AA1234" s="919" t="s">
        <v>1714</v>
      </c>
      <c r="AB1234" s="919" t="s">
        <v>1714</v>
      </c>
      <c r="AC1234" s="919" t="s">
        <v>1714</v>
      </c>
      <c r="AD1234" s="919" t="s">
        <v>1714</v>
      </c>
      <c r="AE1234" s="919" t="s">
        <v>1714</v>
      </c>
      <c r="AF1234" s="919" t="s">
        <v>1714</v>
      </c>
      <c r="AG1234" s="919" t="s">
        <v>1714</v>
      </c>
      <c r="AH1234" s="919" t="s">
        <v>1714</v>
      </c>
      <c r="AI1234" s="919" t="s">
        <v>1714</v>
      </c>
      <c r="AJ1234" s="919" t="s">
        <v>1714</v>
      </c>
      <c r="AK1234" s="919" t="s">
        <v>1714</v>
      </c>
      <c r="AL1234" s="919" t="s">
        <v>1714</v>
      </c>
      <c r="AM1234" s="919" t="s">
        <v>1714</v>
      </c>
      <c r="AN1234" s="919" t="s">
        <v>1714</v>
      </c>
      <c r="AO1234" s="919" t="s">
        <v>1714</v>
      </c>
      <c r="AP1234" s="919" t="s">
        <v>1714</v>
      </c>
      <c r="AQ1234" s="922"/>
      <c r="AR1234" s="922"/>
    </row>
    <row r="1235" spans="3:44" ht="13" x14ac:dyDescent="0.3">
      <c r="C1235" s="925" t="s">
        <v>50</v>
      </c>
      <c r="D1235" s="801" t="s">
        <v>928</v>
      </c>
      <c r="E1235" s="919" t="str">
        <f t="shared" si="2"/>
        <v>Tb_EmpInd_I</v>
      </c>
      <c r="F1235" s="919" t="s">
        <v>1714</v>
      </c>
      <c r="G1235" s="919" t="s">
        <v>1714</v>
      </c>
      <c r="H1235" s="919" t="s">
        <v>1714</v>
      </c>
      <c r="I1235" s="919" t="s">
        <v>1714</v>
      </c>
      <c r="J1235" s="919" t="s">
        <v>1714</v>
      </c>
      <c r="K1235" s="919" t="s">
        <v>1714</v>
      </c>
      <c r="L1235" s="919" t="s">
        <v>1714</v>
      </c>
      <c r="M1235" s="919" t="s">
        <v>1714</v>
      </c>
      <c r="N1235" s="919" t="s">
        <v>1714</v>
      </c>
      <c r="O1235" s="919" t="s">
        <v>1714</v>
      </c>
      <c r="P1235" s="919" t="s">
        <v>1714</v>
      </c>
      <c r="Q1235" s="919" t="s">
        <v>1714</v>
      </c>
      <c r="R1235" s="919" t="s">
        <v>1714</v>
      </c>
      <c r="S1235" s="919" t="s">
        <v>1714</v>
      </c>
      <c r="T1235" s="919" t="s">
        <v>1714</v>
      </c>
      <c r="U1235" s="919" t="s">
        <v>1714</v>
      </c>
      <c r="V1235" s="919" t="s">
        <v>1714</v>
      </c>
      <c r="W1235" s="919" t="s">
        <v>1714</v>
      </c>
      <c r="X1235" s="919" t="s">
        <v>1714</v>
      </c>
      <c r="Y1235" s="919" t="s">
        <v>1714</v>
      </c>
      <c r="Z1235" s="919" t="s">
        <v>1714</v>
      </c>
      <c r="AA1235" s="919" t="s">
        <v>1714</v>
      </c>
      <c r="AB1235" s="919" t="s">
        <v>1714</v>
      </c>
      <c r="AC1235" s="919" t="s">
        <v>1714</v>
      </c>
      <c r="AD1235" s="919" t="s">
        <v>1714</v>
      </c>
      <c r="AE1235" s="919" t="s">
        <v>1714</v>
      </c>
      <c r="AF1235" s="919" t="s">
        <v>1714</v>
      </c>
      <c r="AG1235" s="919" t="s">
        <v>1714</v>
      </c>
      <c r="AH1235" s="919" t="s">
        <v>1714</v>
      </c>
      <c r="AI1235" s="919" t="s">
        <v>1714</v>
      </c>
      <c r="AJ1235" s="919" t="s">
        <v>1714</v>
      </c>
      <c r="AK1235" s="919" t="s">
        <v>1714</v>
      </c>
      <c r="AL1235" s="919" t="s">
        <v>1714</v>
      </c>
      <c r="AM1235" s="919" t="s">
        <v>1714</v>
      </c>
      <c r="AN1235" s="919" t="s">
        <v>1714</v>
      </c>
      <c r="AO1235" s="919" t="s">
        <v>1714</v>
      </c>
      <c r="AP1235" s="919" t="s">
        <v>1714</v>
      </c>
      <c r="AQ1235" s="922"/>
      <c r="AR1235" s="922"/>
    </row>
    <row r="1236" spans="3:44" ht="13" x14ac:dyDescent="0.3">
      <c r="C1236" s="925" t="s">
        <v>51</v>
      </c>
      <c r="D1236" s="928" t="s">
        <v>929</v>
      </c>
      <c r="E1236" s="919" t="str">
        <f t="shared" si="2"/>
        <v>Tb_EmpInd_J</v>
      </c>
      <c r="F1236" s="919" t="s">
        <v>1714</v>
      </c>
      <c r="G1236" s="919" t="s">
        <v>1714</v>
      </c>
      <c r="H1236" s="919" t="s">
        <v>1714</v>
      </c>
      <c r="I1236" s="919" t="s">
        <v>1714</v>
      </c>
      <c r="J1236" s="919" t="s">
        <v>1714</v>
      </c>
      <c r="K1236" s="919" t="s">
        <v>1714</v>
      </c>
      <c r="L1236" s="919" t="s">
        <v>1714</v>
      </c>
      <c r="M1236" s="919" t="s">
        <v>1714</v>
      </c>
      <c r="N1236" s="919" t="s">
        <v>1714</v>
      </c>
      <c r="O1236" s="919" t="s">
        <v>1714</v>
      </c>
      <c r="P1236" s="919" t="s">
        <v>1714</v>
      </c>
      <c r="Q1236" s="919" t="s">
        <v>1714</v>
      </c>
      <c r="R1236" s="919" t="s">
        <v>1714</v>
      </c>
      <c r="S1236" s="919" t="s">
        <v>1714</v>
      </c>
      <c r="T1236" s="919" t="s">
        <v>1714</v>
      </c>
      <c r="U1236" s="919" t="s">
        <v>1714</v>
      </c>
      <c r="V1236" s="919" t="s">
        <v>1714</v>
      </c>
      <c r="W1236" s="919" t="s">
        <v>1714</v>
      </c>
      <c r="X1236" s="919" t="s">
        <v>1714</v>
      </c>
      <c r="Y1236" s="919" t="s">
        <v>1714</v>
      </c>
      <c r="Z1236" s="919" t="s">
        <v>1714</v>
      </c>
      <c r="AA1236" s="919" t="s">
        <v>1714</v>
      </c>
      <c r="AB1236" s="919" t="s">
        <v>1714</v>
      </c>
      <c r="AC1236" s="919" t="s">
        <v>1714</v>
      </c>
      <c r="AD1236" s="919" t="s">
        <v>1714</v>
      </c>
      <c r="AE1236" s="919" t="s">
        <v>1714</v>
      </c>
      <c r="AF1236" s="919" t="s">
        <v>1714</v>
      </c>
      <c r="AG1236" s="919" t="s">
        <v>1714</v>
      </c>
      <c r="AH1236" s="919" t="s">
        <v>1714</v>
      </c>
      <c r="AI1236" s="919" t="s">
        <v>1714</v>
      </c>
      <c r="AJ1236" s="919" t="s">
        <v>1714</v>
      </c>
      <c r="AK1236" s="919" t="s">
        <v>1714</v>
      </c>
      <c r="AL1236" s="919" t="s">
        <v>1714</v>
      </c>
      <c r="AM1236" s="919" t="s">
        <v>1714</v>
      </c>
      <c r="AN1236" s="919" t="s">
        <v>1714</v>
      </c>
      <c r="AO1236" s="919" t="s">
        <v>1714</v>
      </c>
      <c r="AP1236" s="919" t="s">
        <v>1714</v>
      </c>
      <c r="AQ1236" s="922"/>
      <c r="AR1236" s="922"/>
    </row>
    <row r="1237" spans="3:44" ht="13" x14ac:dyDescent="0.3">
      <c r="C1237" s="925" t="s">
        <v>53</v>
      </c>
      <c r="D1237" s="801" t="s">
        <v>52</v>
      </c>
      <c r="E1237" s="919" t="str">
        <f t="shared" si="2"/>
        <v>Tb_EmpInd_K</v>
      </c>
      <c r="F1237" s="919" t="s">
        <v>1714</v>
      </c>
      <c r="G1237" s="919" t="s">
        <v>1714</v>
      </c>
      <c r="H1237" s="919" t="s">
        <v>1714</v>
      </c>
      <c r="I1237" s="919" t="s">
        <v>1714</v>
      </c>
      <c r="J1237" s="919" t="s">
        <v>1714</v>
      </c>
      <c r="K1237" s="919" t="s">
        <v>1714</v>
      </c>
      <c r="L1237" s="919" t="s">
        <v>1714</v>
      </c>
      <c r="M1237" s="919" t="s">
        <v>1714</v>
      </c>
      <c r="N1237" s="919" t="s">
        <v>1714</v>
      </c>
      <c r="O1237" s="919" t="s">
        <v>1714</v>
      </c>
      <c r="P1237" s="919" t="s">
        <v>1714</v>
      </c>
      <c r="Q1237" s="919" t="s">
        <v>1714</v>
      </c>
      <c r="R1237" s="919" t="s">
        <v>1714</v>
      </c>
      <c r="S1237" s="919" t="s">
        <v>1714</v>
      </c>
      <c r="T1237" s="919" t="s">
        <v>1714</v>
      </c>
      <c r="U1237" s="919" t="s">
        <v>1714</v>
      </c>
      <c r="V1237" s="919" t="s">
        <v>1714</v>
      </c>
      <c r="W1237" s="919" t="s">
        <v>1714</v>
      </c>
      <c r="X1237" s="919" t="s">
        <v>1714</v>
      </c>
      <c r="Y1237" s="919" t="s">
        <v>1714</v>
      </c>
      <c r="Z1237" s="919" t="s">
        <v>1714</v>
      </c>
      <c r="AA1237" s="919" t="s">
        <v>1714</v>
      </c>
      <c r="AB1237" s="919" t="s">
        <v>1714</v>
      </c>
      <c r="AC1237" s="919" t="s">
        <v>1714</v>
      </c>
      <c r="AD1237" s="919" t="s">
        <v>1714</v>
      </c>
      <c r="AE1237" s="919" t="s">
        <v>1714</v>
      </c>
      <c r="AF1237" s="919" t="s">
        <v>1714</v>
      </c>
      <c r="AG1237" s="919" t="s">
        <v>1714</v>
      </c>
      <c r="AH1237" s="919" t="s">
        <v>1714</v>
      </c>
      <c r="AI1237" s="919" t="s">
        <v>1714</v>
      </c>
      <c r="AJ1237" s="919" t="s">
        <v>1714</v>
      </c>
      <c r="AK1237" s="919" t="s">
        <v>1714</v>
      </c>
      <c r="AL1237" s="919" t="s">
        <v>1714</v>
      </c>
      <c r="AM1237" s="919" t="s">
        <v>1714</v>
      </c>
      <c r="AN1237" s="919" t="s">
        <v>1714</v>
      </c>
      <c r="AO1237" s="919" t="s">
        <v>1714</v>
      </c>
      <c r="AP1237" s="919" t="s">
        <v>1714</v>
      </c>
      <c r="AQ1237" s="922"/>
      <c r="AR1237" s="922"/>
    </row>
    <row r="1238" spans="3:44" ht="13" x14ac:dyDescent="0.3">
      <c r="C1238" s="925" t="s">
        <v>54</v>
      </c>
      <c r="D1238" s="801" t="s">
        <v>930</v>
      </c>
      <c r="E1238" s="919" t="str">
        <f t="shared" si="2"/>
        <v>Tb_EmpInd_L</v>
      </c>
      <c r="F1238" s="919" t="s">
        <v>1714</v>
      </c>
      <c r="G1238" s="919" t="s">
        <v>1714</v>
      </c>
      <c r="H1238" s="919" t="s">
        <v>1714</v>
      </c>
      <c r="I1238" s="919" t="s">
        <v>1714</v>
      </c>
      <c r="J1238" s="919" t="s">
        <v>1714</v>
      </c>
      <c r="K1238" s="919" t="s">
        <v>1714</v>
      </c>
      <c r="L1238" s="919" t="s">
        <v>1714</v>
      </c>
      <c r="M1238" s="919" t="s">
        <v>1714</v>
      </c>
      <c r="N1238" s="919" t="s">
        <v>1714</v>
      </c>
      <c r="O1238" s="919" t="s">
        <v>1714</v>
      </c>
      <c r="P1238" s="919" t="s">
        <v>1714</v>
      </c>
      <c r="Q1238" s="919" t="s">
        <v>1714</v>
      </c>
      <c r="R1238" s="919" t="s">
        <v>1714</v>
      </c>
      <c r="S1238" s="919" t="s">
        <v>1714</v>
      </c>
      <c r="T1238" s="919" t="s">
        <v>1714</v>
      </c>
      <c r="U1238" s="919" t="s">
        <v>1714</v>
      </c>
      <c r="V1238" s="919" t="s">
        <v>1714</v>
      </c>
      <c r="W1238" s="919" t="s">
        <v>1714</v>
      </c>
      <c r="X1238" s="919" t="s">
        <v>1714</v>
      </c>
      <c r="Y1238" s="919" t="s">
        <v>1714</v>
      </c>
      <c r="Z1238" s="919" t="s">
        <v>1714</v>
      </c>
      <c r="AA1238" s="919" t="s">
        <v>1714</v>
      </c>
      <c r="AB1238" s="919" t="s">
        <v>1714</v>
      </c>
      <c r="AC1238" s="919" t="s">
        <v>1714</v>
      </c>
      <c r="AD1238" s="919" t="s">
        <v>1714</v>
      </c>
      <c r="AE1238" s="919" t="s">
        <v>1714</v>
      </c>
      <c r="AF1238" s="919" t="s">
        <v>1714</v>
      </c>
      <c r="AG1238" s="919" t="s">
        <v>1714</v>
      </c>
      <c r="AH1238" s="919" t="s">
        <v>1714</v>
      </c>
      <c r="AI1238" s="919" t="s">
        <v>1714</v>
      </c>
      <c r="AJ1238" s="919" t="s">
        <v>1714</v>
      </c>
      <c r="AK1238" s="919" t="s">
        <v>1714</v>
      </c>
      <c r="AL1238" s="919" t="s">
        <v>1714</v>
      </c>
      <c r="AM1238" s="919" t="s">
        <v>1714</v>
      </c>
      <c r="AN1238" s="919" t="s">
        <v>1714</v>
      </c>
      <c r="AO1238" s="919" t="s">
        <v>1714</v>
      </c>
      <c r="AP1238" s="919" t="s">
        <v>1714</v>
      </c>
      <c r="AQ1238" s="922"/>
      <c r="AR1238" s="922"/>
    </row>
    <row r="1239" spans="3:44" ht="13" x14ac:dyDescent="0.3">
      <c r="C1239" s="925" t="s">
        <v>56</v>
      </c>
      <c r="D1239" s="801" t="s">
        <v>931</v>
      </c>
      <c r="E1239" s="919" t="str">
        <f t="shared" si="2"/>
        <v>Tb_EmpInd_M</v>
      </c>
      <c r="F1239" s="919" t="s">
        <v>1714</v>
      </c>
      <c r="G1239" s="919" t="s">
        <v>1714</v>
      </c>
      <c r="H1239" s="919" t="s">
        <v>1714</v>
      </c>
      <c r="I1239" s="919" t="s">
        <v>1714</v>
      </c>
      <c r="J1239" s="919" t="s">
        <v>1714</v>
      </c>
      <c r="K1239" s="919" t="s">
        <v>1714</v>
      </c>
      <c r="L1239" s="919" t="s">
        <v>1714</v>
      </c>
      <c r="M1239" s="919" t="s">
        <v>1714</v>
      </c>
      <c r="N1239" s="919" t="s">
        <v>1714</v>
      </c>
      <c r="O1239" s="919" t="s">
        <v>1714</v>
      </c>
      <c r="P1239" s="919" t="s">
        <v>1714</v>
      </c>
      <c r="Q1239" s="919" t="s">
        <v>1714</v>
      </c>
      <c r="R1239" s="919" t="s">
        <v>1714</v>
      </c>
      <c r="S1239" s="919" t="s">
        <v>1714</v>
      </c>
      <c r="T1239" s="919" t="s">
        <v>1714</v>
      </c>
      <c r="U1239" s="919" t="s">
        <v>1714</v>
      </c>
      <c r="V1239" s="919" t="s">
        <v>1714</v>
      </c>
      <c r="W1239" s="919" t="s">
        <v>1714</v>
      </c>
      <c r="X1239" s="919" t="s">
        <v>1714</v>
      </c>
      <c r="Y1239" s="919" t="s">
        <v>1714</v>
      </c>
      <c r="Z1239" s="919" t="s">
        <v>1714</v>
      </c>
      <c r="AA1239" s="919" t="s">
        <v>1714</v>
      </c>
      <c r="AB1239" s="919" t="s">
        <v>1714</v>
      </c>
      <c r="AC1239" s="919" t="s">
        <v>1714</v>
      </c>
      <c r="AD1239" s="919" t="s">
        <v>1714</v>
      </c>
      <c r="AE1239" s="919" t="s">
        <v>1714</v>
      </c>
      <c r="AF1239" s="919" t="s">
        <v>1714</v>
      </c>
      <c r="AG1239" s="919" t="s">
        <v>1714</v>
      </c>
      <c r="AH1239" s="919" t="s">
        <v>1714</v>
      </c>
      <c r="AI1239" s="919" t="s">
        <v>1714</v>
      </c>
      <c r="AJ1239" s="919" t="s">
        <v>1714</v>
      </c>
      <c r="AK1239" s="919" t="s">
        <v>1714</v>
      </c>
      <c r="AL1239" s="919" t="s">
        <v>1714</v>
      </c>
      <c r="AM1239" s="919" t="s">
        <v>1714</v>
      </c>
      <c r="AN1239" s="919" t="s">
        <v>1714</v>
      </c>
      <c r="AO1239" s="919" t="s">
        <v>1714</v>
      </c>
      <c r="AP1239" s="919" t="s">
        <v>1714</v>
      </c>
      <c r="AQ1239" s="922"/>
      <c r="AR1239" s="922"/>
    </row>
    <row r="1240" spans="3:44" ht="13" x14ac:dyDescent="0.3">
      <c r="C1240" s="925" t="s">
        <v>58</v>
      </c>
      <c r="D1240" s="801" t="s">
        <v>932</v>
      </c>
      <c r="E1240" s="919" t="str">
        <f t="shared" si="2"/>
        <v>Tb_EmpInd_N</v>
      </c>
      <c r="F1240" s="919" t="s">
        <v>1714</v>
      </c>
      <c r="G1240" s="919" t="s">
        <v>1714</v>
      </c>
      <c r="H1240" s="919" t="s">
        <v>1714</v>
      </c>
      <c r="I1240" s="919" t="s">
        <v>1714</v>
      </c>
      <c r="J1240" s="919" t="s">
        <v>1714</v>
      </c>
      <c r="K1240" s="919" t="s">
        <v>1714</v>
      </c>
      <c r="L1240" s="919" t="s">
        <v>1714</v>
      </c>
      <c r="M1240" s="919" t="s">
        <v>1714</v>
      </c>
      <c r="N1240" s="919" t="s">
        <v>1714</v>
      </c>
      <c r="O1240" s="919" t="s">
        <v>1714</v>
      </c>
      <c r="P1240" s="919" t="s">
        <v>1714</v>
      </c>
      <c r="Q1240" s="919" t="s">
        <v>1714</v>
      </c>
      <c r="R1240" s="919" t="s">
        <v>1714</v>
      </c>
      <c r="S1240" s="919" t="s">
        <v>1714</v>
      </c>
      <c r="T1240" s="919" t="s">
        <v>1714</v>
      </c>
      <c r="U1240" s="919" t="s">
        <v>1714</v>
      </c>
      <c r="V1240" s="919" t="s">
        <v>1714</v>
      </c>
      <c r="W1240" s="919" t="s">
        <v>1714</v>
      </c>
      <c r="X1240" s="919" t="s">
        <v>1714</v>
      </c>
      <c r="Y1240" s="919" t="s">
        <v>1714</v>
      </c>
      <c r="Z1240" s="919" t="s">
        <v>1714</v>
      </c>
      <c r="AA1240" s="919" t="s">
        <v>1714</v>
      </c>
      <c r="AB1240" s="919" t="s">
        <v>1714</v>
      </c>
      <c r="AC1240" s="919" t="s">
        <v>1714</v>
      </c>
      <c r="AD1240" s="919" t="s">
        <v>1714</v>
      </c>
      <c r="AE1240" s="919" t="s">
        <v>1714</v>
      </c>
      <c r="AF1240" s="919" t="s">
        <v>1714</v>
      </c>
      <c r="AG1240" s="919" t="s">
        <v>1714</v>
      </c>
      <c r="AH1240" s="919" t="s">
        <v>1714</v>
      </c>
      <c r="AI1240" s="919" t="s">
        <v>1714</v>
      </c>
      <c r="AJ1240" s="919" t="s">
        <v>1714</v>
      </c>
      <c r="AK1240" s="919" t="s">
        <v>1714</v>
      </c>
      <c r="AL1240" s="919" t="s">
        <v>1714</v>
      </c>
      <c r="AM1240" s="919" t="s">
        <v>1714</v>
      </c>
      <c r="AN1240" s="919" t="s">
        <v>1714</v>
      </c>
      <c r="AO1240" s="919" t="s">
        <v>1714</v>
      </c>
      <c r="AP1240" s="919" t="s">
        <v>1714</v>
      </c>
      <c r="AQ1240" s="922"/>
      <c r="AR1240" s="922"/>
    </row>
    <row r="1241" spans="3:44" ht="13" x14ac:dyDescent="0.3">
      <c r="C1241" s="925" t="s">
        <v>59</v>
      </c>
      <c r="D1241" s="801" t="s">
        <v>55</v>
      </c>
      <c r="E1241" s="919" t="str">
        <f t="shared" si="2"/>
        <v>Tb_EmpInd_O</v>
      </c>
      <c r="F1241" s="919" t="s">
        <v>1714</v>
      </c>
      <c r="G1241" s="919" t="s">
        <v>1714</v>
      </c>
      <c r="H1241" s="919" t="s">
        <v>1714</v>
      </c>
      <c r="I1241" s="919" t="s">
        <v>1714</v>
      </c>
      <c r="J1241" s="919" t="s">
        <v>1714</v>
      </c>
      <c r="K1241" s="919" t="s">
        <v>1714</v>
      </c>
      <c r="L1241" s="919" t="s">
        <v>1714</v>
      </c>
      <c r="M1241" s="919" t="s">
        <v>1714</v>
      </c>
      <c r="N1241" s="919" t="s">
        <v>1714</v>
      </c>
      <c r="O1241" s="919" t="s">
        <v>1714</v>
      </c>
      <c r="P1241" s="919" t="s">
        <v>1714</v>
      </c>
      <c r="Q1241" s="919" t="s">
        <v>1714</v>
      </c>
      <c r="R1241" s="919" t="s">
        <v>1714</v>
      </c>
      <c r="S1241" s="919" t="s">
        <v>1714</v>
      </c>
      <c r="T1241" s="919" t="s">
        <v>1714</v>
      </c>
      <c r="U1241" s="919" t="s">
        <v>1714</v>
      </c>
      <c r="V1241" s="919" t="s">
        <v>1714</v>
      </c>
      <c r="W1241" s="919" t="s">
        <v>1714</v>
      </c>
      <c r="X1241" s="919" t="s">
        <v>1714</v>
      </c>
      <c r="Y1241" s="919" t="s">
        <v>1714</v>
      </c>
      <c r="Z1241" s="919" t="s">
        <v>1714</v>
      </c>
      <c r="AA1241" s="919" t="s">
        <v>1714</v>
      </c>
      <c r="AB1241" s="919" t="s">
        <v>1714</v>
      </c>
      <c r="AC1241" s="919" t="s">
        <v>1714</v>
      </c>
      <c r="AD1241" s="919" t="s">
        <v>1714</v>
      </c>
      <c r="AE1241" s="919" t="s">
        <v>1714</v>
      </c>
      <c r="AF1241" s="919" t="s">
        <v>1714</v>
      </c>
      <c r="AG1241" s="919" t="s">
        <v>1714</v>
      </c>
      <c r="AH1241" s="919" t="s">
        <v>1714</v>
      </c>
      <c r="AI1241" s="919" t="s">
        <v>1714</v>
      </c>
      <c r="AJ1241" s="919" t="s">
        <v>1714</v>
      </c>
      <c r="AK1241" s="919" t="s">
        <v>1714</v>
      </c>
      <c r="AL1241" s="919" t="s">
        <v>1714</v>
      </c>
      <c r="AM1241" s="919" t="s">
        <v>1714</v>
      </c>
      <c r="AN1241" s="919" t="s">
        <v>1714</v>
      </c>
      <c r="AO1241" s="919" t="s">
        <v>1714</v>
      </c>
      <c r="AP1241" s="919" t="s">
        <v>1714</v>
      </c>
      <c r="AQ1241" s="922"/>
      <c r="AR1241" s="922"/>
    </row>
    <row r="1242" spans="3:44" ht="13" x14ac:dyDescent="0.3">
      <c r="C1242" s="925" t="s">
        <v>60</v>
      </c>
      <c r="D1242" s="801" t="s">
        <v>57</v>
      </c>
      <c r="E1242" s="919" t="str">
        <f t="shared" si="2"/>
        <v>Tb_EmpInd_P</v>
      </c>
      <c r="F1242" s="919" t="s">
        <v>1714</v>
      </c>
      <c r="G1242" s="919" t="s">
        <v>1714</v>
      </c>
      <c r="H1242" s="919" t="s">
        <v>1714</v>
      </c>
      <c r="I1242" s="919" t="s">
        <v>1714</v>
      </c>
      <c r="J1242" s="919" t="s">
        <v>1714</v>
      </c>
      <c r="K1242" s="919" t="s">
        <v>1714</v>
      </c>
      <c r="L1242" s="919" t="s">
        <v>1714</v>
      </c>
      <c r="M1242" s="919" t="s">
        <v>1714</v>
      </c>
      <c r="N1242" s="919" t="s">
        <v>1714</v>
      </c>
      <c r="O1242" s="919" t="s">
        <v>1714</v>
      </c>
      <c r="P1242" s="919" t="s">
        <v>1714</v>
      </c>
      <c r="Q1242" s="919" t="s">
        <v>1714</v>
      </c>
      <c r="R1242" s="919" t="s">
        <v>1714</v>
      </c>
      <c r="S1242" s="919" t="s">
        <v>1714</v>
      </c>
      <c r="T1242" s="919" t="s">
        <v>1714</v>
      </c>
      <c r="U1242" s="919" t="s">
        <v>1714</v>
      </c>
      <c r="V1242" s="919" t="s">
        <v>1714</v>
      </c>
      <c r="W1242" s="919" t="s">
        <v>1714</v>
      </c>
      <c r="X1242" s="919" t="s">
        <v>1714</v>
      </c>
      <c r="Y1242" s="919" t="s">
        <v>1714</v>
      </c>
      <c r="Z1242" s="919" t="s">
        <v>1714</v>
      </c>
      <c r="AA1242" s="919" t="s">
        <v>1714</v>
      </c>
      <c r="AB1242" s="919" t="s">
        <v>1714</v>
      </c>
      <c r="AC1242" s="919" t="s">
        <v>1714</v>
      </c>
      <c r="AD1242" s="919" t="s">
        <v>1714</v>
      </c>
      <c r="AE1242" s="919" t="s">
        <v>1714</v>
      </c>
      <c r="AF1242" s="919" t="s">
        <v>1714</v>
      </c>
      <c r="AG1242" s="919" t="s">
        <v>1714</v>
      </c>
      <c r="AH1242" s="919" t="s">
        <v>1714</v>
      </c>
      <c r="AI1242" s="919" t="s">
        <v>1714</v>
      </c>
      <c r="AJ1242" s="919" t="s">
        <v>1714</v>
      </c>
      <c r="AK1242" s="919" t="s">
        <v>1714</v>
      </c>
      <c r="AL1242" s="919" t="s">
        <v>1714</v>
      </c>
      <c r="AM1242" s="919" t="s">
        <v>1714</v>
      </c>
      <c r="AN1242" s="919" t="s">
        <v>1714</v>
      </c>
      <c r="AO1242" s="919" t="s">
        <v>1714</v>
      </c>
      <c r="AP1242" s="919" t="s">
        <v>1714</v>
      </c>
      <c r="AQ1242" s="922"/>
      <c r="AR1242" s="922"/>
    </row>
    <row r="1243" spans="3:44" ht="13" x14ac:dyDescent="0.3">
      <c r="C1243" s="925" t="s">
        <v>61</v>
      </c>
      <c r="D1243" s="928" t="s">
        <v>427</v>
      </c>
      <c r="E1243" s="919" t="str">
        <f t="shared" si="2"/>
        <v>Tb_EmpInd_Q</v>
      </c>
      <c r="F1243" s="919" t="s">
        <v>1714</v>
      </c>
      <c r="G1243" s="919" t="s">
        <v>1714</v>
      </c>
      <c r="H1243" s="919" t="s">
        <v>1714</v>
      </c>
      <c r="I1243" s="919" t="s">
        <v>1714</v>
      </c>
      <c r="J1243" s="919" t="s">
        <v>1714</v>
      </c>
      <c r="K1243" s="919" t="s">
        <v>1714</v>
      </c>
      <c r="L1243" s="919" t="s">
        <v>1714</v>
      </c>
      <c r="M1243" s="919" t="s">
        <v>1714</v>
      </c>
      <c r="N1243" s="919" t="s">
        <v>1714</v>
      </c>
      <c r="O1243" s="919" t="s">
        <v>1714</v>
      </c>
      <c r="P1243" s="919" t="s">
        <v>1714</v>
      </c>
      <c r="Q1243" s="919" t="s">
        <v>1714</v>
      </c>
      <c r="R1243" s="919" t="s">
        <v>1714</v>
      </c>
      <c r="S1243" s="919" t="s">
        <v>1714</v>
      </c>
      <c r="T1243" s="919" t="s">
        <v>1714</v>
      </c>
      <c r="U1243" s="919" t="s">
        <v>1714</v>
      </c>
      <c r="V1243" s="919" t="s">
        <v>1714</v>
      </c>
      <c r="W1243" s="919" t="s">
        <v>1714</v>
      </c>
      <c r="X1243" s="919" t="s">
        <v>1714</v>
      </c>
      <c r="Y1243" s="919" t="s">
        <v>1714</v>
      </c>
      <c r="Z1243" s="919" t="s">
        <v>1714</v>
      </c>
      <c r="AA1243" s="919" t="s">
        <v>1714</v>
      </c>
      <c r="AB1243" s="919" t="s">
        <v>1714</v>
      </c>
      <c r="AC1243" s="919" t="s">
        <v>1714</v>
      </c>
      <c r="AD1243" s="919" t="s">
        <v>1714</v>
      </c>
      <c r="AE1243" s="919" t="s">
        <v>1714</v>
      </c>
      <c r="AF1243" s="919" t="s">
        <v>1714</v>
      </c>
      <c r="AG1243" s="919" t="s">
        <v>1714</v>
      </c>
      <c r="AH1243" s="919" t="s">
        <v>1714</v>
      </c>
      <c r="AI1243" s="919" t="s">
        <v>1714</v>
      </c>
      <c r="AJ1243" s="919" t="s">
        <v>1714</v>
      </c>
      <c r="AK1243" s="919" t="s">
        <v>1714</v>
      </c>
      <c r="AL1243" s="919" t="s">
        <v>1714</v>
      </c>
      <c r="AM1243" s="919" t="s">
        <v>1714</v>
      </c>
      <c r="AN1243" s="919" t="s">
        <v>1714</v>
      </c>
      <c r="AO1243" s="919" t="s">
        <v>1714</v>
      </c>
      <c r="AP1243" s="919" t="s">
        <v>1714</v>
      </c>
      <c r="AQ1243" s="922"/>
      <c r="AR1243" s="922"/>
    </row>
    <row r="1244" spans="3:44" ht="13" x14ac:dyDescent="0.3">
      <c r="C1244" s="925" t="s">
        <v>933</v>
      </c>
      <c r="D1244" s="801" t="s">
        <v>934</v>
      </c>
      <c r="E1244" s="919" t="str">
        <f t="shared" si="2"/>
        <v>Tb_EmpInd_R</v>
      </c>
      <c r="F1244" s="919" t="s">
        <v>1714</v>
      </c>
      <c r="G1244" s="919" t="s">
        <v>1714</v>
      </c>
      <c r="H1244" s="919" t="s">
        <v>1714</v>
      </c>
      <c r="I1244" s="919" t="s">
        <v>1714</v>
      </c>
      <c r="J1244" s="919" t="s">
        <v>1714</v>
      </c>
      <c r="K1244" s="919" t="s">
        <v>1714</v>
      </c>
      <c r="L1244" s="919" t="s">
        <v>1714</v>
      </c>
      <c r="M1244" s="919" t="s">
        <v>1714</v>
      </c>
      <c r="N1244" s="919" t="s">
        <v>1714</v>
      </c>
      <c r="O1244" s="919" t="s">
        <v>1714</v>
      </c>
      <c r="P1244" s="919" t="s">
        <v>1714</v>
      </c>
      <c r="Q1244" s="919" t="s">
        <v>1714</v>
      </c>
      <c r="R1244" s="919" t="s">
        <v>1714</v>
      </c>
      <c r="S1244" s="919" t="s">
        <v>1714</v>
      </c>
      <c r="T1244" s="919" t="s">
        <v>1714</v>
      </c>
      <c r="U1244" s="919" t="s">
        <v>1714</v>
      </c>
      <c r="V1244" s="919" t="s">
        <v>1714</v>
      </c>
      <c r="W1244" s="919" t="s">
        <v>1714</v>
      </c>
      <c r="X1244" s="919" t="s">
        <v>1714</v>
      </c>
      <c r="Y1244" s="919" t="s">
        <v>1714</v>
      </c>
      <c r="Z1244" s="919" t="s">
        <v>1714</v>
      </c>
      <c r="AA1244" s="919" t="s">
        <v>1714</v>
      </c>
      <c r="AB1244" s="919" t="s">
        <v>1714</v>
      </c>
      <c r="AC1244" s="919" t="s">
        <v>1714</v>
      </c>
      <c r="AD1244" s="919" t="s">
        <v>1714</v>
      </c>
      <c r="AE1244" s="919" t="s">
        <v>1714</v>
      </c>
      <c r="AF1244" s="919" t="s">
        <v>1714</v>
      </c>
      <c r="AG1244" s="919" t="s">
        <v>1714</v>
      </c>
      <c r="AH1244" s="919" t="s">
        <v>1714</v>
      </c>
      <c r="AI1244" s="919" t="s">
        <v>1714</v>
      </c>
      <c r="AJ1244" s="919" t="s">
        <v>1714</v>
      </c>
      <c r="AK1244" s="919" t="s">
        <v>1714</v>
      </c>
      <c r="AL1244" s="919" t="s">
        <v>1714</v>
      </c>
      <c r="AM1244" s="919" t="s">
        <v>1714</v>
      </c>
      <c r="AN1244" s="919" t="s">
        <v>1714</v>
      </c>
      <c r="AO1244" s="919" t="s">
        <v>1714</v>
      </c>
      <c r="AP1244" s="919" t="s">
        <v>1714</v>
      </c>
      <c r="AQ1244" s="922"/>
      <c r="AR1244" s="922"/>
    </row>
    <row r="1245" spans="3:44" ht="13" x14ac:dyDescent="0.3">
      <c r="C1245" s="925" t="s">
        <v>935</v>
      </c>
      <c r="D1245" s="801" t="s">
        <v>936</v>
      </c>
      <c r="E1245" s="919" t="str">
        <f t="shared" si="2"/>
        <v>Tb_EmpInd_S</v>
      </c>
      <c r="F1245" s="919" t="s">
        <v>1714</v>
      </c>
      <c r="G1245" s="919" t="s">
        <v>1714</v>
      </c>
      <c r="H1245" s="919" t="s">
        <v>1714</v>
      </c>
      <c r="I1245" s="919" t="s">
        <v>1714</v>
      </c>
      <c r="J1245" s="919" t="s">
        <v>1714</v>
      </c>
      <c r="K1245" s="919" t="s">
        <v>1714</v>
      </c>
      <c r="L1245" s="919" t="s">
        <v>1714</v>
      </c>
      <c r="M1245" s="919" t="s">
        <v>1714</v>
      </c>
      <c r="N1245" s="919" t="s">
        <v>1714</v>
      </c>
      <c r="O1245" s="919" t="s">
        <v>1714</v>
      </c>
      <c r="P1245" s="919" t="s">
        <v>1714</v>
      </c>
      <c r="Q1245" s="919" t="s">
        <v>1714</v>
      </c>
      <c r="R1245" s="919" t="s">
        <v>1714</v>
      </c>
      <c r="S1245" s="919" t="s">
        <v>1714</v>
      </c>
      <c r="T1245" s="919" t="s">
        <v>1714</v>
      </c>
      <c r="U1245" s="919" t="s">
        <v>1714</v>
      </c>
      <c r="V1245" s="919" t="s">
        <v>1714</v>
      </c>
      <c r="W1245" s="919" t="s">
        <v>1714</v>
      </c>
      <c r="X1245" s="919" t="s">
        <v>1714</v>
      </c>
      <c r="Y1245" s="919" t="s">
        <v>1714</v>
      </c>
      <c r="Z1245" s="919" t="s">
        <v>1714</v>
      </c>
      <c r="AA1245" s="919" t="s">
        <v>1714</v>
      </c>
      <c r="AB1245" s="919" t="s">
        <v>1714</v>
      </c>
      <c r="AC1245" s="919" t="s">
        <v>1714</v>
      </c>
      <c r="AD1245" s="919" t="s">
        <v>1714</v>
      </c>
      <c r="AE1245" s="919" t="s">
        <v>1714</v>
      </c>
      <c r="AF1245" s="919" t="s">
        <v>1714</v>
      </c>
      <c r="AG1245" s="919" t="s">
        <v>1714</v>
      </c>
      <c r="AH1245" s="919" t="s">
        <v>1714</v>
      </c>
      <c r="AI1245" s="919" t="s">
        <v>1714</v>
      </c>
      <c r="AJ1245" s="919" t="s">
        <v>1714</v>
      </c>
      <c r="AK1245" s="919" t="s">
        <v>1714</v>
      </c>
      <c r="AL1245" s="919" t="s">
        <v>1714</v>
      </c>
      <c r="AM1245" s="919" t="s">
        <v>1714</v>
      </c>
      <c r="AN1245" s="919" t="s">
        <v>1714</v>
      </c>
      <c r="AO1245" s="919" t="s">
        <v>1714</v>
      </c>
      <c r="AP1245" s="919" t="s">
        <v>1714</v>
      </c>
      <c r="AQ1245" s="922"/>
      <c r="AR1245" s="922"/>
    </row>
    <row r="1246" spans="3:44" ht="13" x14ac:dyDescent="0.3">
      <c r="C1246" s="925" t="s">
        <v>937</v>
      </c>
      <c r="D1246" s="801" t="s">
        <v>938</v>
      </c>
      <c r="E1246" s="919" t="str">
        <f t="shared" si="2"/>
        <v>Tb_EmpInd_U</v>
      </c>
      <c r="F1246" s="919" t="s">
        <v>1714</v>
      </c>
      <c r="G1246" s="919" t="s">
        <v>1714</v>
      </c>
      <c r="H1246" s="919" t="s">
        <v>1714</v>
      </c>
      <c r="I1246" s="919" t="s">
        <v>1714</v>
      </c>
      <c r="J1246" s="919" t="s">
        <v>1714</v>
      </c>
      <c r="K1246" s="919" t="s">
        <v>1714</v>
      </c>
      <c r="L1246" s="919" t="s">
        <v>1714</v>
      </c>
      <c r="M1246" s="919" t="s">
        <v>1714</v>
      </c>
      <c r="N1246" s="919" t="s">
        <v>1714</v>
      </c>
      <c r="O1246" s="919" t="s">
        <v>1714</v>
      </c>
      <c r="P1246" s="919" t="s">
        <v>1714</v>
      </c>
      <c r="Q1246" s="919" t="s">
        <v>1714</v>
      </c>
      <c r="R1246" s="919" t="s">
        <v>1714</v>
      </c>
      <c r="S1246" s="919" t="s">
        <v>1714</v>
      </c>
      <c r="T1246" s="919" t="s">
        <v>1714</v>
      </c>
      <c r="U1246" s="919" t="s">
        <v>1714</v>
      </c>
      <c r="V1246" s="919" t="s">
        <v>1714</v>
      </c>
      <c r="W1246" s="919" t="s">
        <v>1714</v>
      </c>
      <c r="X1246" s="919" t="s">
        <v>1714</v>
      </c>
      <c r="Y1246" s="919" t="s">
        <v>1714</v>
      </c>
      <c r="Z1246" s="919" t="s">
        <v>1714</v>
      </c>
      <c r="AA1246" s="919" t="s">
        <v>1714</v>
      </c>
      <c r="AB1246" s="919" t="s">
        <v>1714</v>
      </c>
      <c r="AC1246" s="919" t="s">
        <v>1714</v>
      </c>
      <c r="AD1246" s="919" t="s">
        <v>1714</v>
      </c>
      <c r="AE1246" s="919" t="s">
        <v>1714</v>
      </c>
      <c r="AF1246" s="919" t="s">
        <v>1714</v>
      </c>
      <c r="AG1246" s="919" t="s">
        <v>1714</v>
      </c>
      <c r="AH1246" s="919" t="s">
        <v>1714</v>
      </c>
      <c r="AI1246" s="919" t="s">
        <v>1714</v>
      </c>
      <c r="AJ1246" s="919" t="s">
        <v>1714</v>
      </c>
      <c r="AK1246" s="919" t="s">
        <v>1714</v>
      </c>
      <c r="AL1246" s="919" t="s">
        <v>1714</v>
      </c>
      <c r="AM1246" s="919" t="s">
        <v>1714</v>
      </c>
      <c r="AN1246" s="919" t="s">
        <v>1714</v>
      </c>
      <c r="AO1246" s="919" t="s">
        <v>1714</v>
      </c>
      <c r="AP1246" s="919" t="s">
        <v>1714</v>
      </c>
      <c r="AQ1246" s="922"/>
      <c r="AR1246" s="922"/>
    </row>
    <row r="1247" spans="3:44" ht="13" x14ac:dyDescent="0.3">
      <c r="C1247" s="926" t="s">
        <v>2897</v>
      </c>
      <c r="D1247" s="826" t="s">
        <v>5</v>
      </c>
      <c r="E1247" s="919" t="str">
        <f t="shared" si="2"/>
        <v>Tb_EmpInd_Tot</v>
      </c>
      <c r="F1247" s="919" t="s">
        <v>1714</v>
      </c>
      <c r="G1247" s="919" t="s">
        <v>1714</v>
      </c>
      <c r="H1247" s="919" t="s">
        <v>1714</v>
      </c>
      <c r="I1247" s="919" t="s">
        <v>1714</v>
      </c>
      <c r="J1247" s="919" t="s">
        <v>1714</v>
      </c>
      <c r="K1247" s="919" t="s">
        <v>1714</v>
      </c>
      <c r="L1247" s="919" t="s">
        <v>1714</v>
      </c>
      <c r="M1247" s="919" t="s">
        <v>1714</v>
      </c>
      <c r="N1247" s="919" t="s">
        <v>1714</v>
      </c>
      <c r="O1247" s="919" t="s">
        <v>1714</v>
      </c>
      <c r="P1247" s="919" t="s">
        <v>1714</v>
      </c>
      <c r="Q1247" s="919" t="s">
        <v>1714</v>
      </c>
      <c r="R1247" s="919" t="s">
        <v>1714</v>
      </c>
      <c r="S1247" s="919" t="s">
        <v>1714</v>
      </c>
      <c r="T1247" s="919" t="s">
        <v>1714</v>
      </c>
      <c r="U1247" s="919" t="s">
        <v>1714</v>
      </c>
      <c r="V1247" s="919" t="s">
        <v>1714</v>
      </c>
      <c r="W1247" s="919" t="s">
        <v>1714</v>
      </c>
      <c r="X1247" s="919" t="s">
        <v>1714</v>
      </c>
      <c r="Y1247" s="919" t="s">
        <v>1714</v>
      </c>
      <c r="Z1247" s="919" t="s">
        <v>1714</v>
      </c>
      <c r="AA1247" s="919" t="s">
        <v>1714</v>
      </c>
      <c r="AB1247" s="919" t="s">
        <v>1714</v>
      </c>
      <c r="AC1247" s="919" t="s">
        <v>1714</v>
      </c>
      <c r="AD1247" s="919" t="s">
        <v>1714</v>
      </c>
      <c r="AE1247" s="919" t="s">
        <v>1714</v>
      </c>
      <c r="AF1247" s="919" t="s">
        <v>1714</v>
      </c>
      <c r="AG1247" s="919" t="s">
        <v>1714</v>
      </c>
      <c r="AH1247" s="919" t="s">
        <v>1714</v>
      </c>
      <c r="AI1247" s="919" t="s">
        <v>1714</v>
      </c>
      <c r="AJ1247" s="919" t="s">
        <v>1714</v>
      </c>
      <c r="AK1247" s="919" t="s">
        <v>1714</v>
      </c>
      <c r="AL1247" s="919" t="s">
        <v>1714</v>
      </c>
      <c r="AM1247" s="919" t="s">
        <v>1714</v>
      </c>
      <c r="AN1247" s="919" t="s">
        <v>1714</v>
      </c>
      <c r="AO1247" s="919" t="s">
        <v>1714</v>
      </c>
      <c r="AP1247" s="919" t="s">
        <v>1714</v>
      </c>
      <c r="AQ1247" s="922"/>
      <c r="AR1247" s="922"/>
    </row>
    <row r="1248" spans="3:44" ht="13" x14ac:dyDescent="0.3">
      <c r="C1248" s="927" t="s">
        <v>473</v>
      </c>
      <c r="D1248" s="801" t="s">
        <v>2900</v>
      </c>
      <c r="E1248" s="919" t="str">
        <f t="shared" si="2"/>
        <v>Tb_EmpInd_Fish</v>
      </c>
      <c r="F1248" s="919" t="s">
        <v>1714</v>
      </c>
      <c r="G1248" s="919" t="s">
        <v>1714</v>
      </c>
      <c r="H1248" s="919" t="s">
        <v>1714</v>
      </c>
      <c r="I1248" s="919" t="s">
        <v>1714</v>
      </c>
      <c r="J1248" s="919" t="s">
        <v>1714</v>
      </c>
      <c r="K1248" s="919" t="s">
        <v>1714</v>
      </c>
      <c r="L1248" s="919" t="s">
        <v>1714</v>
      </c>
      <c r="M1248" s="919" t="s">
        <v>1714</v>
      </c>
      <c r="N1248" s="919" t="s">
        <v>1714</v>
      </c>
      <c r="O1248" s="919" t="s">
        <v>1714</v>
      </c>
      <c r="P1248" s="919" t="s">
        <v>1714</v>
      </c>
      <c r="Q1248" s="919" t="s">
        <v>1714</v>
      </c>
      <c r="R1248" s="919" t="s">
        <v>1714</v>
      </c>
      <c r="S1248" s="919" t="s">
        <v>1714</v>
      </c>
      <c r="T1248" s="919" t="s">
        <v>1714</v>
      </c>
      <c r="U1248" s="919" t="s">
        <v>1714</v>
      </c>
      <c r="V1248" s="919" t="s">
        <v>1714</v>
      </c>
      <c r="W1248" s="919" t="s">
        <v>1714</v>
      </c>
      <c r="X1248" s="919" t="s">
        <v>1714</v>
      </c>
      <c r="Y1248" s="919" t="s">
        <v>1714</v>
      </c>
      <c r="Z1248" s="919" t="s">
        <v>1714</v>
      </c>
      <c r="AA1248" s="919" t="s">
        <v>1714</v>
      </c>
      <c r="AB1248" s="919" t="s">
        <v>1714</v>
      </c>
      <c r="AC1248" s="919" t="s">
        <v>1714</v>
      </c>
      <c r="AD1248" s="919" t="s">
        <v>1714</v>
      </c>
      <c r="AE1248" s="919" t="s">
        <v>1714</v>
      </c>
      <c r="AF1248" s="919" t="s">
        <v>1714</v>
      </c>
      <c r="AG1248" s="919" t="s">
        <v>1714</v>
      </c>
      <c r="AH1248" s="919" t="s">
        <v>1714</v>
      </c>
      <c r="AI1248" s="919" t="s">
        <v>1714</v>
      </c>
      <c r="AJ1248" s="919" t="s">
        <v>1714</v>
      </c>
      <c r="AK1248" s="919" t="s">
        <v>1714</v>
      </c>
      <c r="AL1248" s="919" t="s">
        <v>1714</v>
      </c>
      <c r="AM1248" s="919" t="s">
        <v>1714</v>
      </c>
      <c r="AN1248" s="919" t="s">
        <v>1714</v>
      </c>
      <c r="AO1248" s="919" t="s">
        <v>1714</v>
      </c>
      <c r="AP1248" s="919" t="s">
        <v>1714</v>
      </c>
      <c r="AQ1248" s="922"/>
      <c r="AR1248" s="922"/>
    </row>
    <row r="1249" spans="3:44" x14ac:dyDescent="0.25">
      <c r="C1249" s="801"/>
      <c r="D1249" s="801"/>
      <c r="E1249" s="919"/>
      <c r="F1249" s="919"/>
      <c r="G1249" s="919"/>
      <c r="H1249" s="919"/>
      <c r="I1249" s="919"/>
      <c r="J1249" s="919"/>
      <c r="K1249" s="919"/>
      <c r="L1249" s="919"/>
      <c r="M1249" s="919"/>
      <c r="N1249" s="919"/>
      <c r="O1249" s="919"/>
      <c r="P1249" s="919"/>
      <c r="Q1249" s="919"/>
      <c r="R1249" s="919"/>
      <c r="S1249" s="919"/>
      <c r="T1249" s="919"/>
      <c r="U1249" s="919"/>
      <c r="V1249" s="919"/>
      <c r="W1249" s="919"/>
      <c r="X1249" s="919"/>
      <c r="Y1249" s="919"/>
      <c r="Z1249" s="919"/>
      <c r="AA1249" s="919"/>
      <c r="AB1249" s="919"/>
      <c r="AC1249" s="919"/>
      <c r="AD1249" s="919"/>
      <c r="AE1249" s="919"/>
      <c r="AF1249" s="919"/>
      <c r="AG1249" s="919"/>
      <c r="AH1249" s="919"/>
      <c r="AI1249" s="919"/>
      <c r="AJ1249" s="919"/>
      <c r="AK1249" s="919"/>
      <c r="AL1249" s="919"/>
      <c r="AM1249" s="919"/>
      <c r="AN1249" s="919"/>
      <c r="AO1249" s="919"/>
      <c r="AP1249" s="919"/>
    </row>
    <row r="1250" spans="3:44" x14ac:dyDescent="0.25">
      <c r="E1250" s="753"/>
      <c r="F1250" s="753"/>
      <c r="G1250" s="753"/>
      <c r="H1250" s="753"/>
      <c r="I1250" s="753"/>
      <c r="J1250" s="753"/>
      <c r="K1250" s="753"/>
      <c r="L1250" s="753"/>
      <c r="M1250" s="753"/>
      <c r="N1250" s="753"/>
      <c r="O1250" s="753"/>
      <c r="P1250" s="753"/>
      <c r="Q1250" s="753"/>
      <c r="R1250" s="753"/>
      <c r="S1250" s="753"/>
      <c r="T1250" s="753"/>
      <c r="U1250" s="753"/>
      <c r="V1250" s="753"/>
      <c r="W1250" s="753"/>
      <c r="X1250" s="753"/>
      <c r="Y1250" s="753"/>
      <c r="Z1250" s="753"/>
      <c r="AA1250" s="753"/>
      <c r="AB1250" s="753"/>
      <c r="AC1250" s="753"/>
      <c r="AD1250" s="753"/>
      <c r="AE1250" s="753"/>
      <c r="AF1250" s="753"/>
      <c r="AG1250" s="753"/>
      <c r="AH1250" s="753"/>
      <c r="AI1250" s="753"/>
      <c r="AJ1250" s="753"/>
      <c r="AK1250" s="753"/>
      <c r="AL1250" s="753"/>
      <c r="AM1250" s="753"/>
      <c r="AN1250" s="753"/>
      <c r="AO1250" s="753"/>
      <c r="AP1250" s="753"/>
    </row>
    <row r="1251" spans="3:44" ht="13" x14ac:dyDescent="0.3">
      <c r="E1251" s="753"/>
      <c r="F1251" s="753"/>
      <c r="G1251" s="753"/>
      <c r="H1251" s="753"/>
      <c r="I1251" s="753"/>
      <c r="J1251" s="753"/>
      <c r="K1251" s="753"/>
      <c r="L1251" s="753"/>
      <c r="M1251" s="753"/>
      <c r="N1251" s="753"/>
      <c r="O1251" s="753"/>
      <c r="P1251" s="753"/>
      <c r="Q1251" s="753"/>
      <c r="R1251" s="753"/>
      <c r="S1251" s="753"/>
      <c r="T1251" s="753"/>
      <c r="U1251" s="753"/>
      <c r="V1251" s="753"/>
      <c r="W1251" s="753"/>
      <c r="X1251" s="753"/>
      <c r="Y1251" s="753"/>
      <c r="Z1251" s="753"/>
      <c r="AA1251" s="753"/>
      <c r="AB1251" s="753"/>
      <c r="AC1251" s="753"/>
      <c r="AD1251" s="753"/>
      <c r="AE1251" s="753"/>
      <c r="AF1251" s="753"/>
      <c r="AG1251" s="753"/>
      <c r="AH1251" s="753"/>
      <c r="AI1251" s="753"/>
      <c r="AJ1251" s="753"/>
      <c r="AK1251" s="753"/>
      <c r="AL1251" s="753"/>
      <c r="AM1251" s="753"/>
      <c r="AN1251" s="753"/>
      <c r="AO1251" s="753"/>
      <c r="AP1251" s="753"/>
      <c r="AQ1251" s="922"/>
      <c r="AR1251" s="922"/>
    </row>
    <row r="1252" spans="3:44" ht="13" x14ac:dyDescent="0.3">
      <c r="C1252" s="881" t="s">
        <v>2903</v>
      </c>
      <c r="D1252" s="801"/>
      <c r="E1252" s="919"/>
      <c r="F1252" s="919"/>
      <c r="G1252" s="919"/>
      <c r="H1252" s="919"/>
      <c r="I1252" s="919"/>
      <c r="J1252" s="919"/>
      <c r="K1252" s="919"/>
      <c r="L1252" s="919"/>
      <c r="M1252" s="919"/>
      <c r="N1252" s="919"/>
      <c r="O1252" s="919"/>
      <c r="P1252" s="919"/>
      <c r="Q1252" s="919"/>
      <c r="R1252" s="919"/>
      <c r="S1252" s="919"/>
      <c r="T1252" s="919"/>
      <c r="U1252" s="919"/>
      <c r="V1252" s="919"/>
      <c r="W1252" s="919"/>
      <c r="X1252" s="919"/>
      <c r="Y1252" s="919"/>
      <c r="Z1252" s="919"/>
      <c r="AA1252" s="919"/>
      <c r="AB1252" s="919"/>
      <c r="AC1252" s="919"/>
      <c r="AD1252" s="919"/>
      <c r="AE1252" s="919"/>
      <c r="AF1252" s="919"/>
      <c r="AG1252" s="919"/>
      <c r="AH1252" s="919"/>
      <c r="AI1252" s="919"/>
      <c r="AJ1252" s="919"/>
      <c r="AK1252" s="919"/>
      <c r="AL1252" s="919"/>
      <c r="AM1252" s="919"/>
      <c r="AN1252" s="919"/>
      <c r="AO1252" s="919"/>
      <c r="AP1252" s="919"/>
      <c r="AQ1252" s="922"/>
      <c r="AR1252" s="922"/>
    </row>
    <row r="1253" spans="3:44" ht="13" x14ac:dyDescent="0.3">
      <c r="C1253" s="926"/>
      <c r="D1253" s="881"/>
      <c r="E1253" s="919"/>
      <c r="F1253" s="919"/>
      <c r="G1253" s="919"/>
      <c r="H1253" s="919"/>
      <c r="I1253" s="919"/>
      <c r="J1253" s="919"/>
      <c r="K1253" s="919"/>
      <c r="L1253" s="919"/>
      <c r="M1253" s="919"/>
      <c r="N1253" s="919"/>
      <c r="O1253" s="919"/>
      <c r="P1253" s="919"/>
      <c r="Q1253" s="919"/>
      <c r="R1253" s="919"/>
      <c r="S1253" s="919"/>
      <c r="T1253" s="919"/>
      <c r="U1253" s="919"/>
      <c r="V1253" s="919"/>
      <c r="W1253" s="919"/>
      <c r="X1253" s="919"/>
      <c r="Y1253" s="919"/>
      <c r="Z1253" s="919"/>
      <c r="AA1253" s="919"/>
      <c r="AB1253" s="919"/>
      <c r="AC1253" s="919"/>
      <c r="AD1253" s="919"/>
      <c r="AE1253" s="919"/>
      <c r="AF1253" s="919"/>
      <c r="AG1253" s="919"/>
      <c r="AH1253" s="919"/>
      <c r="AI1253" s="919"/>
      <c r="AJ1253" s="919"/>
      <c r="AK1253" s="919"/>
      <c r="AL1253" s="919"/>
      <c r="AM1253" s="919"/>
      <c r="AN1253" s="919"/>
      <c r="AO1253" s="919"/>
      <c r="AP1253" s="919"/>
      <c r="AQ1253" s="922"/>
      <c r="AR1253" s="922"/>
    </row>
    <row r="1254" spans="3:44" ht="13" x14ac:dyDescent="0.3">
      <c r="C1254" s="925" t="s">
        <v>919</v>
      </c>
      <c r="D1254" s="801" t="s">
        <v>920</v>
      </c>
      <c r="E1254" s="919" t="str">
        <f>CONCATENATE("Tb_EarnInd_",C1254)</f>
        <v>Tb_EarnInd_AA</v>
      </c>
      <c r="F1254" s="919" t="s">
        <v>1714</v>
      </c>
      <c r="G1254" s="919" t="s">
        <v>1714</v>
      </c>
      <c r="H1254" s="919" t="s">
        <v>1714</v>
      </c>
      <c r="I1254" s="919" t="s">
        <v>1714</v>
      </c>
      <c r="J1254" s="919" t="s">
        <v>1714</v>
      </c>
      <c r="K1254" s="919" t="s">
        <v>1714</v>
      </c>
      <c r="L1254" s="919" t="s">
        <v>1714</v>
      </c>
      <c r="M1254" s="919" t="s">
        <v>1714</v>
      </c>
      <c r="N1254" s="919" t="s">
        <v>1714</v>
      </c>
      <c r="O1254" s="919" t="s">
        <v>1714</v>
      </c>
      <c r="P1254" s="919" t="s">
        <v>1714</v>
      </c>
      <c r="Q1254" s="919" t="s">
        <v>1714</v>
      </c>
      <c r="R1254" s="919" t="s">
        <v>1714</v>
      </c>
      <c r="S1254" s="919" t="s">
        <v>1714</v>
      </c>
      <c r="T1254" s="919" t="s">
        <v>1714</v>
      </c>
      <c r="U1254" s="919" t="s">
        <v>1714</v>
      </c>
      <c r="V1254" s="919" t="s">
        <v>1714</v>
      </c>
      <c r="W1254" s="919" t="s">
        <v>1714</v>
      </c>
      <c r="X1254" s="919" t="s">
        <v>1714</v>
      </c>
      <c r="Y1254" s="919" t="s">
        <v>1714</v>
      </c>
      <c r="Z1254" s="919" t="s">
        <v>1714</v>
      </c>
      <c r="AA1254" s="919" t="s">
        <v>1714</v>
      </c>
      <c r="AB1254" s="919" t="s">
        <v>1714</v>
      </c>
      <c r="AC1254" s="919" t="s">
        <v>1714</v>
      </c>
      <c r="AD1254" s="919" t="s">
        <v>1714</v>
      </c>
      <c r="AE1254" s="919" t="s">
        <v>1714</v>
      </c>
      <c r="AF1254" s="919" t="s">
        <v>1714</v>
      </c>
      <c r="AG1254" s="919" t="s">
        <v>1714</v>
      </c>
      <c r="AH1254" s="919" t="s">
        <v>1714</v>
      </c>
      <c r="AI1254" s="919" t="s">
        <v>1714</v>
      </c>
      <c r="AJ1254" s="919" t="s">
        <v>1714</v>
      </c>
      <c r="AK1254" s="919" t="s">
        <v>1714</v>
      </c>
      <c r="AL1254" s="919" t="s">
        <v>1714</v>
      </c>
      <c r="AM1254" s="919" t="s">
        <v>1714</v>
      </c>
      <c r="AN1254" s="919" t="s">
        <v>1714</v>
      </c>
      <c r="AO1254" s="919" t="s">
        <v>1714</v>
      </c>
      <c r="AP1254" s="919" t="s">
        <v>1714</v>
      </c>
      <c r="AQ1254" s="922"/>
      <c r="AR1254" s="922"/>
    </row>
    <row r="1255" spans="3:44" ht="13" x14ac:dyDescent="0.3">
      <c r="C1255" s="925" t="s">
        <v>921</v>
      </c>
      <c r="D1255" s="801" t="s">
        <v>922</v>
      </c>
      <c r="E1255" s="919" t="str">
        <f t="shared" ref="E1255:E1276" si="3">CONCATENATE("Tb_EarnInd_",C1255)</f>
        <v>Tb_EarnInd_AF</v>
      </c>
      <c r="F1255" s="919" t="s">
        <v>1714</v>
      </c>
      <c r="G1255" s="919" t="s">
        <v>1714</v>
      </c>
      <c r="H1255" s="919" t="s">
        <v>1714</v>
      </c>
      <c r="I1255" s="919" t="s">
        <v>1714</v>
      </c>
      <c r="J1255" s="919" t="s">
        <v>1714</v>
      </c>
      <c r="K1255" s="919" t="s">
        <v>1714</v>
      </c>
      <c r="L1255" s="919" t="s">
        <v>1714</v>
      </c>
      <c r="M1255" s="919" t="s">
        <v>1714</v>
      </c>
      <c r="N1255" s="919" t="s">
        <v>1714</v>
      </c>
      <c r="O1255" s="919" t="s">
        <v>1714</v>
      </c>
      <c r="P1255" s="919" t="s">
        <v>1714</v>
      </c>
      <c r="Q1255" s="919" t="s">
        <v>1714</v>
      </c>
      <c r="R1255" s="919" t="s">
        <v>1714</v>
      </c>
      <c r="S1255" s="919" t="s">
        <v>1714</v>
      </c>
      <c r="T1255" s="919" t="s">
        <v>1714</v>
      </c>
      <c r="U1255" s="919" t="s">
        <v>1714</v>
      </c>
      <c r="V1255" s="919" t="s">
        <v>1714</v>
      </c>
      <c r="W1255" s="919" t="s">
        <v>1714</v>
      </c>
      <c r="X1255" s="919" t="s">
        <v>1714</v>
      </c>
      <c r="Y1255" s="919" t="s">
        <v>1714</v>
      </c>
      <c r="Z1255" s="919" t="s">
        <v>1714</v>
      </c>
      <c r="AA1255" s="919" t="s">
        <v>1714</v>
      </c>
      <c r="AB1255" s="919" t="s">
        <v>1714</v>
      </c>
      <c r="AC1255" s="919" t="s">
        <v>1714</v>
      </c>
      <c r="AD1255" s="919" t="s">
        <v>1714</v>
      </c>
      <c r="AE1255" s="919" t="s">
        <v>1714</v>
      </c>
      <c r="AF1255" s="919" t="s">
        <v>1714</v>
      </c>
      <c r="AG1255" s="919" t="s">
        <v>1714</v>
      </c>
      <c r="AH1255" s="919" t="s">
        <v>1714</v>
      </c>
      <c r="AI1255" s="919" t="s">
        <v>1714</v>
      </c>
      <c r="AJ1255" s="919" t="s">
        <v>1714</v>
      </c>
      <c r="AK1255" s="919" t="s">
        <v>1714</v>
      </c>
      <c r="AL1255" s="919" t="s">
        <v>1714</v>
      </c>
      <c r="AM1255" s="919" t="s">
        <v>1714</v>
      </c>
      <c r="AN1255" s="919" t="s">
        <v>1714</v>
      </c>
      <c r="AO1255" s="919" t="s">
        <v>1714</v>
      </c>
      <c r="AP1255" s="919" t="s">
        <v>1714</v>
      </c>
      <c r="AQ1255" s="922"/>
      <c r="AR1255" s="922"/>
    </row>
    <row r="1256" spans="3:44" ht="13" x14ac:dyDescent="0.3">
      <c r="C1256" s="925" t="s">
        <v>41</v>
      </c>
      <c r="D1256" s="928" t="s">
        <v>923</v>
      </c>
      <c r="E1256" s="919" t="str">
        <f t="shared" si="3"/>
        <v>Tb_EarnInd_B</v>
      </c>
      <c r="F1256" s="919" t="s">
        <v>1714</v>
      </c>
      <c r="G1256" s="919" t="s">
        <v>1714</v>
      </c>
      <c r="H1256" s="919" t="s">
        <v>1714</v>
      </c>
      <c r="I1256" s="919" t="s">
        <v>1714</v>
      </c>
      <c r="J1256" s="919" t="s">
        <v>1714</v>
      </c>
      <c r="K1256" s="919" t="s">
        <v>1714</v>
      </c>
      <c r="L1256" s="919" t="s">
        <v>1714</v>
      </c>
      <c r="M1256" s="919" t="s">
        <v>1714</v>
      </c>
      <c r="N1256" s="919" t="s">
        <v>1714</v>
      </c>
      <c r="O1256" s="919" t="s">
        <v>1714</v>
      </c>
      <c r="P1256" s="919" t="s">
        <v>1714</v>
      </c>
      <c r="Q1256" s="919" t="s">
        <v>1714</v>
      </c>
      <c r="R1256" s="919" t="s">
        <v>1714</v>
      </c>
      <c r="S1256" s="919" t="s">
        <v>1714</v>
      </c>
      <c r="T1256" s="919" t="s">
        <v>1714</v>
      </c>
      <c r="U1256" s="919" t="s">
        <v>1714</v>
      </c>
      <c r="V1256" s="919" t="s">
        <v>1714</v>
      </c>
      <c r="W1256" s="919" t="s">
        <v>1714</v>
      </c>
      <c r="X1256" s="919" t="s">
        <v>1714</v>
      </c>
      <c r="Y1256" s="919" t="s">
        <v>1714</v>
      </c>
      <c r="Z1256" s="919" t="s">
        <v>1714</v>
      </c>
      <c r="AA1256" s="919" t="s">
        <v>1714</v>
      </c>
      <c r="AB1256" s="919" t="s">
        <v>1714</v>
      </c>
      <c r="AC1256" s="919" t="s">
        <v>1714</v>
      </c>
      <c r="AD1256" s="919" t="s">
        <v>1714</v>
      </c>
      <c r="AE1256" s="919" t="s">
        <v>1714</v>
      </c>
      <c r="AF1256" s="919" t="s">
        <v>1714</v>
      </c>
      <c r="AG1256" s="919" t="s">
        <v>1714</v>
      </c>
      <c r="AH1256" s="919" t="s">
        <v>1714</v>
      </c>
      <c r="AI1256" s="919" t="s">
        <v>1714</v>
      </c>
      <c r="AJ1256" s="919" t="s">
        <v>1714</v>
      </c>
      <c r="AK1256" s="919" t="s">
        <v>1714</v>
      </c>
      <c r="AL1256" s="919" t="s">
        <v>1714</v>
      </c>
      <c r="AM1256" s="919" t="s">
        <v>1714</v>
      </c>
      <c r="AN1256" s="919" t="s">
        <v>1714</v>
      </c>
      <c r="AO1256" s="919" t="s">
        <v>1714</v>
      </c>
      <c r="AP1256" s="919" t="s">
        <v>1714</v>
      </c>
      <c r="AQ1256" s="922"/>
      <c r="AR1256" s="922"/>
    </row>
    <row r="1257" spans="3:44" ht="13" x14ac:dyDescent="0.3">
      <c r="C1257" s="925" t="s">
        <v>42</v>
      </c>
      <c r="D1257" s="801" t="s">
        <v>44</v>
      </c>
      <c r="E1257" s="919" t="str">
        <f t="shared" si="3"/>
        <v>Tb_EarnInd_C</v>
      </c>
      <c r="F1257" s="919" t="s">
        <v>1714</v>
      </c>
      <c r="G1257" s="919" t="s">
        <v>1714</v>
      </c>
      <c r="H1257" s="919" t="s">
        <v>1714</v>
      </c>
      <c r="I1257" s="919" t="s">
        <v>1714</v>
      </c>
      <c r="J1257" s="919" t="s">
        <v>1714</v>
      </c>
      <c r="K1257" s="919" t="s">
        <v>1714</v>
      </c>
      <c r="L1257" s="919" t="s">
        <v>1714</v>
      </c>
      <c r="M1257" s="919" t="s">
        <v>1714</v>
      </c>
      <c r="N1257" s="919" t="s">
        <v>1714</v>
      </c>
      <c r="O1257" s="919" t="s">
        <v>1714</v>
      </c>
      <c r="P1257" s="919" t="s">
        <v>1714</v>
      </c>
      <c r="Q1257" s="919" t="s">
        <v>1714</v>
      </c>
      <c r="R1257" s="919" t="s">
        <v>1714</v>
      </c>
      <c r="S1257" s="919" t="s">
        <v>1714</v>
      </c>
      <c r="T1257" s="919" t="s">
        <v>1714</v>
      </c>
      <c r="U1257" s="919" t="s">
        <v>1714</v>
      </c>
      <c r="V1257" s="919" t="s">
        <v>1714</v>
      </c>
      <c r="W1257" s="919" t="s">
        <v>1714</v>
      </c>
      <c r="X1257" s="919" t="s">
        <v>1714</v>
      </c>
      <c r="Y1257" s="919" t="s">
        <v>1714</v>
      </c>
      <c r="Z1257" s="919" t="s">
        <v>1714</v>
      </c>
      <c r="AA1257" s="919" t="s">
        <v>1714</v>
      </c>
      <c r="AB1257" s="919" t="s">
        <v>1714</v>
      </c>
      <c r="AC1257" s="919" t="s">
        <v>1714</v>
      </c>
      <c r="AD1257" s="919" t="s">
        <v>1714</v>
      </c>
      <c r="AE1257" s="919" t="s">
        <v>1714</v>
      </c>
      <c r="AF1257" s="919" t="s">
        <v>1714</v>
      </c>
      <c r="AG1257" s="919" t="s">
        <v>1714</v>
      </c>
      <c r="AH1257" s="919" t="s">
        <v>1714</v>
      </c>
      <c r="AI1257" s="919" t="s">
        <v>1714</v>
      </c>
      <c r="AJ1257" s="919" t="s">
        <v>1714</v>
      </c>
      <c r="AK1257" s="919" t="s">
        <v>1714</v>
      </c>
      <c r="AL1257" s="919" t="s">
        <v>1714</v>
      </c>
      <c r="AM1257" s="919" t="s">
        <v>1714</v>
      </c>
      <c r="AN1257" s="919" t="s">
        <v>1714</v>
      </c>
      <c r="AO1257" s="919" t="s">
        <v>1714</v>
      </c>
      <c r="AP1257" s="919" t="s">
        <v>1714</v>
      </c>
      <c r="AQ1257" s="922"/>
      <c r="AR1257" s="922"/>
    </row>
    <row r="1258" spans="3:44" ht="13" x14ac:dyDescent="0.3">
      <c r="C1258" s="925" t="s">
        <v>43</v>
      </c>
      <c r="D1258" s="801" t="s">
        <v>924</v>
      </c>
      <c r="E1258" s="919" t="str">
        <f t="shared" si="3"/>
        <v>Tb_EarnInd_D</v>
      </c>
      <c r="F1258" s="919" t="s">
        <v>1714</v>
      </c>
      <c r="G1258" s="919" t="s">
        <v>1714</v>
      </c>
      <c r="H1258" s="919" t="s">
        <v>1714</v>
      </c>
      <c r="I1258" s="919" t="s">
        <v>1714</v>
      </c>
      <c r="J1258" s="919" t="s">
        <v>1714</v>
      </c>
      <c r="K1258" s="919" t="s">
        <v>1714</v>
      </c>
      <c r="L1258" s="919" t="s">
        <v>1714</v>
      </c>
      <c r="M1258" s="919" t="s">
        <v>1714</v>
      </c>
      <c r="N1258" s="919" t="s">
        <v>1714</v>
      </c>
      <c r="O1258" s="919" t="s">
        <v>1714</v>
      </c>
      <c r="P1258" s="919" t="s">
        <v>1714</v>
      </c>
      <c r="Q1258" s="919" t="s">
        <v>1714</v>
      </c>
      <c r="R1258" s="919" t="s">
        <v>1714</v>
      </c>
      <c r="S1258" s="919" t="s">
        <v>1714</v>
      </c>
      <c r="T1258" s="919" t="s">
        <v>1714</v>
      </c>
      <c r="U1258" s="919" t="s">
        <v>1714</v>
      </c>
      <c r="V1258" s="919" t="s">
        <v>1714</v>
      </c>
      <c r="W1258" s="919" t="s">
        <v>1714</v>
      </c>
      <c r="X1258" s="919" t="s">
        <v>1714</v>
      </c>
      <c r="Y1258" s="919" t="s">
        <v>1714</v>
      </c>
      <c r="Z1258" s="919" t="s">
        <v>1714</v>
      </c>
      <c r="AA1258" s="919" t="s">
        <v>1714</v>
      </c>
      <c r="AB1258" s="919" t="s">
        <v>1714</v>
      </c>
      <c r="AC1258" s="919" t="s">
        <v>1714</v>
      </c>
      <c r="AD1258" s="919" t="s">
        <v>1714</v>
      </c>
      <c r="AE1258" s="919" t="s">
        <v>1714</v>
      </c>
      <c r="AF1258" s="919" t="s">
        <v>1714</v>
      </c>
      <c r="AG1258" s="919" t="s">
        <v>1714</v>
      </c>
      <c r="AH1258" s="919" t="s">
        <v>1714</v>
      </c>
      <c r="AI1258" s="919" t="s">
        <v>1714</v>
      </c>
      <c r="AJ1258" s="919" t="s">
        <v>1714</v>
      </c>
      <c r="AK1258" s="919" t="s">
        <v>1714</v>
      </c>
      <c r="AL1258" s="919" t="s">
        <v>1714</v>
      </c>
      <c r="AM1258" s="919" t="s">
        <v>1714</v>
      </c>
      <c r="AN1258" s="919" t="s">
        <v>1714</v>
      </c>
      <c r="AO1258" s="919" t="s">
        <v>1714</v>
      </c>
      <c r="AP1258" s="919" t="s">
        <v>1714</v>
      </c>
      <c r="AQ1258" s="922"/>
      <c r="AR1258" s="922"/>
    </row>
    <row r="1259" spans="3:44" ht="13" x14ac:dyDescent="0.3">
      <c r="C1259" s="925" t="s">
        <v>45</v>
      </c>
      <c r="D1259" s="801" t="s">
        <v>925</v>
      </c>
      <c r="E1259" s="919" t="str">
        <f t="shared" si="3"/>
        <v>Tb_EarnInd_E</v>
      </c>
      <c r="F1259" s="919" t="s">
        <v>1714</v>
      </c>
      <c r="G1259" s="919" t="s">
        <v>1714</v>
      </c>
      <c r="H1259" s="919" t="s">
        <v>1714</v>
      </c>
      <c r="I1259" s="919" t="s">
        <v>1714</v>
      </c>
      <c r="J1259" s="919" t="s">
        <v>1714</v>
      </c>
      <c r="K1259" s="919" t="s">
        <v>1714</v>
      </c>
      <c r="L1259" s="919" t="s">
        <v>1714</v>
      </c>
      <c r="M1259" s="919" t="s">
        <v>1714</v>
      </c>
      <c r="N1259" s="919" t="s">
        <v>1714</v>
      </c>
      <c r="O1259" s="919" t="s">
        <v>1714</v>
      </c>
      <c r="P1259" s="919" t="s">
        <v>1714</v>
      </c>
      <c r="Q1259" s="919" t="s">
        <v>1714</v>
      </c>
      <c r="R1259" s="919" t="s">
        <v>1714</v>
      </c>
      <c r="S1259" s="919" t="s">
        <v>1714</v>
      </c>
      <c r="T1259" s="919" t="s">
        <v>1714</v>
      </c>
      <c r="U1259" s="919" t="s">
        <v>1714</v>
      </c>
      <c r="V1259" s="919" t="s">
        <v>1714</v>
      </c>
      <c r="W1259" s="919" t="s">
        <v>1714</v>
      </c>
      <c r="X1259" s="919" t="s">
        <v>1714</v>
      </c>
      <c r="Y1259" s="919" t="s">
        <v>1714</v>
      </c>
      <c r="Z1259" s="919" t="s">
        <v>1714</v>
      </c>
      <c r="AA1259" s="919" t="s">
        <v>1714</v>
      </c>
      <c r="AB1259" s="919" t="s">
        <v>1714</v>
      </c>
      <c r="AC1259" s="919" t="s">
        <v>1714</v>
      </c>
      <c r="AD1259" s="919" t="s">
        <v>1714</v>
      </c>
      <c r="AE1259" s="919" t="s">
        <v>1714</v>
      </c>
      <c r="AF1259" s="919" t="s">
        <v>1714</v>
      </c>
      <c r="AG1259" s="919" t="s">
        <v>1714</v>
      </c>
      <c r="AH1259" s="919" t="s">
        <v>1714</v>
      </c>
      <c r="AI1259" s="919" t="s">
        <v>1714</v>
      </c>
      <c r="AJ1259" s="919" t="s">
        <v>1714</v>
      </c>
      <c r="AK1259" s="919" t="s">
        <v>1714</v>
      </c>
      <c r="AL1259" s="919" t="s">
        <v>1714</v>
      </c>
      <c r="AM1259" s="919" t="s">
        <v>1714</v>
      </c>
      <c r="AN1259" s="919" t="s">
        <v>1714</v>
      </c>
      <c r="AO1259" s="919" t="s">
        <v>1714</v>
      </c>
      <c r="AP1259" s="919" t="s">
        <v>1714</v>
      </c>
      <c r="AQ1259" s="922"/>
      <c r="AR1259" s="922"/>
    </row>
    <row r="1260" spans="3:44" ht="13" x14ac:dyDescent="0.3">
      <c r="C1260" s="925" t="s">
        <v>46</v>
      </c>
      <c r="D1260" s="801" t="s">
        <v>47</v>
      </c>
      <c r="E1260" s="919" t="str">
        <f t="shared" si="3"/>
        <v>Tb_EarnInd_F</v>
      </c>
      <c r="F1260" s="919" t="s">
        <v>1714</v>
      </c>
      <c r="G1260" s="919" t="s">
        <v>1714</v>
      </c>
      <c r="H1260" s="919" t="s">
        <v>1714</v>
      </c>
      <c r="I1260" s="919" t="s">
        <v>1714</v>
      </c>
      <c r="J1260" s="919" t="s">
        <v>1714</v>
      </c>
      <c r="K1260" s="919" t="s">
        <v>1714</v>
      </c>
      <c r="L1260" s="919" t="s">
        <v>1714</v>
      </c>
      <c r="M1260" s="919" t="s">
        <v>1714</v>
      </c>
      <c r="N1260" s="919" t="s">
        <v>1714</v>
      </c>
      <c r="O1260" s="919" t="s">
        <v>1714</v>
      </c>
      <c r="P1260" s="919" t="s">
        <v>1714</v>
      </c>
      <c r="Q1260" s="919" t="s">
        <v>1714</v>
      </c>
      <c r="R1260" s="919" t="s">
        <v>1714</v>
      </c>
      <c r="S1260" s="919" t="s">
        <v>1714</v>
      </c>
      <c r="T1260" s="919" t="s">
        <v>1714</v>
      </c>
      <c r="U1260" s="919" t="s">
        <v>1714</v>
      </c>
      <c r="V1260" s="919" t="s">
        <v>1714</v>
      </c>
      <c r="W1260" s="919" t="s">
        <v>1714</v>
      </c>
      <c r="X1260" s="919" t="s">
        <v>1714</v>
      </c>
      <c r="Y1260" s="919" t="s">
        <v>1714</v>
      </c>
      <c r="Z1260" s="919" t="s">
        <v>1714</v>
      </c>
      <c r="AA1260" s="919" t="s">
        <v>1714</v>
      </c>
      <c r="AB1260" s="919" t="s">
        <v>1714</v>
      </c>
      <c r="AC1260" s="919" t="s">
        <v>1714</v>
      </c>
      <c r="AD1260" s="919" t="s">
        <v>1714</v>
      </c>
      <c r="AE1260" s="919" t="s">
        <v>1714</v>
      </c>
      <c r="AF1260" s="919" t="s">
        <v>1714</v>
      </c>
      <c r="AG1260" s="919" t="s">
        <v>1714</v>
      </c>
      <c r="AH1260" s="919" t="s">
        <v>1714</v>
      </c>
      <c r="AI1260" s="919" t="s">
        <v>1714</v>
      </c>
      <c r="AJ1260" s="919" t="s">
        <v>1714</v>
      </c>
      <c r="AK1260" s="919" t="s">
        <v>1714</v>
      </c>
      <c r="AL1260" s="919" t="s">
        <v>1714</v>
      </c>
      <c r="AM1260" s="919" t="s">
        <v>1714</v>
      </c>
      <c r="AN1260" s="919" t="s">
        <v>1714</v>
      </c>
      <c r="AO1260" s="919" t="s">
        <v>1714</v>
      </c>
      <c r="AP1260" s="919" t="s">
        <v>1714</v>
      </c>
      <c r="AQ1260" s="922"/>
      <c r="AR1260" s="922"/>
    </row>
    <row r="1261" spans="3:44" ht="13" x14ac:dyDescent="0.3">
      <c r="C1261" s="925" t="s">
        <v>48</v>
      </c>
      <c r="D1261" s="801" t="s">
        <v>926</v>
      </c>
      <c r="E1261" s="919" t="str">
        <f t="shared" si="3"/>
        <v>Tb_EarnInd_G</v>
      </c>
      <c r="F1261" s="919" t="s">
        <v>1714</v>
      </c>
      <c r="G1261" s="919" t="s">
        <v>1714</v>
      </c>
      <c r="H1261" s="919" t="s">
        <v>1714</v>
      </c>
      <c r="I1261" s="919" t="s">
        <v>1714</v>
      </c>
      <c r="J1261" s="919" t="s">
        <v>1714</v>
      </c>
      <c r="K1261" s="919" t="s">
        <v>1714</v>
      </c>
      <c r="L1261" s="919" t="s">
        <v>1714</v>
      </c>
      <c r="M1261" s="919" t="s">
        <v>1714</v>
      </c>
      <c r="N1261" s="919" t="s">
        <v>1714</v>
      </c>
      <c r="O1261" s="919" t="s">
        <v>1714</v>
      </c>
      <c r="P1261" s="919" t="s">
        <v>1714</v>
      </c>
      <c r="Q1261" s="919" t="s">
        <v>1714</v>
      </c>
      <c r="R1261" s="919" t="s">
        <v>1714</v>
      </c>
      <c r="S1261" s="919" t="s">
        <v>1714</v>
      </c>
      <c r="T1261" s="919" t="s">
        <v>1714</v>
      </c>
      <c r="U1261" s="919" t="s">
        <v>1714</v>
      </c>
      <c r="V1261" s="919" t="s">
        <v>1714</v>
      </c>
      <c r="W1261" s="919" t="s">
        <v>1714</v>
      </c>
      <c r="X1261" s="919" t="s">
        <v>1714</v>
      </c>
      <c r="Y1261" s="919" t="s">
        <v>1714</v>
      </c>
      <c r="Z1261" s="919" t="s">
        <v>1714</v>
      </c>
      <c r="AA1261" s="919" t="s">
        <v>1714</v>
      </c>
      <c r="AB1261" s="919" t="s">
        <v>1714</v>
      </c>
      <c r="AC1261" s="919" t="s">
        <v>1714</v>
      </c>
      <c r="AD1261" s="919" t="s">
        <v>1714</v>
      </c>
      <c r="AE1261" s="919" t="s">
        <v>1714</v>
      </c>
      <c r="AF1261" s="919" t="s">
        <v>1714</v>
      </c>
      <c r="AG1261" s="919" t="s">
        <v>1714</v>
      </c>
      <c r="AH1261" s="919" t="s">
        <v>1714</v>
      </c>
      <c r="AI1261" s="919" t="s">
        <v>1714</v>
      </c>
      <c r="AJ1261" s="919" t="s">
        <v>1714</v>
      </c>
      <c r="AK1261" s="919" t="s">
        <v>1714</v>
      </c>
      <c r="AL1261" s="919" t="s">
        <v>1714</v>
      </c>
      <c r="AM1261" s="919" t="s">
        <v>1714</v>
      </c>
      <c r="AN1261" s="919" t="s">
        <v>1714</v>
      </c>
      <c r="AO1261" s="919" t="s">
        <v>1714</v>
      </c>
      <c r="AP1261" s="919" t="s">
        <v>1714</v>
      </c>
      <c r="AQ1261" s="922"/>
      <c r="AR1261" s="922"/>
    </row>
    <row r="1262" spans="3:44" ht="13" x14ac:dyDescent="0.3">
      <c r="C1262" s="925" t="s">
        <v>49</v>
      </c>
      <c r="D1262" s="801" t="s">
        <v>927</v>
      </c>
      <c r="E1262" s="919" t="str">
        <f t="shared" si="3"/>
        <v>Tb_EarnInd_H</v>
      </c>
      <c r="F1262" s="919" t="s">
        <v>1714</v>
      </c>
      <c r="G1262" s="919" t="s">
        <v>1714</v>
      </c>
      <c r="H1262" s="919" t="s">
        <v>1714</v>
      </c>
      <c r="I1262" s="919" t="s">
        <v>1714</v>
      </c>
      <c r="J1262" s="919" t="s">
        <v>1714</v>
      </c>
      <c r="K1262" s="919" t="s">
        <v>1714</v>
      </c>
      <c r="L1262" s="919" t="s">
        <v>1714</v>
      </c>
      <c r="M1262" s="919" t="s">
        <v>1714</v>
      </c>
      <c r="N1262" s="919" t="s">
        <v>1714</v>
      </c>
      <c r="O1262" s="919" t="s">
        <v>1714</v>
      </c>
      <c r="P1262" s="919" t="s">
        <v>1714</v>
      </c>
      <c r="Q1262" s="919" t="s">
        <v>1714</v>
      </c>
      <c r="R1262" s="919" t="s">
        <v>1714</v>
      </c>
      <c r="S1262" s="919" t="s">
        <v>1714</v>
      </c>
      <c r="T1262" s="919" t="s">
        <v>1714</v>
      </c>
      <c r="U1262" s="919" t="s">
        <v>1714</v>
      </c>
      <c r="V1262" s="919" t="s">
        <v>1714</v>
      </c>
      <c r="W1262" s="919" t="s">
        <v>1714</v>
      </c>
      <c r="X1262" s="919" t="s">
        <v>1714</v>
      </c>
      <c r="Y1262" s="919" t="s">
        <v>1714</v>
      </c>
      <c r="Z1262" s="919" t="s">
        <v>1714</v>
      </c>
      <c r="AA1262" s="919" t="s">
        <v>1714</v>
      </c>
      <c r="AB1262" s="919" t="s">
        <v>1714</v>
      </c>
      <c r="AC1262" s="919" t="s">
        <v>1714</v>
      </c>
      <c r="AD1262" s="919" t="s">
        <v>1714</v>
      </c>
      <c r="AE1262" s="919" t="s">
        <v>1714</v>
      </c>
      <c r="AF1262" s="919" t="s">
        <v>1714</v>
      </c>
      <c r="AG1262" s="919" t="s">
        <v>1714</v>
      </c>
      <c r="AH1262" s="919" t="s">
        <v>1714</v>
      </c>
      <c r="AI1262" s="919" t="s">
        <v>1714</v>
      </c>
      <c r="AJ1262" s="919" t="s">
        <v>1714</v>
      </c>
      <c r="AK1262" s="919" t="s">
        <v>1714</v>
      </c>
      <c r="AL1262" s="919" t="s">
        <v>1714</v>
      </c>
      <c r="AM1262" s="919" t="s">
        <v>1714</v>
      </c>
      <c r="AN1262" s="919" t="s">
        <v>1714</v>
      </c>
      <c r="AO1262" s="919" t="s">
        <v>1714</v>
      </c>
      <c r="AP1262" s="919" t="s">
        <v>1714</v>
      </c>
      <c r="AQ1262" s="922"/>
      <c r="AR1262" s="922"/>
    </row>
    <row r="1263" spans="3:44" ht="13" x14ac:dyDescent="0.3">
      <c r="C1263" s="925" t="s">
        <v>50</v>
      </c>
      <c r="D1263" s="801" t="s">
        <v>928</v>
      </c>
      <c r="E1263" s="919" t="str">
        <f t="shared" si="3"/>
        <v>Tb_EarnInd_I</v>
      </c>
      <c r="F1263" s="919" t="s">
        <v>1714</v>
      </c>
      <c r="G1263" s="919" t="s">
        <v>1714</v>
      </c>
      <c r="H1263" s="919" t="s">
        <v>1714</v>
      </c>
      <c r="I1263" s="919" t="s">
        <v>1714</v>
      </c>
      <c r="J1263" s="919" t="s">
        <v>1714</v>
      </c>
      <c r="K1263" s="919" t="s">
        <v>1714</v>
      </c>
      <c r="L1263" s="919" t="s">
        <v>1714</v>
      </c>
      <c r="M1263" s="919" t="s">
        <v>1714</v>
      </c>
      <c r="N1263" s="919" t="s">
        <v>1714</v>
      </c>
      <c r="O1263" s="919" t="s">
        <v>1714</v>
      </c>
      <c r="P1263" s="919" t="s">
        <v>1714</v>
      </c>
      <c r="Q1263" s="919" t="s">
        <v>1714</v>
      </c>
      <c r="R1263" s="919" t="s">
        <v>1714</v>
      </c>
      <c r="S1263" s="919" t="s">
        <v>1714</v>
      </c>
      <c r="T1263" s="919" t="s">
        <v>1714</v>
      </c>
      <c r="U1263" s="919" t="s">
        <v>1714</v>
      </c>
      <c r="V1263" s="919" t="s">
        <v>1714</v>
      </c>
      <c r="W1263" s="919" t="s">
        <v>1714</v>
      </c>
      <c r="X1263" s="919" t="s">
        <v>1714</v>
      </c>
      <c r="Y1263" s="919" t="s">
        <v>1714</v>
      </c>
      <c r="Z1263" s="919" t="s">
        <v>1714</v>
      </c>
      <c r="AA1263" s="919" t="s">
        <v>1714</v>
      </c>
      <c r="AB1263" s="919" t="s">
        <v>1714</v>
      </c>
      <c r="AC1263" s="919" t="s">
        <v>1714</v>
      </c>
      <c r="AD1263" s="919" t="s">
        <v>1714</v>
      </c>
      <c r="AE1263" s="919" t="s">
        <v>1714</v>
      </c>
      <c r="AF1263" s="919" t="s">
        <v>1714</v>
      </c>
      <c r="AG1263" s="919" t="s">
        <v>1714</v>
      </c>
      <c r="AH1263" s="919" t="s">
        <v>1714</v>
      </c>
      <c r="AI1263" s="919" t="s">
        <v>1714</v>
      </c>
      <c r="AJ1263" s="919" t="s">
        <v>1714</v>
      </c>
      <c r="AK1263" s="919" t="s">
        <v>1714</v>
      </c>
      <c r="AL1263" s="919" t="s">
        <v>1714</v>
      </c>
      <c r="AM1263" s="919" t="s">
        <v>1714</v>
      </c>
      <c r="AN1263" s="919" t="s">
        <v>1714</v>
      </c>
      <c r="AO1263" s="919" t="s">
        <v>1714</v>
      </c>
      <c r="AP1263" s="919" t="s">
        <v>1714</v>
      </c>
      <c r="AQ1263" s="922"/>
      <c r="AR1263" s="922"/>
    </row>
    <row r="1264" spans="3:44" ht="13" x14ac:dyDescent="0.3">
      <c r="C1264" s="925" t="s">
        <v>51</v>
      </c>
      <c r="D1264" s="928" t="s">
        <v>929</v>
      </c>
      <c r="E1264" s="919" t="str">
        <f t="shared" si="3"/>
        <v>Tb_EarnInd_J</v>
      </c>
      <c r="F1264" s="919" t="s">
        <v>1714</v>
      </c>
      <c r="G1264" s="919" t="s">
        <v>1714</v>
      </c>
      <c r="H1264" s="919" t="s">
        <v>1714</v>
      </c>
      <c r="I1264" s="919" t="s">
        <v>1714</v>
      </c>
      <c r="J1264" s="919" t="s">
        <v>1714</v>
      </c>
      <c r="K1264" s="919" t="s">
        <v>1714</v>
      </c>
      <c r="L1264" s="919" t="s">
        <v>1714</v>
      </c>
      <c r="M1264" s="919" t="s">
        <v>1714</v>
      </c>
      <c r="N1264" s="919" t="s">
        <v>1714</v>
      </c>
      <c r="O1264" s="919" t="s">
        <v>1714</v>
      </c>
      <c r="P1264" s="919" t="s">
        <v>1714</v>
      </c>
      <c r="Q1264" s="919" t="s">
        <v>1714</v>
      </c>
      <c r="R1264" s="919" t="s">
        <v>1714</v>
      </c>
      <c r="S1264" s="919" t="s">
        <v>1714</v>
      </c>
      <c r="T1264" s="919" t="s">
        <v>1714</v>
      </c>
      <c r="U1264" s="919" t="s">
        <v>1714</v>
      </c>
      <c r="V1264" s="919" t="s">
        <v>1714</v>
      </c>
      <c r="W1264" s="919" t="s">
        <v>1714</v>
      </c>
      <c r="X1264" s="919" t="s">
        <v>1714</v>
      </c>
      <c r="Y1264" s="919" t="s">
        <v>1714</v>
      </c>
      <c r="Z1264" s="919" t="s">
        <v>1714</v>
      </c>
      <c r="AA1264" s="919" t="s">
        <v>1714</v>
      </c>
      <c r="AB1264" s="919" t="s">
        <v>1714</v>
      </c>
      <c r="AC1264" s="919" t="s">
        <v>1714</v>
      </c>
      <c r="AD1264" s="919" t="s">
        <v>1714</v>
      </c>
      <c r="AE1264" s="919" t="s">
        <v>1714</v>
      </c>
      <c r="AF1264" s="919" t="s">
        <v>1714</v>
      </c>
      <c r="AG1264" s="919" t="s">
        <v>1714</v>
      </c>
      <c r="AH1264" s="919" t="s">
        <v>1714</v>
      </c>
      <c r="AI1264" s="919" t="s">
        <v>1714</v>
      </c>
      <c r="AJ1264" s="919" t="s">
        <v>1714</v>
      </c>
      <c r="AK1264" s="919" t="s">
        <v>1714</v>
      </c>
      <c r="AL1264" s="919" t="s">
        <v>1714</v>
      </c>
      <c r="AM1264" s="919" t="s">
        <v>1714</v>
      </c>
      <c r="AN1264" s="919" t="s">
        <v>1714</v>
      </c>
      <c r="AO1264" s="919" t="s">
        <v>1714</v>
      </c>
      <c r="AP1264" s="919" t="s">
        <v>1714</v>
      </c>
      <c r="AQ1264" s="922"/>
      <c r="AR1264" s="922"/>
    </row>
    <row r="1265" spans="3:44" ht="13" x14ac:dyDescent="0.3">
      <c r="C1265" s="925" t="s">
        <v>53</v>
      </c>
      <c r="D1265" s="801" t="s">
        <v>52</v>
      </c>
      <c r="E1265" s="919" t="str">
        <f t="shared" si="3"/>
        <v>Tb_EarnInd_K</v>
      </c>
      <c r="F1265" s="919" t="s">
        <v>1714</v>
      </c>
      <c r="G1265" s="919" t="s">
        <v>1714</v>
      </c>
      <c r="H1265" s="919" t="s">
        <v>1714</v>
      </c>
      <c r="I1265" s="919" t="s">
        <v>1714</v>
      </c>
      <c r="J1265" s="919" t="s">
        <v>1714</v>
      </c>
      <c r="K1265" s="919" t="s">
        <v>1714</v>
      </c>
      <c r="L1265" s="919" t="s">
        <v>1714</v>
      </c>
      <c r="M1265" s="919" t="s">
        <v>1714</v>
      </c>
      <c r="N1265" s="919" t="s">
        <v>1714</v>
      </c>
      <c r="O1265" s="919" t="s">
        <v>1714</v>
      </c>
      <c r="P1265" s="919" t="s">
        <v>1714</v>
      </c>
      <c r="Q1265" s="919" t="s">
        <v>1714</v>
      </c>
      <c r="R1265" s="919" t="s">
        <v>1714</v>
      </c>
      <c r="S1265" s="919" t="s">
        <v>1714</v>
      </c>
      <c r="T1265" s="919" t="s">
        <v>1714</v>
      </c>
      <c r="U1265" s="919" t="s">
        <v>1714</v>
      </c>
      <c r="V1265" s="919" t="s">
        <v>1714</v>
      </c>
      <c r="W1265" s="919" t="s">
        <v>1714</v>
      </c>
      <c r="X1265" s="919" t="s">
        <v>1714</v>
      </c>
      <c r="Y1265" s="919" t="s">
        <v>1714</v>
      </c>
      <c r="Z1265" s="919" t="s">
        <v>1714</v>
      </c>
      <c r="AA1265" s="919" t="s">
        <v>1714</v>
      </c>
      <c r="AB1265" s="919" t="s">
        <v>1714</v>
      </c>
      <c r="AC1265" s="919" t="s">
        <v>1714</v>
      </c>
      <c r="AD1265" s="919" t="s">
        <v>1714</v>
      </c>
      <c r="AE1265" s="919" t="s">
        <v>1714</v>
      </c>
      <c r="AF1265" s="919" t="s">
        <v>1714</v>
      </c>
      <c r="AG1265" s="919" t="s">
        <v>1714</v>
      </c>
      <c r="AH1265" s="919" t="s">
        <v>1714</v>
      </c>
      <c r="AI1265" s="919" t="s">
        <v>1714</v>
      </c>
      <c r="AJ1265" s="919" t="s">
        <v>1714</v>
      </c>
      <c r="AK1265" s="919" t="s">
        <v>1714</v>
      </c>
      <c r="AL1265" s="919" t="s">
        <v>1714</v>
      </c>
      <c r="AM1265" s="919" t="s">
        <v>1714</v>
      </c>
      <c r="AN1265" s="919" t="s">
        <v>1714</v>
      </c>
      <c r="AO1265" s="919" t="s">
        <v>1714</v>
      </c>
      <c r="AP1265" s="919" t="s">
        <v>1714</v>
      </c>
      <c r="AQ1265" s="922"/>
      <c r="AR1265" s="922"/>
    </row>
    <row r="1266" spans="3:44" ht="13" x14ac:dyDescent="0.3">
      <c r="C1266" s="925" t="s">
        <v>54</v>
      </c>
      <c r="D1266" s="801" t="s">
        <v>930</v>
      </c>
      <c r="E1266" s="919" t="str">
        <f t="shared" si="3"/>
        <v>Tb_EarnInd_L</v>
      </c>
      <c r="F1266" s="919" t="s">
        <v>1714</v>
      </c>
      <c r="G1266" s="919" t="s">
        <v>1714</v>
      </c>
      <c r="H1266" s="919" t="s">
        <v>1714</v>
      </c>
      <c r="I1266" s="919" t="s">
        <v>1714</v>
      </c>
      <c r="J1266" s="919" t="s">
        <v>1714</v>
      </c>
      <c r="K1266" s="919" t="s">
        <v>1714</v>
      </c>
      <c r="L1266" s="919" t="s">
        <v>1714</v>
      </c>
      <c r="M1266" s="919" t="s">
        <v>1714</v>
      </c>
      <c r="N1266" s="919" t="s">
        <v>1714</v>
      </c>
      <c r="O1266" s="919" t="s">
        <v>1714</v>
      </c>
      <c r="P1266" s="919" t="s">
        <v>1714</v>
      </c>
      <c r="Q1266" s="919" t="s">
        <v>1714</v>
      </c>
      <c r="R1266" s="919" t="s">
        <v>1714</v>
      </c>
      <c r="S1266" s="919" t="s">
        <v>1714</v>
      </c>
      <c r="T1266" s="919" t="s">
        <v>1714</v>
      </c>
      <c r="U1266" s="919" t="s">
        <v>1714</v>
      </c>
      <c r="V1266" s="919" t="s">
        <v>1714</v>
      </c>
      <c r="W1266" s="919" t="s">
        <v>1714</v>
      </c>
      <c r="X1266" s="919" t="s">
        <v>1714</v>
      </c>
      <c r="Y1266" s="919" t="s">
        <v>1714</v>
      </c>
      <c r="Z1266" s="919" t="s">
        <v>1714</v>
      </c>
      <c r="AA1266" s="919" t="s">
        <v>1714</v>
      </c>
      <c r="AB1266" s="919" t="s">
        <v>1714</v>
      </c>
      <c r="AC1266" s="919" t="s">
        <v>1714</v>
      </c>
      <c r="AD1266" s="919" t="s">
        <v>1714</v>
      </c>
      <c r="AE1266" s="919" t="s">
        <v>1714</v>
      </c>
      <c r="AF1266" s="919" t="s">
        <v>1714</v>
      </c>
      <c r="AG1266" s="919" t="s">
        <v>1714</v>
      </c>
      <c r="AH1266" s="919" t="s">
        <v>1714</v>
      </c>
      <c r="AI1266" s="919" t="s">
        <v>1714</v>
      </c>
      <c r="AJ1266" s="919" t="s">
        <v>1714</v>
      </c>
      <c r="AK1266" s="919" t="s">
        <v>1714</v>
      </c>
      <c r="AL1266" s="919" t="s">
        <v>1714</v>
      </c>
      <c r="AM1266" s="919" t="s">
        <v>1714</v>
      </c>
      <c r="AN1266" s="919" t="s">
        <v>1714</v>
      </c>
      <c r="AO1266" s="919" t="s">
        <v>1714</v>
      </c>
      <c r="AP1266" s="919" t="s">
        <v>1714</v>
      </c>
      <c r="AQ1266" s="922"/>
      <c r="AR1266" s="922"/>
    </row>
    <row r="1267" spans="3:44" ht="13" x14ac:dyDescent="0.3">
      <c r="C1267" s="925" t="s">
        <v>56</v>
      </c>
      <c r="D1267" s="801" t="s">
        <v>931</v>
      </c>
      <c r="E1267" s="919" t="str">
        <f t="shared" si="3"/>
        <v>Tb_EarnInd_M</v>
      </c>
      <c r="F1267" s="919" t="s">
        <v>1714</v>
      </c>
      <c r="G1267" s="919" t="s">
        <v>1714</v>
      </c>
      <c r="H1267" s="919" t="s">
        <v>1714</v>
      </c>
      <c r="I1267" s="919" t="s">
        <v>1714</v>
      </c>
      <c r="J1267" s="919" t="s">
        <v>1714</v>
      </c>
      <c r="K1267" s="919" t="s">
        <v>1714</v>
      </c>
      <c r="L1267" s="919" t="s">
        <v>1714</v>
      </c>
      <c r="M1267" s="919" t="s">
        <v>1714</v>
      </c>
      <c r="N1267" s="919" t="s">
        <v>1714</v>
      </c>
      <c r="O1267" s="919" t="s">
        <v>1714</v>
      </c>
      <c r="P1267" s="919" t="s">
        <v>1714</v>
      </c>
      <c r="Q1267" s="919" t="s">
        <v>1714</v>
      </c>
      <c r="R1267" s="919" t="s">
        <v>1714</v>
      </c>
      <c r="S1267" s="919" t="s">
        <v>1714</v>
      </c>
      <c r="T1267" s="919" t="s">
        <v>1714</v>
      </c>
      <c r="U1267" s="919" t="s">
        <v>1714</v>
      </c>
      <c r="V1267" s="919" t="s">
        <v>1714</v>
      </c>
      <c r="W1267" s="919" t="s">
        <v>1714</v>
      </c>
      <c r="X1267" s="919" t="s">
        <v>1714</v>
      </c>
      <c r="Y1267" s="919" t="s">
        <v>1714</v>
      </c>
      <c r="Z1267" s="919" t="s">
        <v>1714</v>
      </c>
      <c r="AA1267" s="919" t="s">
        <v>1714</v>
      </c>
      <c r="AB1267" s="919" t="s">
        <v>1714</v>
      </c>
      <c r="AC1267" s="919" t="s">
        <v>1714</v>
      </c>
      <c r="AD1267" s="919" t="s">
        <v>1714</v>
      </c>
      <c r="AE1267" s="919" t="s">
        <v>1714</v>
      </c>
      <c r="AF1267" s="919" t="s">
        <v>1714</v>
      </c>
      <c r="AG1267" s="919" t="s">
        <v>1714</v>
      </c>
      <c r="AH1267" s="919" t="s">
        <v>1714</v>
      </c>
      <c r="AI1267" s="919" t="s">
        <v>1714</v>
      </c>
      <c r="AJ1267" s="919" t="s">
        <v>1714</v>
      </c>
      <c r="AK1267" s="919" t="s">
        <v>1714</v>
      </c>
      <c r="AL1267" s="919" t="s">
        <v>1714</v>
      </c>
      <c r="AM1267" s="919" t="s">
        <v>1714</v>
      </c>
      <c r="AN1267" s="919" t="s">
        <v>1714</v>
      </c>
      <c r="AO1267" s="919" t="s">
        <v>1714</v>
      </c>
      <c r="AP1267" s="919" t="s">
        <v>1714</v>
      </c>
      <c r="AQ1267" s="922"/>
      <c r="AR1267" s="922"/>
    </row>
    <row r="1268" spans="3:44" ht="13" x14ac:dyDescent="0.3">
      <c r="C1268" s="925" t="s">
        <v>58</v>
      </c>
      <c r="D1268" s="801" t="s">
        <v>932</v>
      </c>
      <c r="E1268" s="919" t="str">
        <f t="shared" si="3"/>
        <v>Tb_EarnInd_N</v>
      </c>
      <c r="F1268" s="919" t="s">
        <v>1714</v>
      </c>
      <c r="G1268" s="919" t="s">
        <v>1714</v>
      </c>
      <c r="H1268" s="919" t="s">
        <v>1714</v>
      </c>
      <c r="I1268" s="919" t="s">
        <v>1714</v>
      </c>
      <c r="J1268" s="919" t="s">
        <v>1714</v>
      </c>
      <c r="K1268" s="919" t="s">
        <v>1714</v>
      </c>
      <c r="L1268" s="919" t="s">
        <v>1714</v>
      </c>
      <c r="M1268" s="919" t="s">
        <v>1714</v>
      </c>
      <c r="N1268" s="919" t="s">
        <v>1714</v>
      </c>
      <c r="O1268" s="919" t="s">
        <v>1714</v>
      </c>
      <c r="P1268" s="919" t="s">
        <v>1714</v>
      </c>
      <c r="Q1268" s="919" t="s">
        <v>1714</v>
      </c>
      <c r="R1268" s="919" t="s">
        <v>1714</v>
      </c>
      <c r="S1268" s="919" t="s">
        <v>1714</v>
      </c>
      <c r="T1268" s="919" t="s">
        <v>1714</v>
      </c>
      <c r="U1268" s="919" t="s">
        <v>1714</v>
      </c>
      <c r="V1268" s="919" t="s">
        <v>1714</v>
      </c>
      <c r="W1268" s="919" t="s">
        <v>1714</v>
      </c>
      <c r="X1268" s="919" t="s">
        <v>1714</v>
      </c>
      <c r="Y1268" s="919" t="s">
        <v>1714</v>
      </c>
      <c r="Z1268" s="919" t="s">
        <v>1714</v>
      </c>
      <c r="AA1268" s="919" t="s">
        <v>1714</v>
      </c>
      <c r="AB1268" s="919" t="s">
        <v>1714</v>
      </c>
      <c r="AC1268" s="919" t="s">
        <v>1714</v>
      </c>
      <c r="AD1268" s="919" t="s">
        <v>1714</v>
      </c>
      <c r="AE1268" s="919" t="s">
        <v>1714</v>
      </c>
      <c r="AF1268" s="919" t="s">
        <v>1714</v>
      </c>
      <c r="AG1268" s="919" t="s">
        <v>1714</v>
      </c>
      <c r="AH1268" s="919" t="s">
        <v>1714</v>
      </c>
      <c r="AI1268" s="919" t="s">
        <v>1714</v>
      </c>
      <c r="AJ1268" s="919" t="s">
        <v>1714</v>
      </c>
      <c r="AK1268" s="919" t="s">
        <v>1714</v>
      </c>
      <c r="AL1268" s="919" t="s">
        <v>1714</v>
      </c>
      <c r="AM1268" s="919" t="s">
        <v>1714</v>
      </c>
      <c r="AN1268" s="919" t="s">
        <v>1714</v>
      </c>
      <c r="AO1268" s="919" t="s">
        <v>1714</v>
      </c>
      <c r="AP1268" s="919" t="s">
        <v>1714</v>
      </c>
      <c r="AQ1268" s="922"/>
      <c r="AR1268" s="922"/>
    </row>
    <row r="1269" spans="3:44" ht="13" x14ac:dyDescent="0.3">
      <c r="C1269" s="925" t="s">
        <v>59</v>
      </c>
      <c r="D1269" s="801" t="s">
        <v>55</v>
      </c>
      <c r="E1269" s="919" t="str">
        <f t="shared" si="3"/>
        <v>Tb_EarnInd_O</v>
      </c>
      <c r="F1269" s="919" t="s">
        <v>1714</v>
      </c>
      <c r="G1269" s="919" t="s">
        <v>1714</v>
      </c>
      <c r="H1269" s="919" t="s">
        <v>1714</v>
      </c>
      <c r="I1269" s="919" t="s">
        <v>1714</v>
      </c>
      <c r="J1269" s="919" t="s">
        <v>1714</v>
      </c>
      <c r="K1269" s="919" t="s">
        <v>1714</v>
      </c>
      <c r="L1269" s="919" t="s">
        <v>1714</v>
      </c>
      <c r="M1269" s="919" t="s">
        <v>1714</v>
      </c>
      <c r="N1269" s="919" t="s">
        <v>1714</v>
      </c>
      <c r="O1269" s="919" t="s">
        <v>1714</v>
      </c>
      <c r="P1269" s="919" t="s">
        <v>1714</v>
      </c>
      <c r="Q1269" s="919" t="s">
        <v>1714</v>
      </c>
      <c r="R1269" s="919" t="s">
        <v>1714</v>
      </c>
      <c r="S1269" s="919" t="s">
        <v>1714</v>
      </c>
      <c r="T1269" s="919" t="s">
        <v>1714</v>
      </c>
      <c r="U1269" s="919" t="s">
        <v>1714</v>
      </c>
      <c r="V1269" s="919" t="s">
        <v>1714</v>
      </c>
      <c r="W1269" s="919" t="s">
        <v>1714</v>
      </c>
      <c r="X1269" s="919" t="s">
        <v>1714</v>
      </c>
      <c r="Y1269" s="919" t="s">
        <v>1714</v>
      </c>
      <c r="Z1269" s="919" t="s">
        <v>1714</v>
      </c>
      <c r="AA1269" s="919" t="s">
        <v>1714</v>
      </c>
      <c r="AB1269" s="919" t="s">
        <v>1714</v>
      </c>
      <c r="AC1269" s="919" t="s">
        <v>1714</v>
      </c>
      <c r="AD1269" s="919" t="s">
        <v>1714</v>
      </c>
      <c r="AE1269" s="919" t="s">
        <v>1714</v>
      </c>
      <c r="AF1269" s="919" t="s">
        <v>1714</v>
      </c>
      <c r="AG1269" s="919" t="s">
        <v>1714</v>
      </c>
      <c r="AH1269" s="919" t="s">
        <v>1714</v>
      </c>
      <c r="AI1269" s="919" t="s">
        <v>1714</v>
      </c>
      <c r="AJ1269" s="919" t="s">
        <v>1714</v>
      </c>
      <c r="AK1269" s="919" t="s">
        <v>1714</v>
      </c>
      <c r="AL1269" s="919" t="s">
        <v>1714</v>
      </c>
      <c r="AM1269" s="919" t="s">
        <v>1714</v>
      </c>
      <c r="AN1269" s="919" t="s">
        <v>1714</v>
      </c>
      <c r="AO1269" s="919" t="s">
        <v>1714</v>
      </c>
      <c r="AP1269" s="919" t="s">
        <v>1714</v>
      </c>
      <c r="AQ1269" s="922"/>
      <c r="AR1269" s="922"/>
    </row>
    <row r="1270" spans="3:44" ht="13" x14ac:dyDescent="0.3">
      <c r="C1270" s="925" t="s">
        <v>60</v>
      </c>
      <c r="D1270" s="801" t="s">
        <v>57</v>
      </c>
      <c r="E1270" s="919" t="str">
        <f t="shared" si="3"/>
        <v>Tb_EarnInd_P</v>
      </c>
      <c r="F1270" s="919" t="s">
        <v>1714</v>
      </c>
      <c r="G1270" s="919" t="s">
        <v>1714</v>
      </c>
      <c r="H1270" s="919" t="s">
        <v>1714</v>
      </c>
      <c r="I1270" s="919" t="s">
        <v>1714</v>
      </c>
      <c r="J1270" s="919" t="s">
        <v>1714</v>
      </c>
      <c r="K1270" s="919" t="s">
        <v>1714</v>
      </c>
      <c r="L1270" s="919" t="s">
        <v>1714</v>
      </c>
      <c r="M1270" s="919" t="s">
        <v>1714</v>
      </c>
      <c r="N1270" s="919" t="s">
        <v>1714</v>
      </c>
      <c r="O1270" s="919" t="s">
        <v>1714</v>
      </c>
      <c r="P1270" s="919" t="s">
        <v>1714</v>
      </c>
      <c r="Q1270" s="919" t="s">
        <v>1714</v>
      </c>
      <c r="R1270" s="919" t="s">
        <v>1714</v>
      </c>
      <c r="S1270" s="919" t="s">
        <v>1714</v>
      </c>
      <c r="T1270" s="919" t="s">
        <v>1714</v>
      </c>
      <c r="U1270" s="919" t="s">
        <v>1714</v>
      </c>
      <c r="V1270" s="919" t="s">
        <v>1714</v>
      </c>
      <c r="W1270" s="919" t="s">
        <v>1714</v>
      </c>
      <c r="X1270" s="919" t="s">
        <v>1714</v>
      </c>
      <c r="Y1270" s="919" t="s">
        <v>1714</v>
      </c>
      <c r="Z1270" s="919" t="s">
        <v>1714</v>
      </c>
      <c r="AA1270" s="919" t="s">
        <v>1714</v>
      </c>
      <c r="AB1270" s="919" t="s">
        <v>1714</v>
      </c>
      <c r="AC1270" s="919" t="s">
        <v>1714</v>
      </c>
      <c r="AD1270" s="919" t="s">
        <v>1714</v>
      </c>
      <c r="AE1270" s="919" t="s">
        <v>1714</v>
      </c>
      <c r="AF1270" s="919" t="s">
        <v>1714</v>
      </c>
      <c r="AG1270" s="919" t="s">
        <v>1714</v>
      </c>
      <c r="AH1270" s="919" t="s">
        <v>1714</v>
      </c>
      <c r="AI1270" s="919" t="s">
        <v>1714</v>
      </c>
      <c r="AJ1270" s="919" t="s">
        <v>1714</v>
      </c>
      <c r="AK1270" s="919" t="s">
        <v>1714</v>
      </c>
      <c r="AL1270" s="919" t="s">
        <v>1714</v>
      </c>
      <c r="AM1270" s="919" t="s">
        <v>1714</v>
      </c>
      <c r="AN1270" s="919" t="s">
        <v>1714</v>
      </c>
      <c r="AO1270" s="919" t="s">
        <v>1714</v>
      </c>
      <c r="AP1270" s="919" t="s">
        <v>1714</v>
      </c>
      <c r="AQ1270" s="922"/>
      <c r="AR1270" s="922"/>
    </row>
    <row r="1271" spans="3:44" ht="13" x14ac:dyDescent="0.3">
      <c r="C1271" s="925" t="s">
        <v>61</v>
      </c>
      <c r="D1271" s="928" t="s">
        <v>427</v>
      </c>
      <c r="E1271" s="919" t="str">
        <f t="shared" si="3"/>
        <v>Tb_EarnInd_Q</v>
      </c>
      <c r="F1271" s="919" t="s">
        <v>1714</v>
      </c>
      <c r="G1271" s="919" t="s">
        <v>1714</v>
      </c>
      <c r="H1271" s="919" t="s">
        <v>1714</v>
      </c>
      <c r="I1271" s="919" t="s">
        <v>1714</v>
      </c>
      <c r="J1271" s="919" t="s">
        <v>1714</v>
      </c>
      <c r="K1271" s="919" t="s">
        <v>1714</v>
      </c>
      <c r="L1271" s="919" t="s">
        <v>1714</v>
      </c>
      <c r="M1271" s="919" t="s">
        <v>1714</v>
      </c>
      <c r="N1271" s="919" t="s">
        <v>1714</v>
      </c>
      <c r="O1271" s="919" t="s">
        <v>1714</v>
      </c>
      <c r="P1271" s="919" t="s">
        <v>1714</v>
      </c>
      <c r="Q1271" s="919" t="s">
        <v>1714</v>
      </c>
      <c r="R1271" s="919" t="s">
        <v>1714</v>
      </c>
      <c r="S1271" s="919" t="s">
        <v>1714</v>
      </c>
      <c r="T1271" s="919" t="s">
        <v>1714</v>
      </c>
      <c r="U1271" s="919" t="s">
        <v>1714</v>
      </c>
      <c r="V1271" s="919" t="s">
        <v>1714</v>
      </c>
      <c r="W1271" s="919" t="s">
        <v>1714</v>
      </c>
      <c r="X1271" s="919" t="s">
        <v>1714</v>
      </c>
      <c r="Y1271" s="919" t="s">
        <v>1714</v>
      </c>
      <c r="Z1271" s="919" t="s">
        <v>1714</v>
      </c>
      <c r="AA1271" s="919" t="s">
        <v>1714</v>
      </c>
      <c r="AB1271" s="919" t="s">
        <v>1714</v>
      </c>
      <c r="AC1271" s="919" t="s">
        <v>1714</v>
      </c>
      <c r="AD1271" s="919" t="s">
        <v>1714</v>
      </c>
      <c r="AE1271" s="919" t="s">
        <v>1714</v>
      </c>
      <c r="AF1271" s="919" t="s">
        <v>1714</v>
      </c>
      <c r="AG1271" s="919" t="s">
        <v>1714</v>
      </c>
      <c r="AH1271" s="919" t="s">
        <v>1714</v>
      </c>
      <c r="AI1271" s="919" t="s">
        <v>1714</v>
      </c>
      <c r="AJ1271" s="919" t="s">
        <v>1714</v>
      </c>
      <c r="AK1271" s="919" t="s">
        <v>1714</v>
      </c>
      <c r="AL1271" s="919" t="s">
        <v>1714</v>
      </c>
      <c r="AM1271" s="919" t="s">
        <v>1714</v>
      </c>
      <c r="AN1271" s="919" t="s">
        <v>1714</v>
      </c>
      <c r="AO1271" s="919" t="s">
        <v>1714</v>
      </c>
      <c r="AP1271" s="919" t="s">
        <v>1714</v>
      </c>
      <c r="AQ1271" s="922"/>
      <c r="AR1271" s="922"/>
    </row>
    <row r="1272" spans="3:44" ht="13" x14ac:dyDescent="0.3">
      <c r="C1272" s="925" t="s">
        <v>933</v>
      </c>
      <c r="D1272" s="801" t="s">
        <v>934</v>
      </c>
      <c r="E1272" s="919" t="str">
        <f t="shared" si="3"/>
        <v>Tb_EarnInd_R</v>
      </c>
      <c r="F1272" s="919" t="s">
        <v>1714</v>
      </c>
      <c r="G1272" s="919" t="s">
        <v>1714</v>
      </c>
      <c r="H1272" s="919" t="s">
        <v>1714</v>
      </c>
      <c r="I1272" s="919" t="s">
        <v>1714</v>
      </c>
      <c r="J1272" s="919" t="s">
        <v>1714</v>
      </c>
      <c r="K1272" s="919" t="s">
        <v>1714</v>
      </c>
      <c r="L1272" s="919" t="s">
        <v>1714</v>
      </c>
      <c r="M1272" s="919" t="s">
        <v>1714</v>
      </c>
      <c r="N1272" s="919" t="s">
        <v>1714</v>
      </c>
      <c r="O1272" s="919" t="s">
        <v>1714</v>
      </c>
      <c r="P1272" s="919" t="s">
        <v>1714</v>
      </c>
      <c r="Q1272" s="919" t="s">
        <v>1714</v>
      </c>
      <c r="R1272" s="919" t="s">
        <v>1714</v>
      </c>
      <c r="S1272" s="919" t="s">
        <v>1714</v>
      </c>
      <c r="T1272" s="919" t="s">
        <v>1714</v>
      </c>
      <c r="U1272" s="919" t="s">
        <v>1714</v>
      </c>
      <c r="V1272" s="919" t="s">
        <v>1714</v>
      </c>
      <c r="W1272" s="919" t="s">
        <v>1714</v>
      </c>
      <c r="X1272" s="919" t="s">
        <v>1714</v>
      </c>
      <c r="Y1272" s="919" t="s">
        <v>1714</v>
      </c>
      <c r="Z1272" s="919" t="s">
        <v>1714</v>
      </c>
      <c r="AA1272" s="919" t="s">
        <v>1714</v>
      </c>
      <c r="AB1272" s="919" t="s">
        <v>1714</v>
      </c>
      <c r="AC1272" s="919" t="s">
        <v>1714</v>
      </c>
      <c r="AD1272" s="919" t="s">
        <v>1714</v>
      </c>
      <c r="AE1272" s="919" t="s">
        <v>1714</v>
      </c>
      <c r="AF1272" s="919" t="s">
        <v>1714</v>
      </c>
      <c r="AG1272" s="919" t="s">
        <v>1714</v>
      </c>
      <c r="AH1272" s="919" t="s">
        <v>1714</v>
      </c>
      <c r="AI1272" s="919" t="s">
        <v>1714</v>
      </c>
      <c r="AJ1272" s="919" t="s">
        <v>1714</v>
      </c>
      <c r="AK1272" s="919" t="s">
        <v>1714</v>
      </c>
      <c r="AL1272" s="919" t="s">
        <v>1714</v>
      </c>
      <c r="AM1272" s="919" t="s">
        <v>1714</v>
      </c>
      <c r="AN1272" s="919" t="s">
        <v>1714</v>
      </c>
      <c r="AO1272" s="919" t="s">
        <v>1714</v>
      </c>
      <c r="AP1272" s="919" t="s">
        <v>1714</v>
      </c>
      <c r="AQ1272" s="922"/>
      <c r="AR1272" s="922"/>
    </row>
    <row r="1273" spans="3:44" ht="13" x14ac:dyDescent="0.3">
      <c r="C1273" s="925" t="s">
        <v>935</v>
      </c>
      <c r="D1273" s="801" t="s">
        <v>936</v>
      </c>
      <c r="E1273" s="919" t="str">
        <f t="shared" si="3"/>
        <v>Tb_EarnInd_S</v>
      </c>
      <c r="F1273" s="919" t="s">
        <v>1714</v>
      </c>
      <c r="G1273" s="919" t="s">
        <v>1714</v>
      </c>
      <c r="H1273" s="919" t="s">
        <v>1714</v>
      </c>
      <c r="I1273" s="919" t="s">
        <v>1714</v>
      </c>
      <c r="J1273" s="919" t="s">
        <v>1714</v>
      </c>
      <c r="K1273" s="919" t="s">
        <v>1714</v>
      </c>
      <c r="L1273" s="919" t="s">
        <v>1714</v>
      </c>
      <c r="M1273" s="919" t="s">
        <v>1714</v>
      </c>
      <c r="N1273" s="919" t="s">
        <v>1714</v>
      </c>
      <c r="O1273" s="919" t="s">
        <v>1714</v>
      </c>
      <c r="P1273" s="919" t="s">
        <v>1714</v>
      </c>
      <c r="Q1273" s="919" t="s">
        <v>1714</v>
      </c>
      <c r="R1273" s="919" t="s">
        <v>1714</v>
      </c>
      <c r="S1273" s="919" t="s">
        <v>1714</v>
      </c>
      <c r="T1273" s="919" t="s">
        <v>1714</v>
      </c>
      <c r="U1273" s="919" t="s">
        <v>1714</v>
      </c>
      <c r="V1273" s="919" t="s">
        <v>1714</v>
      </c>
      <c r="W1273" s="919" t="s">
        <v>1714</v>
      </c>
      <c r="X1273" s="919" t="s">
        <v>1714</v>
      </c>
      <c r="Y1273" s="919" t="s">
        <v>1714</v>
      </c>
      <c r="Z1273" s="919" t="s">
        <v>1714</v>
      </c>
      <c r="AA1273" s="919" t="s">
        <v>1714</v>
      </c>
      <c r="AB1273" s="919" t="s">
        <v>1714</v>
      </c>
      <c r="AC1273" s="919" t="s">
        <v>1714</v>
      </c>
      <c r="AD1273" s="919" t="s">
        <v>1714</v>
      </c>
      <c r="AE1273" s="919" t="s">
        <v>1714</v>
      </c>
      <c r="AF1273" s="919" t="s">
        <v>1714</v>
      </c>
      <c r="AG1273" s="919" t="s">
        <v>1714</v>
      </c>
      <c r="AH1273" s="919" t="s">
        <v>1714</v>
      </c>
      <c r="AI1273" s="919" t="s">
        <v>1714</v>
      </c>
      <c r="AJ1273" s="919" t="s">
        <v>1714</v>
      </c>
      <c r="AK1273" s="919" t="s">
        <v>1714</v>
      </c>
      <c r="AL1273" s="919" t="s">
        <v>1714</v>
      </c>
      <c r="AM1273" s="919" t="s">
        <v>1714</v>
      </c>
      <c r="AN1273" s="919" t="s">
        <v>1714</v>
      </c>
      <c r="AO1273" s="919" t="s">
        <v>1714</v>
      </c>
      <c r="AP1273" s="919" t="s">
        <v>1714</v>
      </c>
      <c r="AQ1273" s="922"/>
      <c r="AR1273" s="922"/>
    </row>
    <row r="1274" spans="3:44" ht="13" x14ac:dyDescent="0.3">
      <c r="C1274" s="925" t="s">
        <v>937</v>
      </c>
      <c r="D1274" s="801" t="s">
        <v>938</v>
      </c>
      <c r="E1274" s="919" t="str">
        <f t="shared" si="3"/>
        <v>Tb_EarnInd_U</v>
      </c>
      <c r="F1274" s="919" t="s">
        <v>1714</v>
      </c>
      <c r="G1274" s="919" t="s">
        <v>1714</v>
      </c>
      <c r="H1274" s="919" t="s">
        <v>1714</v>
      </c>
      <c r="I1274" s="919" t="s">
        <v>1714</v>
      </c>
      <c r="J1274" s="919" t="s">
        <v>1714</v>
      </c>
      <c r="K1274" s="919" t="s">
        <v>1714</v>
      </c>
      <c r="L1274" s="919" t="s">
        <v>1714</v>
      </c>
      <c r="M1274" s="919" t="s">
        <v>1714</v>
      </c>
      <c r="N1274" s="919" t="s">
        <v>1714</v>
      </c>
      <c r="O1274" s="919" t="s">
        <v>1714</v>
      </c>
      <c r="P1274" s="919" t="s">
        <v>1714</v>
      </c>
      <c r="Q1274" s="919" t="s">
        <v>1714</v>
      </c>
      <c r="R1274" s="919" t="s">
        <v>1714</v>
      </c>
      <c r="S1274" s="919" t="s">
        <v>1714</v>
      </c>
      <c r="T1274" s="919" t="s">
        <v>1714</v>
      </c>
      <c r="U1274" s="919" t="s">
        <v>1714</v>
      </c>
      <c r="V1274" s="919" t="s">
        <v>1714</v>
      </c>
      <c r="W1274" s="919" t="s">
        <v>1714</v>
      </c>
      <c r="X1274" s="919" t="s">
        <v>1714</v>
      </c>
      <c r="Y1274" s="919" t="s">
        <v>1714</v>
      </c>
      <c r="Z1274" s="919" t="s">
        <v>1714</v>
      </c>
      <c r="AA1274" s="919" t="s">
        <v>1714</v>
      </c>
      <c r="AB1274" s="919" t="s">
        <v>1714</v>
      </c>
      <c r="AC1274" s="919" t="s">
        <v>1714</v>
      </c>
      <c r="AD1274" s="919" t="s">
        <v>1714</v>
      </c>
      <c r="AE1274" s="919" t="s">
        <v>1714</v>
      </c>
      <c r="AF1274" s="919" t="s">
        <v>1714</v>
      </c>
      <c r="AG1274" s="919" t="s">
        <v>1714</v>
      </c>
      <c r="AH1274" s="919" t="s">
        <v>1714</v>
      </c>
      <c r="AI1274" s="919" t="s">
        <v>1714</v>
      </c>
      <c r="AJ1274" s="919" t="s">
        <v>1714</v>
      </c>
      <c r="AK1274" s="919" t="s">
        <v>1714</v>
      </c>
      <c r="AL1274" s="919" t="s">
        <v>1714</v>
      </c>
      <c r="AM1274" s="919" t="s">
        <v>1714</v>
      </c>
      <c r="AN1274" s="919" t="s">
        <v>1714</v>
      </c>
      <c r="AO1274" s="919" t="s">
        <v>1714</v>
      </c>
      <c r="AP1274" s="919" t="s">
        <v>1714</v>
      </c>
      <c r="AQ1274" s="922"/>
      <c r="AR1274" s="922"/>
    </row>
    <row r="1275" spans="3:44" ht="13" x14ac:dyDescent="0.3">
      <c r="C1275" s="926" t="s">
        <v>2897</v>
      </c>
      <c r="D1275" s="826" t="s">
        <v>5</v>
      </c>
      <c r="E1275" s="919" t="str">
        <f t="shared" si="3"/>
        <v>Tb_EarnInd_Tot</v>
      </c>
      <c r="F1275" s="919" t="s">
        <v>1714</v>
      </c>
      <c r="G1275" s="919" t="s">
        <v>1714</v>
      </c>
      <c r="H1275" s="919" t="s">
        <v>1714</v>
      </c>
      <c r="I1275" s="919" t="s">
        <v>1714</v>
      </c>
      <c r="J1275" s="919" t="s">
        <v>1714</v>
      </c>
      <c r="K1275" s="919" t="s">
        <v>1714</v>
      </c>
      <c r="L1275" s="919" t="s">
        <v>1714</v>
      </c>
      <c r="M1275" s="919" t="s">
        <v>1714</v>
      </c>
      <c r="N1275" s="919" t="s">
        <v>1714</v>
      </c>
      <c r="O1275" s="919" t="s">
        <v>1714</v>
      </c>
      <c r="P1275" s="919" t="s">
        <v>1714</v>
      </c>
      <c r="Q1275" s="919" t="s">
        <v>1714</v>
      </c>
      <c r="R1275" s="919" t="s">
        <v>1714</v>
      </c>
      <c r="S1275" s="919" t="s">
        <v>1714</v>
      </c>
      <c r="T1275" s="919" t="s">
        <v>1714</v>
      </c>
      <c r="U1275" s="919" t="s">
        <v>1714</v>
      </c>
      <c r="V1275" s="919" t="s">
        <v>1714</v>
      </c>
      <c r="W1275" s="919" t="s">
        <v>1714</v>
      </c>
      <c r="X1275" s="919" t="s">
        <v>1714</v>
      </c>
      <c r="Y1275" s="919" t="s">
        <v>1714</v>
      </c>
      <c r="Z1275" s="919" t="s">
        <v>1714</v>
      </c>
      <c r="AA1275" s="919" t="s">
        <v>1714</v>
      </c>
      <c r="AB1275" s="919" t="s">
        <v>1714</v>
      </c>
      <c r="AC1275" s="919" t="s">
        <v>1714</v>
      </c>
      <c r="AD1275" s="919" t="s">
        <v>1714</v>
      </c>
      <c r="AE1275" s="919" t="s">
        <v>1714</v>
      </c>
      <c r="AF1275" s="919" t="s">
        <v>1714</v>
      </c>
      <c r="AG1275" s="919" t="s">
        <v>1714</v>
      </c>
      <c r="AH1275" s="919" t="s">
        <v>1714</v>
      </c>
      <c r="AI1275" s="919" t="s">
        <v>1714</v>
      </c>
      <c r="AJ1275" s="919" t="s">
        <v>1714</v>
      </c>
      <c r="AK1275" s="919" t="s">
        <v>1714</v>
      </c>
      <c r="AL1275" s="919" t="s">
        <v>1714</v>
      </c>
      <c r="AM1275" s="919" t="s">
        <v>1714</v>
      </c>
      <c r="AN1275" s="919" t="s">
        <v>1714</v>
      </c>
      <c r="AO1275" s="919" t="s">
        <v>1714</v>
      </c>
      <c r="AP1275" s="919" t="s">
        <v>1714</v>
      </c>
      <c r="AQ1275" s="922"/>
      <c r="AR1275" s="922"/>
    </row>
    <row r="1276" spans="3:44" ht="13" x14ac:dyDescent="0.3">
      <c r="C1276" s="927" t="s">
        <v>473</v>
      </c>
      <c r="D1276" s="801" t="s">
        <v>2900</v>
      </c>
      <c r="E1276" s="919" t="str">
        <f t="shared" si="3"/>
        <v>Tb_EarnInd_Fish</v>
      </c>
      <c r="F1276" s="919" t="s">
        <v>1714</v>
      </c>
      <c r="G1276" s="919" t="s">
        <v>1714</v>
      </c>
      <c r="H1276" s="919" t="s">
        <v>1714</v>
      </c>
      <c r="I1276" s="919" t="s">
        <v>1714</v>
      </c>
      <c r="J1276" s="919" t="s">
        <v>1714</v>
      </c>
      <c r="K1276" s="919" t="s">
        <v>1714</v>
      </c>
      <c r="L1276" s="919" t="s">
        <v>1714</v>
      </c>
      <c r="M1276" s="919" t="s">
        <v>1714</v>
      </c>
      <c r="N1276" s="919" t="s">
        <v>1714</v>
      </c>
      <c r="O1276" s="919" t="s">
        <v>1714</v>
      </c>
      <c r="P1276" s="919" t="s">
        <v>1714</v>
      </c>
      <c r="Q1276" s="919" t="s">
        <v>1714</v>
      </c>
      <c r="R1276" s="919" t="s">
        <v>1714</v>
      </c>
      <c r="S1276" s="919" t="s">
        <v>1714</v>
      </c>
      <c r="T1276" s="919" t="s">
        <v>1714</v>
      </c>
      <c r="U1276" s="919" t="s">
        <v>1714</v>
      </c>
      <c r="V1276" s="919" t="s">
        <v>1714</v>
      </c>
      <c r="W1276" s="919" t="s">
        <v>1714</v>
      </c>
      <c r="X1276" s="919" t="s">
        <v>1714</v>
      </c>
      <c r="Y1276" s="919" t="s">
        <v>1714</v>
      </c>
      <c r="Z1276" s="919" t="s">
        <v>1714</v>
      </c>
      <c r="AA1276" s="919" t="s">
        <v>1714</v>
      </c>
      <c r="AB1276" s="919" t="s">
        <v>1714</v>
      </c>
      <c r="AC1276" s="919" t="s">
        <v>1714</v>
      </c>
      <c r="AD1276" s="919" t="s">
        <v>1714</v>
      </c>
      <c r="AE1276" s="919" t="s">
        <v>1714</v>
      </c>
      <c r="AF1276" s="919" t="s">
        <v>1714</v>
      </c>
      <c r="AG1276" s="919" t="s">
        <v>1714</v>
      </c>
      <c r="AH1276" s="919" t="s">
        <v>1714</v>
      </c>
      <c r="AI1276" s="919" t="s">
        <v>1714</v>
      </c>
      <c r="AJ1276" s="919" t="s">
        <v>1714</v>
      </c>
      <c r="AK1276" s="919" t="s">
        <v>1714</v>
      </c>
      <c r="AL1276" s="919" t="s">
        <v>1714</v>
      </c>
      <c r="AM1276" s="919" t="s">
        <v>1714</v>
      </c>
      <c r="AN1276" s="919" t="s">
        <v>1714</v>
      </c>
      <c r="AO1276" s="919" t="s">
        <v>1714</v>
      </c>
      <c r="AP1276" s="919" t="s">
        <v>1714</v>
      </c>
      <c r="AQ1276" s="922"/>
      <c r="AR1276" s="922"/>
    </row>
    <row r="1278" spans="3:44" ht="13" x14ac:dyDescent="0.3">
      <c r="C1278" t="s">
        <v>2907</v>
      </c>
      <c r="AQ1278" s="922"/>
      <c r="AR1278" s="922"/>
    </row>
    <row r="1279" spans="3:44" ht="13" x14ac:dyDescent="0.3">
      <c r="C1279" s="881" t="s">
        <v>2901</v>
      </c>
      <c r="D1279" s="881"/>
      <c r="E1279" s="919"/>
      <c r="F1279" s="920" t="s">
        <v>656</v>
      </c>
      <c r="G1279" s="920" t="s">
        <v>657</v>
      </c>
      <c r="H1279" s="920" t="s">
        <v>658</v>
      </c>
      <c r="I1279" s="920" t="s">
        <v>576</v>
      </c>
      <c r="J1279" s="920" t="s">
        <v>577</v>
      </c>
      <c r="K1279" s="920" t="s">
        <v>578</v>
      </c>
      <c r="L1279" s="920" t="s">
        <v>586</v>
      </c>
      <c r="M1279" s="920" t="s">
        <v>659</v>
      </c>
      <c r="N1279" s="920" t="s">
        <v>660</v>
      </c>
      <c r="O1279" s="920" t="s">
        <v>661</v>
      </c>
      <c r="P1279" s="920" t="s">
        <v>662</v>
      </c>
      <c r="Q1279" s="920" t="s">
        <v>663</v>
      </c>
      <c r="R1279" s="920" t="s">
        <v>664</v>
      </c>
      <c r="S1279" s="920" t="s">
        <v>665</v>
      </c>
      <c r="T1279" s="920" t="s">
        <v>666</v>
      </c>
      <c r="U1279" s="920" t="s">
        <v>22</v>
      </c>
      <c r="V1279" s="920" t="s">
        <v>23</v>
      </c>
      <c r="W1279" s="920" t="s">
        <v>143</v>
      </c>
      <c r="X1279" s="920" t="s">
        <v>144</v>
      </c>
      <c r="Y1279" s="920" t="s">
        <v>145</v>
      </c>
      <c r="Z1279" s="920" t="s">
        <v>146</v>
      </c>
      <c r="AA1279" s="920" t="s">
        <v>147</v>
      </c>
      <c r="AB1279" s="920" t="s">
        <v>148</v>
      </c>
      <c r="AC1279" s="920" t="s">
        <v>149</v>
      </c>
      <c r="AD1279" s="920" t="s">
        <v>150</v>
      </c>
      <c r="AE1279" s="920" t="s">
        <v>151</v>
      </c>
      <c r="AF1279" s="920" t="s">
        <v>152</v>
      </c>
      <c r="AG1279" s="920" t="s">
        <v>153</v>
      </c>
      <c r="AH1279" s="920" t="s">
        <v>154</v>
      </c>
      <c r="AI1279" s="920" t="s">
        <v>155</v>
      </c>
      <c r="AJ1279" s="920" t="s">
        <v>156</v>
      </c>
      <c r="AK1279" s="920" t="s">
        <v>157</v>
      </c>
      <c r="AL1279" s="920" t="s">
        <v>158</v>
      </c>
      <c r="AM1279" s="920" t="s">
        <v>159</v>
      </c>
      <c r="AN1279" s="920" t="s">
        <v>160</v>
      </c>
      <c r="AO1279" s="920" t="s">
        <v>161</v>
      </c>
      <c r="AP1279" s="920" t="s">
        <v>162</v>
      </c>
      <c r="AQ1279" s="922"/>
      <c r="AR1279" s="922"/>
    </row>
    <row r="1280" spans="3:44" ht="13" x14ac:dyDescent="0.3">
      <c r="C1280" s="925" t="s">
        <v>919</v>
      </c>
      <c r="D1280" s="801" t="s">
        <v>920</v>
      </c>
      <c r="E1280" s="919" t="str">
        <f>CONCATENATE("Tb_EmpPriv_",C1280)</f>
        <v>Tb_EmpPriv_AA</v>
      </c>
      <c r="F1280" s="919" t="s">
        <v>1714</v>
      </c>
      <c r="G1280" s="919" t="s">
        <v>1714</v>
      </c>
      <c r="H1280" s="919" t="s">
        <v>1714</v>
      </c>
      <c r="I1280" s="919" t="s">
        <v>1714</v>
      </c>
      <c r="J1280" s="919" t="s">
        <v>1714</v>
      </c>
      <c r="K1280" s="919" t="s">
        <v>1714</v>
      </c>
      <c r="L1280" s="919" t="s">
        <v>1714</v>
      </c>
      <c r="M1280" s="919" t="s">
        <v>1714</v>
      </c>
      <c r="N1280" s="919" t="s">
        <v>1714</v>
      </c>
      <c r="O1280" s="919" t="s">
        <v>1714</v>
      </c>
      <c r="P1280" s="919" t="s">
        <v>1714</v>
      </c>
      <c r="Q1280" s="919" t="s">
        <v>1714</v>
      </c>
      <c r="R1280" s="919" t="s">
        <v>1714</v>
      </c>
      <c r="S1280" s="919" t="s">
        <v>1714</v>
      </c>
      <c r="T1280" s="919" t="s">
        <v>1714</v>
      </c>
      <c r="U1280" s="919" t="s">
        <v>1714</v>
      </c>
      <c r="V1280" s="919" t="s">
        <v>1714</v>
      </c>
      <c r="W1280" s="919" t="s">
        <v>1714</v>
      </c>
      <c r="X1280" s="919" t="s">
        <v>1714</v>
      </c>
      <c r="Y1280" s="919" t="s">
        <v>1714</v>
      </c>
      <c r="Z1280" s="919" t="s">
        <v>1714</v>
      </c>
      <c r="AA1280" s="919" t="s">
        <v>1714</v>
      </c>
      <c r="AB1280" s="919" t="s">
        <v>1714</v>
      </c>
      <c r="AC1280" s="919" t="s">
        <v>1714</v>
      </c>
      <c r="AD1280" s="919" t="s">
        <v>1714</v>
      </c>
      <c r="AE1280" s="919" t="s">
        <v>1714</v>
      </c>
      <c r="AF1280" s="919" t="s">
        <v>1714</v>
      </c>
      <c r="AG1280" s="919" t="s">
        <v>1714</v>
      </c>
      <c r="AH1280" s="919" t="s">
        <v>1714</v>
      </c>
      <c r="AI1280" s="919" t="s">
        <v>1714</v>
      </c>
      <c r="AJ1280" s="919" t="s">
        <v>1714</v>
      </c>
      <c r="AK1280" s="919" t="s">
        <v>1714</v>
      </c>
      <c r="AL1280" s="919" t="s">
        <v>1714</v>
      </c>
      <c r="AM1280" s="919" t="s">
        <v>1714</v>
      </c>
      <c r="AN1280" s="919" t="s">
        <v>1714</v>
      </c>
      <c r="AO1280" s="919" t="s">
        <v>1714</v>
      </c>
      <c r="AP1280" s="919" t="s">
        <v>1714</v>
      </c>
      <c r="AQ1280" s="922"/>
      <c r="AR1280" s="922"/>
    </row>
    <row r="1281" spans="3:44" ht="13" x14ac:dyDescent="0.3">
      <c r="C1281" s="925" t="s">
        <v>921</v>
      </c>
      <c r="D1281" s="801" t="s">
        <v>922</v>
      </c>
      <c r="E1281" s="919" t="str">
        <f t="shared" ref="E1281:E1301" si="4">CONCATENATE("Tb_EmpPriv_",C1281)</f>
        <v>Tb_EmpPriv_AF</v>
      </c>
      <c r="F1281" s="919" t="s">
        <v>1714</v>
      </c>
      <c r="G1281" s="919" t="s">
        <v>1714</v>
      </c>
      <c r="H1281" s="919" t="s">
        <v>1714</v>
      </c>
      <c r="I1281" s="919" t="s">
        <v>1714</v>
      </c>
      <c r="J1281" s="919" t="s">
        <v>1714</v>
      </c>
      <c r="K1281" s="919" t="s">
        <v>1714</v>
      </c>
      <c r="L1281" s="919" t="s">
        <v>1714</v>
      </c>
      <c r="M1281" s="919" t="s">
        <v>1714</v>
      </c>
      <c r="N1281" s="919" t="s">
        <v>1714</v>
      </c>
      <c r="O1281" s="919" t="s">
        <v>1714</v>
      </c>
      <c r="P1281" s="919" t="s">
        <v>1714</v>
      </c>
      <c r="Q1281" s="919" t="s">
        <v>1714</v>
      </c>
      <c r="R1281" s="919" t="s">
        <v>1714</v>
      </c>
      <c r="S1281" s="919" t="s">
        <v>1714</v>
      </c>
      <c r="T1281" s="919" t="s">
        <v>1714</v>
      </c>
      <c r="U1281" s="919" t="s">
        <v>1714</v>
      </c>
      <c r="V1281" s="919" t="s">
        <v>1714</v>
      </c>
      <c r="W1281" s="919" t="s">
        <v>1714</v>
      </c>
      <c r="X1281" s="919" t="s">
        <v>1714</v>
      </c>
      <c r="Y1281" s="919" t="s">
        <v>1714</v>
      </c>
      <c r="Z1281" s="919" t="s">
        <v>1714</v>
      </c>
      <c r="AA1281" s="919" t="s">
        <v>1714</v>
      </c>
      <c r="AB1281" s="919" t="s">
        <v>1714</v>
      </c>
      <c r="AC1281" s="919" t="s">
        <v>1714</v>
      </c>
      <c r="AD1281" s="919" t="s">
        <v>1714</v>
      </c>
      <c r="AE1281" s="919" t="s">
        <v>1714</v>
      </c>
      <c r="AF1281" s="919" t="s">
        <v>1714</v>
      </c>
      <c r="AG1281" s="919" t="s">
        <v>1714</v>
      </c>
      <c r="AH1281" s="919" t="s">
        <v>1714</v>
      </c>
      <c r="AI1281" s="919" t="s">
        <v>1714</v>
      </c>
      <c r="AJ1281" s="919" t="s">
        <v>1714</v>
      </c>
      <c r="AK1281" s="919" t="s">
        <v>1714</v>
      </c>
      <c r="AL1281" s="919" t="s">
        <v>1714</v>
      </c>
      <c r="AM1281" s="919" t="s">
        <v>1714</v>
      </c>
      <c r="AN1281" s="919" t="s">
        <v>1714</v>
      </c>
      <c r="AO1281" s="919" t="s">
        <v>1714</v>
      </c>
      <c r="AP1281" s="919" t="s">
        <v>1714</v>
      </c>
      <c r="AQ1281" s="922"/>
      <c r="AR1281" s="922"/>
    </row>
    <row r="1282" spans="3:44" ht="13" x14ac:dyDescent="0.3">
      <c r="C1282" s="925" t="s">
        <v>41</v>
      </c>
      <c r="D1282" s="928" t="s">
        <v>923</v>
      </c>
      <c r="E1282" s="919" t="str">
        <f t="shared" si="4"/>
        <v>Tb_EmpPriv_B</v>
      </c>
      <c r="F1282" s="919" t="s">
        <v>1714</v>
      </c>
      <c r="G1282" s="919" t="s">
        <v>1714</v>
      </c>
      <c r="H1282" s="919" t="s">
        <v>1714</v>
      </c>
      <c r="I1282" s="919" t="s">
        <v>1714</v>
      </c>
      <c r="J1282" s="919" t="s">
        <v>1714</v>
      </c>
      <c r="K1282" s="919" t="s">
        <v>1714</v>
      </c>
      <c r="L1282" s="919" t="s">
        <v>1714</v>
      </c>
      <c r="M1282" s="919" t="s">
        <v>1714</v>
      </c>
      <c r="N1282" s="919" t="s">
        <v>1714</v>
      </c>
      <c r="O1282" s="919" t="s">
        <v>1714</v>
      </c>
      <c r="P1282" s="919" t="s">
        <v>1714</v>
      </c>
      <c r="Q1282" s="919" t="s">
        <v>1714</v>
      </c>
      <c r="R1282" s="919" t="s">
        <v>1714</v>
      </c>
      <c r="S1282" s="919" t="s">
        <v>1714</v>
      </c>
      <c r="T1282" s="919" t="s">
        <v>1714</v>
      </c>
      <c r="U1282" s="919" t="s">
        <v>1714</v>
      </c>
      <c r="V1282" s="919" t="s">
        <v>1714</v>
      </c>
      <c r="W1282" s="919" t="s">
        <v>1714</v>
      </c>
      <c r="X1282" s="919" t="s">
        <v>1714</v>
      </c>
      <c r="Y1282" s="919" t="s">
        <v>1714</v>
      </c>
      <c r="Z1282" s="919" t="s">
        <v>1714</v>
      </c>
      <c r="AA1282" s="919" t="s">
        <v>1714</v>
      </c>
      <c r="AB1282" s="919" t="s">
        <v>1714</v>
      </c>
      <c r="AC1282" s="919" t="s">
        <v>1714</v>
      </c>
      <c r="AD1282" s="919" t="s">
        <v>1714</v>
      </c>
      <c r="AE1282" s="919" t="s">
        <v>1714</v>
      </c>
      <c r="AF1282" s="919" t="s">
        <v>1714</v>
      </c>
      <c r="AG1282" s="919" t="s">
        <v>1714</v>
      </c>
      <c r="AH1282" s="919" t="s">
        <v>1714</v>
      </c>
      <c r="AI1282" s="919" t="s">
        <v>1714</v>
      </c>
      <c r="AJ1282" s="919" t="s">
        <v>1714</v>
      </c>
      <c r="AK1282" s="919" t="s">
        <v>1714</v>
      </c>
      <c r="AL1282" s="919" t="s">
        <v>1714</v>
      </c>
      <c r="AM1282" s="919" t="s">
        <v>1714</v>
      </c>
      <c r="AN1282" s="919" t="s">
        <v>1714</v>
      </c>
      <c r="AO1282" s="919" t="s">
        <v>1714</v>
      </c>
      <c r="AP1282" s="919" t="s">
        <v>1714</v>
      </c>
      <c r="AQ1282" s="922"/>
      <c r="AR1282" s="922"/>
    </row>
    <row r="1283" spans="3:44" ht="13" x14ac:dyDescent="0.3">
      <c r="C1283" s="925" t="s">
        <v>42</v>
      </c>
      <c r="D1283" s="801" t="s">
        <v>44</v>
      </c>
      <c r="E1283" s="919" t="str">
        <f t="shared" si="4"/>
        <v>Tb_EmpPriv_C</v>
      </c>
      <c r="F1283" s="919" t="s">
        <v>1714</v>
      </c>
      <c r="G1283" s="919" t="s">
        <v>1714</v>
      </c>
      <c r="H1283" s="919" t="s">
        <v>1714</v>
      </c>
      <c r="I1283" s="919" t="s">
        <v>1714</v>
      </c>
      <c r="J1283" s="919" t="s">
        <v>1714</v>
      </c>
      <c r="K1283" s="919" t="s">
        <v>1714</v>
      </c>
      <c r="L1283" s="919" t="s">
        <v>1714</v>
      </c>
      <c r="M1283" s="919" t="s">
        <v>1714</v>
      </c>
      <c r="N1283" s="919" t="s">
        <v>1714</v>
      </c>
      <c r="O1283" s="919" t="s">
        <v>1714</v>
      </c>
      <c r="P1283" s="919" t="s">
        <v>1714</v>
      </c>
      <c r="Q1283" s="919" t="s">
        <v>1714</v>
      </c>
      <c r="R1283" s="919" t="s">
        <v>1714</v>
      </c>
      <c r="S1283" s="919" t="s">
        <v>1714</v>
      </c>
      <c r="T1283" s="919" t="s">
        <v>1714</v>
      </c>
      <c r="U1283" s="919" t="s">
        <v>1714</v>
      </c>
      <c r="V1283" s="919" t="s">
        <v>1714</v>
      </c>
      <c r="W1283" s="919" t="s">
        <v>1714</v>
      </c>
      <c r="X1283" s="919" t="s">
        <v>1714</v>
      </c>
      <c r="Y1283" s="919" t="s">
        <v>1714</v>
      </c>
      <c r="Z1283" s="919" t="s">
        <v>1714</v>
      </c>
      <c r="AA1283" s="919" t="s">
        <v>1714</v>
      </c>
      <c r="AB1283" s="919" t="s">
        <v>1714</v>
      </c>
      <c r="AC1283" s="919" t="s">
        <v>1714</v>
      </c>
      <c r="AD1283" s="919" t="s">
        <v>1714</v>
      </c>
      <c r="AE1283" s="919" t="s">
        <v>1714</v>
      </c>
      <c r="AF1283" s="919" t="s">
        <v>1714</v>
      </c>
      <c r="AG1283" s="919" t="s">
        <v>1714</v>
      </c>
      <c r="AH1283" s="919" t="s">
        <v>1714</v>
      </c>
      <c r="AI1283" s="919" t="s">
        <v>1714</v>
      </c>
      <c r="AJ1283" s="919" t="s">
        <v>1714</v>
      </c>
      <c r="AK1283" s="919" t="s">
        <v>1714</v>
      </c>
      <c r="AL1283" s="919" t="s">
        <v>1714</v>
      </c>
      <c r="AM1283" s="919" t="s">
        <v>1714</v>
      </c>
      <c r="AN1283" s="919" t="s">
        <v>1714</v>
      </c>
      <c r="AO1283" s="919" t="s">
        <v>1714</v>
      </c>
      <c r="AP1283" s="919" t="s">
        <v>1714</v>
      </c>
      <c r="AQ1283" s="922"/>
      <c r="AR1283" s="922"/>
    </row>
    <row r="1284" spans="3:44" ht="13" x14ac:dyDescent="0.3">
      <c r="C1284" s="925" t="s">
        <v>43</v>
      </c>
      <c r="D1284" s="801" t="s">
        <v>924</v>
      </c>
      <c r="E1284" s="919" t="str">
        <f t="shared" si="4"/>
        <v>Tb_EmpPriv_D</v>
      </c>
      <c r="F1284" s="919" t="s">
        <v>1714</v>
      </c>
      <c r="G1284" s="919" t="s">
        <v>1714</v>
      </c>
      <c r="H1284" s="919" t="s">
        <v>1714</v>
      </c>
      <c r="I1284" s="919" t="s">
        <v>1714</v>
      </c>
      <c r="J1284" s="919" t="s">
        <v>1714</v>
      </c>
      <c r="K1284" s="919" t="s">
        <v>1714</v>
      </c>
      <c r="L1284" s="919" t="s">
        <v>1714</v>
      </c>
      <c r="M1284" s="919" t="s">
        <v>1714</v>
      </c>
      <c r="N1284" s="919" t="s">
        <v>1714</v>
      </c>
      <c r="O1284" s="919" t="s">
        <v>1714</v>
      </c>
      <c r="P1284" s="919" t="s">
        <v>1714</v>
      </c>
      <c r="Q1284" s="919" t="s">
        <v>1714</v>
      </c>
      <c r="R1284" s="919" t="s">
        <v>1714</v>
      </c>
      <c r="S1284" s="919" t="s">
        <v>1714</v>
      </c>
      <c r="T1284" s="919" t="s">
        <v>1714</v>
      </c>
      <c r="U1284" s="919" t="s">
        <v>1714</v>
      </c>
      <c r="V1284" s="919" t="s">
        <v>1714</v>
      </c>
      <c r="W1284" s="919" t="s">
        <v>1714</v>
      </c>
      <c r="X1284" s="919" t="s">
        <v>1714</v>
      </c>
      <c r="Y1284" s="919" t="s">
        <v>1714</v>
      </c>
      <c r="Z1284" s="919" t="s">
        <v>1714</v>
      </c>
      <c r="AA1284" s="919" t="s">
        <v>1714</v>
      </c>
      <c r="AB1284" s="919" t="s">
        <v>1714</v>
      </c>
      <c r="AC1284" s="919" t="s">
        <v>1714</v>
      </c>
      <c r="AD1284" s="919" t="s">
        <v>1714</v>
      </c>
      <c r="AE1284" s="919" t="s">
        <v>1714</v>
      </c>
      <c r="AF1284" s="919" t="s">
        <v>1714</v>
      </c>
      <c r="AG1284" s="919" t="s">
        <v>1714</v>
      </c>
      <c r="AH1284" s="919" t="s">
        <v>1714</v>
      </c>
      <c r="AI1284" s="919" t="s">
        <v>1714</v>
      </c>
      <c r="AJ1284" s="919" t="s">
        <v>1714</v>
      </c>
      <c r="AK1284" s="919" t="s">
        <v>1714</v>
      </c>
      <c r="AL1284" s="919" t="s">
        <v>1714</v>
      </c>
      <c r="AM1284" s="919" t="s">
        <v>1714</v>
      </c>
      <c r="AN1284" s="919" t="s">
        <v>1714</v>
      </c>
      <c r="AO1284" s="919" t="s">
        <v>1714</v>
      </c>
      <c r="AP1284" s="919" t="s">
        <v>1714</v>
      </c>
      <c r="AQ1284" s="922"/>
      <c r="AR1284" s="922"/>
    </row>
    <row r="1285" spans="3:44" x14ac:dyDescent="0.25">
      <c r="C1285" s="925" t="s">
        <v>45</v>
      </c>
      <c r="D1285" s="801" t="s">
        <v>925</v>
      </c>
      <c r="E1285" s="919" t="str">
        <f t="shared" si="4"/>
        <v>Tb_EmpPriv_E</v>
      </c>
      <c r="F1285" s="919" t="s">
        <v>1714</v>
      </c>
      <c r="G1285" s="919" t="s">
        <v>1714</v>
      </c>
      <c r="H1285" s="919" t="s">
        <v>1714</v>
      </c>
      <c r="I1285" s="919" t="s">
        <v>1714</v>
      </c>
      <c r="J1285" s="919" t="s">
        <v>1714</v>
      </c>
      <c r="K1285" s="919" t="s">
        <v>1714</v>
      </c>
      <c r="L1285" s="919" t="s">
        <v>1714</v>
      </c>
      <c r="M1285" s="919" t="s">
        <v>1714</v>
      </c>
      <c r="N1285" s="919" t="s">
        <v>1714</v>
      </c>
      <c r="O1285" s="919" t="s">
        <v>1714</v>
      </c>
      <c r="P1285" s="919" t="s">
        <v>1714</v>
      </c>
      <c r="Q1285" s="919" t="s">
        <v>1714</v>
      </c>
      <c r="R1285" s="919" t="s">
        <v>1714</v>
      </c>
      <c r="S1285" s="919" t="s">
        <v>1714</v>
      </c>
      <c r="T1285" s="919" t="s">
        <v>1714</v>
      </c>
      <c r="U1285" s="919" t="s">
        <v>1714</v>
      </c>
      <c r="V1285" s="919" t="s">
        <v>1714</v>
      </c>
      <c r="W1285" s="919" t="s">
        <v>1714</v>
      </c>
      <c r="X1285" s="919" t="s">
        <v>1714</v>
      </c>
      <c r="Y1285" s="919" t="s">
        <v>1714</v>
      </c>
      <c r="Z1285" s="919" t="s">
        <v>1714</v>
      </c>
      <c r="AA1285" s="919" t="s">
        <v>1714</v>
      </c>
      <c r="AB1285" s="919" t="s">
        <v>1714</v>
      </c>
      <c r="AC1285" s="919" t="s">
        <v>1714</v>
      </c>
      <c r="AD1285" s="919" t="s">
        <v>1714</v>
      </c>
      <c r="AE1285" s="919" t="s">
        <v>1714</v>
      </c>
      <c r="AF1285" s="919" t="s">
        <v>1714</v>
      </c>
      <c r="AG1285" s="919" t="s">
        <v>1714</v>
      </c>
      <c r="AH1285" s="919" t="s">
        <v>1714</v>
      </c>
      <c r="AI1285" s="919" t="s">
        <v>1714</v>
      </c>
      <c r="AJ1285" s="919" t="s">
        <v>1714</v>
      </c>
      <c r="AK1285" s="919" t="s">
        <v>1714</v>
      </c>
      <c r="AL1285" s="919" t="s">
        <v>1714</v>
      </c>
      <c r="AM1285" s="919" t="s">
        <v>1714</v>
      </c>
      <c r="AN1285" s="919" t="s">
        <v>1714</v>
      </c>
      <c r="AO1285" s="919" t="s">
        <v>1714</v>
      </c>
      <c r="AP1285" s="919" t="s">
        <v>1714</v>
      </c>
      <c r="AQ1285" s="368"/>
      <c r="AR1285" s="368"/>
    </row>
    <row r="1286" spans="3:44" x14ac:dyDescent="0.25">
      <c r="C1286" s="925" t="s">
        <v>46</v>
      </c>
      <c r="D1286" s="801" t="s">
        <v>47</v>
      </c>
      <c r="E1286" s="919" t="str">
        <f t="shared" si="4"/>
        <v>Tb_EmpPriv_F</v>
      </c>
      <c r="F1286" s="919" t="s">
        <v>1714</v>
      </c>
      <c r="G1286" s="919" t="s">
        <v>1714</v>
      </c>
      <c r="H1286" s="919" t="s">
        <v>1714</v>
      </c>
      <c r="I1286" s="919" t="s">
        <v>1714</v>
      </c>
      <c r="J1286" s="919" t="s">
        <v>1714</v>
      </c>
      <c r="K1286" s="919" t="s">
        <v>1714</v>
      </c>
      <c r="L1286" s="919" t="s">
        <v>1714</v>
      </c>
      <c r="M1286" s="919" t="s">
        <v>1714</v>
      </c>
      <c r="N1286" s="919" t="s">
        <v>1714</v>
      </c>
      <c r="O1286" s="919" t="s">
        <v>1714</v>
      </c>
      <c r="P1286" s="919" t="s">
        <v>1714</v>
      </c>
      <c r="Q1286" s="919" t="s">
        <v>1714</v>
      </c>
      <c r="R1286" s="919" t="s">
        <v>1714</v>
      </c>
      <c r="S1286" s="919" t="s">
        <v>1714</v>
      </c>
      <c r="T1286" s="919" t="s">
        <v>1714</v>
      </c>
      <c r="U1286" s="919" t="s">
        <v>1714</v>
      </c>
      <c r="V1286" s="919" t="s">
        <v>1714</v>
      </c>
      <c r="W1286" s="919" t="s">
        <v>1714</v>
      </c>
      <c r="X1286" s="919" t="s">
        <v>1714</v>
      </c>
      <c r="Y1286" s="919" t="s">
        <v>1714</v>
      </c>
      <c r="Z1286" s="919" t="s">
        <v>1714</v>
      </c>
      <c r="AA1286" s="919" t="s">
        <v>1714</v>
      </c>
      <c r="AB1286" s="919" t="s">
        <v>1714</v>
      </c>
      <c r="AC1286" s="919" t="s">
        <v>1714</v>
      </c>
      <c r="AD1286" s="919" t="s">
        <v>1714</v>
      </c>
      <c r="AE1286" s="919" t="s">
        <v>1714</v>
      </c>
      <c r="AF1286" s="919" t="s">
        <v>1714</v>
      </c>
      <c r="AG1286" s="919" t="s">
        <v>1714</v>
      </c>
      <c r="AH1286" s="919" t="s">
        <v>1714</v>
      </c>
      <c r="AI1286" s="919" t="s">
        <v>1714</v>
      </c>
      <c r="AJ1286" s="919" t="s">
        <v>1714</v>
      </c>
      <c r="AK1286" s="919" t="s">
        <v>1714</v>
      </c>
      <c r="AL1286" s="919" t="s">
        <v>1714</v>
      </c>
      <c r="AM1286" s="919" t="s">
        <v>1714</v>
      </c>
      <c r="AN1286" s="919" t="s">
        <v>1714</v>
      </c>
      <c r="AO1286" s="919" t="s">
        <v>1714</v>
      </c>
      <c r="AP1286" s="919" t="s">
        <v>1714</v>
      </c>
      <c r="AQ1286" s="368"/>
      <c r="AR1286" s="368"/>
    </row>
    <row r="1287" spans="3:44" x14ac:dyDescent="0.25">
      <c r="C1287" s="925" t="s">
        <v>48</v>
      </c>
      <c r="D1287" s="801" t="s">
        <v>926</v>
      </c>
      <c r="E1287" s="919" t="str">
        <f t="shared" si="4"/>
        <v>Tb_EmpPriv_G</v>
      </c>
      <c r="F1287" s="919" t="s">
        <v>1714</v>
      </c>
      <c r="G1287" s="919" t="s">
        <v>1714</v>
      </c>
      <c r="H1287" s="919" t="s">
        <v>1714</v>
      </c>
      <c r="I1287" s="919" t="s">
        <v>1714</v>
      </c>
      <c r="J1287" s="919" t="s">
        <v>1714</v>
      </c>
      <c r="K1287" s="919" t="s">
        <v>1714</v>
      </c>
      <c r="L1287" s="919" t="s">
        <v>1714</v>
      </c>
      <c r="M1287" s="919" t="s">
        <v>1714</v>
      </c>
      <c r="N1287" s="919" t="s">
        <v>1714</v>
      </c>
      <c r="O1287" s="919" t="s">
        <v>1714</v>
      </c>
      <c r="P1287" s="919" t="s">
        <v>1714</v>
      </c>
      <c r="Q1287" s="919" t="s">
        <v>1714</v>
      </c>
      <c r="R1287" s="919" t="s">
        <v>1714</v>
      </c>
      <c r="S1287" s="919" t="s">
        <v>1714</v>
      </c>
      <c r="T1287" s="919" t="s">
        <v>1714</v>
      </c>
      <c r="U1287" s="919" t="s">
        <v>1714</v>
      </c>
      <c r="V1287" s="919" t="s">
        <v>1714</v>
      </c>
      <c r="W1287" s="919" t="s">
        <v>1714</v>
      </c>
      <c r="X1287" s="919" t="s">
        <v>1714</v>
      </c>
      <c r="Y1287" s="919" t="s">
        <v>1714</v>
      </c>
      <c r="Z1287" s="919" t="s">
        <v>1714</v>
      </c>
      <c r="AA1287" s="919" t="s">
        <v>1714</v>
      </c>
      <c r="AB1287" s="919" t="s">
        <v>1714</v>
      </c>
      <c r="AC1287" s="919" t="s">
        <v>1714</v>
      </c>
      <c r="AD1287" s="919" t="s">
        <v>1714</v>
      </c>
      <c r="AE1287" s="919" t="s">
        <v>1714</v>
      </c>
      <c r="AF1287" s="919" t="s">
        <v>1714</v>
      </c>
      <c r="AG1287" s="919" t="s">
        <v>1714</v>
      </c>
      <c r="AH1287" s="919" t="s">
        <v>1714</v>
      </c>
      <c r="AI1287" s="919" t="s">
        <v>1714</v>
      </c>
      <c r="AJ1287" s="919" t="s">
        <v>1714</v>
      </c>
      <c r="AK1287" s="919" t="s">
        <v>1714</v>
      </c>
      <c r="AL1287" s="919" t="s">
        <v>1714</v>
      </c>
      <c r="AM1287" s="919" t="s">
        <v>1714</v>
      </c>
      <c r="AN1287" s="919" t="s">
        <v>1714</v>
      </c>
      <c r="AO1287" s="919" t="s">
        <v>1714</v>
      </c>
      <c r="AP1287" s="919" t="s">
        <v>1714</v>
      </c>
      <c r="AQ1287" s="368"/>
      <c r="AR1287" s="368"/>
    </row>
    <row r="1288" spans="3:44" x14ac:dyDescent="0.25">
      <c r="C1288" s="925" t="s">
        <v>49</v>
      </c>
      <c r="D1288" s="801" t="s">
        <v>927</v>
      </c>
      <c r="E1288" s="919" t="str">
        <f t="shared" si="4"/>
        <v>Tb_EmpPriv_H</v>
      </c>
      <c r="F1288" s="919" t="s">
        <v>1714</v>
      </c>
      <c r="G1288" s="919" t="s">
        <v>1714</v>
      </c>
      <c r="H1288" s="919" t="s">
        <v>1714</v>
      </c>
      <c r="I1288" s="919" t="s">
        <v>1714</v>
      </c>
      <c r="J1288" s="919" t="s">
        <v>1714</v>
      </c>
      <c r="K1288" s="919" t="s">
        <v>1714</v>
      </c>
      <c r="L1288" s="919" t="s">
        <v>1714</v>
      </c>
      <c r="M1288" s="919" t="s">
        <v>1714</v>
      </c>
      <c r="N1288" s="919" t="s">
        <v>1714</v>
      </c>
      <c r="O1288" s="919" t="s">
        <v>1714</v>
      </c>
      <c r="P1288" s="919" t="s">
        <v>1714</v>
      </c>
      <c r="Q1288" s="919" t="s">
        <v>1714</v>
      </c>
      <c r="R1288" s="919" t="s">
        <v>1714</v>
      </c>
      <c r="S1288" s="919" t="s">
        <v>1714</v>
      </c>
      <c r="T1288" s="919" t="s">
        <v>1714</v>
      </c>
      <c r="U1288" s="919" t="s">
        <v>1714</v>
      </c>
      <c r="V1288" s="919" t="s">
        <v>1714</v>
      </c>
      <c r="W1288" s="919" t="s">
        <v>1714</v>
      </c>
      <c r="X1288" s="919" t="s">
        <v>1714</v>
      </c>
      <c r="Y1288" s="919" t="s">
        <v>1714</v>
      </c>
      <c r="Z1288" s="919" t="s">
        <v>1714</v>
      </c>
      <c r="AA1288" s="919" t="s">
        <v>1714</v>
      </c>
      <c r="AB1288" s="919" t="s">
        <v>1714</v>
      </c>
      <c r="AC1288" s="919" t="s">
        <v>1714</v>
      </c>
      <c r="AD1288" s="919" t="s">
        <v>1714</v>
      </c>
      <c r="AE1288" s="919" t="s">
        <v>1714</v>
      </c>
      <c r="AF1288" s="919" t="s">
        <v>1714</v>
      </c>
      <c r="AG1288" s="919" t="s">
        <v>1714</v>
      </c>
      <c r="AH1288" s="919" t="s">
        <v>1714</v>
      </c>
      <c r="AI1288" s="919" t="s">
        <v>1714</v>
      </c>
      <c r="AJ1288" s="919" t="s">
        <v>1714</v>
      </c>
      <c r="AK1288" s="919" t="s">
        <v>1714</v>
      </c>
      <c r="AL1288" s="919" t="s">
        <v>1714</v>
      </c>
      <c r="AM1288" s="919" t="s">
        <v>1714</v>
      </c>
      <c r="AN1288" s="919" t="s">
        <v>1714</v>
      </c>
      <c r="AO1288" s="919" t="s">
        <v>1714</v>
      </c>
      <c r="AP1288" s="919" t="s">
        <v>1714</v>
      </c>
      <c r="AQ1288" s="368"/>
      <c r="AR1288" s="368"/>
    </row>
    <row r="1289" spans="3:44" x14ac:dyDescent="0.25">
      <c r="C1289" s="925" t="s">
        <v>50</v>
      </c>
      <c r="D1289" s="801" t="s">
        <v>928</v>
      </c>
      <c r="E1289" s="919" t="str">
        <f t="shared" si="4"/>
        <v>Tb_EmpPriv_I</v>
      </c>
      <c r="F1289" s="919" t="s">
        <v>1714</v>
      </c>
      <c r="G1289" s="919" t="s">
        <v>1714</v>
      </c>
      <c r="H1289" s="919" t="s">
        <v>1714</v>
      </c>
      <c r="I1289" s="919" t="s">
        <v>1714</v>
      </c>
      <c r="J1289" s="919" t="s">
        <v>1714</v>
      </c>
      <c r="K1289" s="919" t="s">
        <v>1714</v>
      </c>
      <c r="L1289" s="919" t="s">
        <v>1714</v>
      </c>
      <c r="M1289" s="919" t="s">
        <v>1714</v>
      </c>
      <c r="N1289" s="919" t="s">
        <v>1714</v>
      </c>
      <c r="O1289" s="919" t="s">
        <v>1714</v>
      </c>
      <c r="P1289" s="919" t="s">
        <v>1714</v>
      </c>
      <c r="Q1289" s="919" t="s">
        <v>1714</v>
      </c>
      <c r="R1289" s="919" t="s">
        <v>1714</v>
      </c>
      <c r="S1289" s="919" t="s">
        <v>1714</v>
      </c>
      <c r="T1289" s="919" t="s">
        <v>1714</v>
      </c>
      <c r="U1289" s="919" t="s">
        <v>1714</v>
      </c>
      <c r="V1289" s="919" t="s">
        <v>1714</v>
      </c>
      <c r="W1289" s="919" t="s">
        <v>1714</v>
      </c>
      <c r="X1289" s="919" t="s">
        <v>1714</v>
      </c>
      <c r="Y1289" s="919" t="s">
        <v>1714</v>
      </c>
      <c r="Z1289" s="919" t="s">
        <v>1714</v>
      </c>
      <c r="AA1289" s="919" t="s">
        <v>1714</v>
      </c>
      <c r="AB1289" s="919" t="s">
        <v>1714</v>
      </c>
      <c r="AC1289" s="919" t="s">
        <v>1714</v>
      </c>
      <c r="AD1289" s="919" t="s">
        <v>1714</v>
      </c>
      <c r="AE1289" s="919" t="s">
        <v>1714</v>
      </c>
      <c r="AF1289" s="919" t="s">
        <v>1714</v>
      </c>
      <c r="AG1289" s="919" t="s">
        <v>1714</v>
      </c>
      <c r="AH1289" s="919" t="s">
        <v>1714</v>
      </c>
      <c r="AI1289" s="919" t="s">
        <v>1714</v>
      </c>
      <c r="AJ1289" s="919" t="s">
        <v>1714</v>
      </c>
      <c r="AK1289" s="919" t="s">
        <v>1714</v>
      </c>
      <c r="AL1289" s="919" t="s">
        <v>1714</v>
      </c>
      <c r="AM1289" s="919" t="s">
        <v>1714</v>
      </c>
      <c r="AN1289" s="919" t="s">
        <v>1714</v>
      </c>
      <c r="AO1289" s="919" t="s">
        <v>1714</v>
      </c>
      <c r="AP1289" s="919" t="s">
        <v>1714</v>
      </c>
      <c r="AQ1289" s="368"/>
      <c r="AR1289" s="368"/>
    </row>
    <row r="1290" spans="3:44" x14ac:dyDescent="0.25">
      <c r="C1290" s="925" t="s">
        <v>51</v>
      </c>
      <c r="D1290" s="928" t="s">
        <v>929</v>
      </c>
      <c r="E1290" s="919" t="str">
        <f t="shared" si="4"/>
        <v>Tb_EmpPriv_J</v>
      </c>
      <c r="F1290" s="919" t="s">
        <v>1714</v>
      </c>
      <c r="G1290" s="919" t="s">
        <v>1714</v>
      </c>
      <c r="H1290" s="919" t="s">
        <v>1714</v>
      </c>
      <c r="I1290" s="919" t="s">
        <v>1714</v>
      </c>
      <c r="J1290" s="919" t="s">
        <v>1714</v>
      </c>
      <c r="K1290" s="919" t="s">
        <v>1714</v>
      </c>
      <c r="L1290" s="919" t="s">
        <v>1714</v>
      </c>
      <c r="M1290" s="919" t="s">
        <v>1714</v>
      </c>
      <c r="N1290" s="919" t="s">
        <v>1714</v>
      </c>
      <c r="O1290" s="919" t="s">
        <v>1714</v>
      </c>
      <c r="P1290" s="919" t="s">
        <v>1714</v>
      </c>
      <c r="Q1290" s="919" t="s">
        <v>1714</v>
      </c>
      <c r="R1290" s="919" t="s">
        <v>1714</v>
      </c>
      <c r="S1290" s="919" t="s">
        <v>1714</v>
      </c>
      <c r="T1290" s="919" t="s">
        <v>1714</v>
      </c>
      <c r="U1290" s="919" t="s">
        <v>1714</v>
      </c>
      <c r="V1290" s="919" t="s">
        <v>1714</v>
      </c>
      <c r="W1290" s="919" t="s">
        <v>1714</v>
      </c>
      <c r="X1290" s="919" t="s">
        <v>1714</v>
      </c>
      <c r="Y1290" s="919" t="s">
        <v>1714</v>
      </c>
      <c r="Z1290" s="919" t="s">
        <v>1714</v>
      </c>
      <c r="AA1290" s="919" t="s">
        <v>1714</v>
      </c>
      <c r="AB1290" s="919" t="s">
        <v>1714</v>
      </c>
      <c r="AC1290" s="919" t="s">
        <v>1714</v>
      </c>
      <c r="AD1290" s="919" t="s">
        <v>1714</v>
      </c>
      <c r="AE1290" s="919" t="s">
        <v>1714</v>
      </c>
      <c r="AF1290" s="919" t="s">
        <v>1714</v>
      </c>
      <c r="AG1290" s="919" t="s">
        <v>1714</v>
      </c>
      <c r="AH1290" s="919" t="s">
        <v>1714</v>
      </c>
      <c r="AI1290" s="919" t="s">
        <v>1714</v>
      </c>
      <c r="AJ1290" s="919" t="s">
        <v>1714</v>
      </c>
      <c r="AK1290" s="919" t="s">
        <v>1714</v>
      </c>
      <c r="AL1290" s="919" t="s">
        <v>1714</v>
      </c>
      <c r="AM1290" s="919" t="s">
        <v>1714</v>
      </c>
      <c r="AN1290" s="919" t="s">
        <v>1714</v>
      </c>
      <c r="AO1290" s="919" t="s">
        <v>1714</v>
      </c>
      <c r="AP1290" s="919" t="s">
        <v>1714</v>
      </c>
      <c r="AQ1290" s="368"/>
      <c r="AR1290" s="368"/>
    </row>
    <row r="1291" spans="3:44" x14ac:dyDescent="0.25">
      <c r="C1291" s="925" t="s">
        <v>53</v>
      </c>
      <c r="D1291" s="801" t="s">
        <v>52</v>
      </c>
      <c r="E1291" s="919" t="str">
        <f t="shared" si="4"/>
        <v>Tb_EmpPriv_K</v>
      </c>
      <c r="F1291" s="919" t="s">
        <v>1714</v>
      </c>
      <c r="G1291" s="919" t="s">
        <v>1714</v>
      </c>
      <c r="H1291" s="919" t="s">
        <v>1714</v>
      </c>
      <c r="I1291" s="919" t="s">
        <v>1714</v>
      </c>
      <c r="J1291" s="919" t="s">
        <v>1714</v>
      </c>
      <c r="K1291" s="919" t="s">
        <v>1714</v>
      </c>
      <c r="L1291" s="919" t="s">
        <v>1714</v>
      </c>
      <c r="M1291" s="919" t="s">
        <v>1714</v>
      </c>
      <c r="N1291" s="919" t="s">
        <v>1714</v>
      </c>
      <c r="O1291" s="919" t="s">
        <v>1714</v>
      </c>
      <c r="P1291" s="919" t="s">
        <v>1714</v>
      </c>
      <c r="Q1291" s="919" t="s">
        <v>1714</v>
      </c>
      <c r="R1291" s="919" t="s">
        <v>1714</v>
      </c>
      <c r="S1291" s="919" t="s">
        <v>1714</v>
      </c>
      <c r="T1291" s="919" t="s">
        <v>1714</v>
      </c>
      <c r="U1291" s="919" t="s">
        <v>1714</v>
      </c>
      <c r="V1291" s="919" t="s">
        <v>1714</v>
      </c>
      <c r="W1291" s="919" t="s">
        <v>1714</v>
      </c>
      <c r="X1291" s="919" t="s">
        <v>1714</v>
      </c>
      <c r="Y1291" s="919" t="s">
        <v>1714</v>
      </c>
      <c r="Z1291" s="919" t="s">
        <v>1714</v>
      </c>
      <c r="AA1291" s="919" t="s">
        <v>1714</v>
      </c>
      <c r="AB1291" s="919" t="s">
        <v>1714</v>
      </c>
      <c r="AC1291" s="919" t="s">
        <v>1714</v>
      </c>
      <c r="AD1291" s="919" t="s">
        <v>1714</v>
      </c>
      <c r="AE1291" s="919" t="s">
        <v>1714</v>
      </c>
      <c r="AF1291" s="919" t="s">
        <v>1714</v>
      </c>
      <c r="AG1291" s="919" t="s">
        <v>1714</v>
      </c>
      <c r="AH1291" s="919" t="s">
        <v>1714</v>
      </c>
      <c r="AI1291" s="919" t="s">
        <v>1714</v>
      </c>
      <c r="AJ1291" s="919" t="s">
        <v>1714</v>
      </c>
      <c r="AK1291" s="919" t="s">
        <v>1714</v>
      </c>
      <c r="AL1291" s="919" t="s">
        <v>1714</v>
      </c>
      <c r="AM1291" s="919" t="s">
        <v>1714</v>
      </c>
      <c r="AN1291" s="919" t="s">
        <v>1714</v>
      </c>
      <c r="AO1291" s="919" t="s">
        <v>1714</v>
      </c>
      <c r="AP1291" s="919" t="s">
        <v>1714</v>
      </c>
      <c r="AQ1291" s="368"/>
      <c r="AR1291" s="368"/>
    </row>
    <row r="1292" spans="3:44" x14ac:dyDescent="0.25">
      <c r="C1292" s="925" t="s">
        <v>54</v>
      </c>
      <c r="D1292" s="801" t="s">
        <v>930</v>
      </c>
      <c r="E1292" s="919" t="str">
        <f t="shared" si="4"/>
        <v>Tb_EmpPriv_L</v>
      </c>
      <c r="F1292" s="919" t="s">
        <v>1714</v>
      </c>
      <c r="G1292" s="919" t="s">
        <v>1714</v>
      </c>
      <c r="H1292" s="919" t="s">
        <v>1714</v>
      </c>
      <c r="I1292" s="919" t="s">
        <v>1714</v>
      </c>
      <c r="J1292" s="919" t="s">
        <v>1714</v>
      </c>
      <c r="K1292" s="919" t="s">
        <v>1714</v>
      </c>
      <c r="L1292" s="919" t="s">
        <v>1714</v>
      </c>
      <c r="M1292" s="919" t="s">
        <v>1714</v>
      </c>
      <c r="N1292" s="919" t="s">
        <v>1714</v>
      </c>
      <c r="O1292" s="919" t="s">
        <v>1714</v>
      </c>
      <c r="P1292" s="919" t="s">
        <v>1714</v>
      </c>
      <c r="Q1292" s="919" t="s">
        <v>1714</v>
      </c>
      <c r="R1292" s="919" t="s">
        <v>1714</v>
      </c>
      <c r="S1292" s="919" t="s">
        <v>1714</v>
      </c>
      <c r="T1292" s="919" t="s">
        <v>1714</v>
      </c>
      <c r="U1292" s="919" t="s">
        <v>1714</v>
      </c>
      <c r="V1292" s="919" t="s">
        <v>1714</v>
      </c>
      <c r="W1292" s="919" t="s">
        <v>1714</v>
      </c>
      <c r="X1292" s="919" t="s">
        <v>1714</v>
      </c>
      <c r="Y1292" s="919" t="s">
        <v>1714</v>
      </c>
      <c r="Z1292" s="919" t="s">
        <v>1714</v>
      </c>
      <c r="AA1292" s="919" t="s">
        <v>1714</v>
      </c>
      <c r="AB1292" s="919" t="s">
        <v>1714</v>
      </c>
      <c r="AC1292" s="919" t="s">
        <v>1714</v>
      </c>
      <c r="AD1292" s="919" t="s">
        <v>1714</v>
      </c>
      <c r="AE1292" s="919" t="s">
        <v>1714</v>
      </c>
      <c r="AF1292" s="919" t="s">
        <v>1714</v>
      </c>
      <c r="AG1292" s="919" t="s">
        <v>1714</v>
      </c>
      <c r="AH1292" s="919" t="s">
        <v>1714</v>
      </c>
      <c r="AI1292" s="919" t="s">
        <v>1714</v>
      </c>
      <c r="AJ1292" s="919" t="s">
        <v>1714</v>
      </c>
      <c r="AK1292" s="919" t="s">
        <v>1714</v>
      </c>
      <c r="AL1292" s="919" t="s">
        <v>1714</v>
      </c>
      <c r="AM1292" s="919" t="s">
        <v>1714</v>
      </c>
      <c r="AN1292" s="919" t="s">
        <v>1714</v>
      </c>
      <c r="AO1292" s="919" t="s">
        <v>1714</v>
      </c>
      <c r="AP1292" s="919" t="s">
        <v>1714</v>
      </c>
      <c r="AQ1292" s="368"/>
      <c r="AR1292" s="368"/>
    </row>
    <row r="1293" spans="3:44" x14ac:dyDescent="0.25">
      <c r="C1293" s="925" t="s">
        <v>56</v>
      </c>
      <c r="D1293" s="801" t="s">
        <v>931</v>
      </c>
      <c r="E1293" s="919" t="str">
        <f t="shared" si="4"/>
        <v>Tb_EmpPriv_M</v>
      </c>
      <c r="F1293" s="919" t="s">
        <v>1714</v>
      </c>
      <c r="G1293" s="919" t="s">
        <v>1714</v>
      </c>
      <c r="H1293" s="919" t="s">
        <v>1714</v>
      </c>
      <c r="I1293" s="919" t="s">
        <v>1714</v>
      </c>
      <c r="J1293" s="919" t="s">
        <v>1714</v>
      </c>
      <c r="K1293" s="919" t="s">
        <v>1714</v>
      </c>
      <c r="L1293" s="919" t="s">
        <v>1714</v>
      </c>
      <c r="M1293" s="919" t="s">
        <v>1714</v>
      </c>
      <c r="N1293" s="919" t="s">
        <v>1714</v>
      </c>
      <c r="O1293" s="919" t="s">
        <v>1714</v>
      </c>
      <c r="P1293" s="919" t="s">
        <v>1714</v>
      </c>
      <c r="Q1293" s="919" t="s">
        <v>1714</v>
      </c>
      <c r="R1293" s="919" t="s">
        <v>1714</v>
      </c>
      <c r="S1293" s="919" t="s">
        <v>1714</v>
      </c>
      <c r="T1293" s="919" t="s">
        <v>1714</v>
      </c>
      <c r="U1293" s="919" t="s">
        <v>1714</v>
      </c>
      <c r="V1293" s="919" t="s">
        <v>1714</v>
      </c>
      <c r="W1293" s="919" t="s">
        <v>1714</v>
      </c>
      <c r="X1293" s="919" t="s">
        <v>1714</v>
      </c>
      <c r="Y1293" s="919" t="s">
        <v>1714</v>
      </c>
      <c r="Z1293" s="919" t="s">
        <v>1714</v>
      </c>
      <c r="AA1293" s="919" t="s">
        <v>1714</v>
      </c>
      <c r="AB1293" s="919" t="s">
        <v>1714</v>
      </c>
      <c r="AC1293" s="919" t="s">
        <v>1714</v>
      </c>
      <c r="AD1293" s="919" t="s">
        <v>1714</v>
      </c>
      <c r="AE1293" s="919" t="s">
        <v>1714</v>
      </c>
      <c r="AF1293" s="919" t="s">
        <v>1714</v>
      </c>
      <c r="AG1293" s="919" t="s">
        <v>1714</v>
      </c>
      <c r="AH1293" s="919" t="s">
        <v>1714</v>
      </c>
      <c r="AI1293" s="919" t="s">
        <v>1714</v>
      </c>
      <c r="AJ1293" s="919" t="s">
        <v>1714</v>
      </c>
      <c r="AK1293" s="919" t="s">
        <v>1714</v>
      </c>
      <c r="AL1293" s="919" t="s">
        <v>1714</v>
      </c>
      <c r="AM1293" s="919" t="s">
        <v>1714</v>
      </c>
      <c r="AN1293" s="919" t="s">
        <v>1714</v>
      </c>
      <c r="AO1293" s="919" t="s">
        <v>1714</v>
      </c>
      <c r="AP1293" s="919" t="s">
        <v>1714</v>
      </c>
      <c r="AQ1293" s="368"/>
      <c r="AR1293" s="368"/>
    </row>
    <row r="1294" spans="3:44" x14ac:dyDescent="0.25">
      <c r="C1294" s="925" t="s">
        <v>58</v>
      </c>
      <c r="D1294" s="801" t="s">
        <v>932</v>
      </c>
      <c r="E1294" s="919" t="str">
        <f t="shared" si="4"/>
        <v>Tb_EmpPriv_N</v>
      </c>
      <c r="F1294" s="919" t="s">
        <v>1714</v>
      </c>
      <c r="G1294" s="919" t="s">
        <v>1714</v>
      </c>
      <c r="H1294" s="919" t="s">
        <v>1714</v>
      </c>
      <c r="I1294" s="919" t="s">
        <v>1714</v>
      </c>
      <c r="J1294" s="919" t="s">
        <v>1714</v>
      </c>
      <c r="K1294" s="919" t="s">
        <v>1714</v>
      </c>
      <c r="L1294" s="919" t="s">
        <v>1714</v>
      </c>
      <c r="M1294" s="919" t="s">
        <v>1714</v>
      </c>
      <c r="N1294" s="919" t="s">
        <v>1714</v>
      </c>
      <c r="O1294" s="919" t="s">
        <v>1714</v>
      </c>
      <c r="P1294" s="919" t="s">
        <v>1714</v>
      </c>
      <c r="Q1294" s="919" t="s">
        <v>1714</v>
      </c>
      <c r="R1294" s="919" t="s">
        <v>1714</v>
      </c>
      <c r="S1294" s="919" t="s">
        <v>1714</v>
      </c>
      <c r="T1294" s="919" t="s">
        <v>1714</v>
      </c>
      <c r="U1294" s="919" t="s">
        <v>1714</v>
      </c>
      <c r="V1294" s="919" t="s">
        <v>1714</v>
      </c>
      <c r="W1294" s="919" t="s">
        <v>1714</v>
      </c>
      <c r="X1294" s="919" t="s">
        <v>1714</v>
      </c>
      <c r="Y1294" s="919" t="s">
        <v>1714</v>
      </c>
      <c r="Z1294" s="919" t="s">
        <v>1714</v>
      </c>
      <c r="AA1294" s="919" t="s">
        <v>1714</v>
      </c>
      <c r="AB1294" s="919" t="s">
        <v>1714</v>
      </c>
      <c r="AC1294" s="919" t="s">
        <v>1714</v>
      </c>
      <c r="AD1294" s="919" t="s">
        <v>1714</v>
      </c>
      <c r="AE1294" s="919" t="s">
        <v>1714</v>
      </c>
      <c r="AF1294" s="919" t="s">
        <v>1714</v>
      </c>
      <c r="AG1294" s="919" t="s">
        <v>1714</v>
      </c>
      <c r="AH1294" s="919" t="s">
        <v>1714</v>
      </c>
      <c r="AI1294" s="919" t="s">
        <v>1714</v>
      </c>
      <c r="AJ1294" s="919" t="s">
        <v>1714</v>
      </c>
      <c r="AK1294" s="919" t="s">
        <v>1714</v>
      </c>
      <c r="AL1294" s="919" t="s">
        <v>1714</v>
      </c>
      <c r="AM1294" s="919" t="s">
        <v>1714</v>
      </c>
      <c r="AN1294" s="919" t="s">
        <v>1714</v>
      </c>
      <c r="AO1294" s="919" t="s">
        <v>1714</v>
      </c>
      <c r="AP1294" s="919" t="s">
        <v>1714</v>
      </c>
      <c r="AQ1294" s="368"/>
      <c r="AR1294" s="368"/>
    </row>
    <row r="1295" spans="3:44" x14ac:dyDescent="0.25">
      <c r="C1295" s="925" t="s">
        <v>59</v>
      </c>
      <c r="D1295" s="801" t="s">
        <v>55</v>
      </c>
      <c r="E1295" s="919" t="str">
        <f t="shared" si="4"/>
        <v>Tb_EmpPriv_O</v>
      </c>
      <c r="F1295" s="919" t="s">
        <v>1714</v>
      </c>
      <c r="G1295" s="919" t="s">
        <v>1714</v>
      </c>
      <c r="H1295" s="919" t="s">
        <v>1714</v>
      </c>
      <c r="I1295" s="919" t="s">
        <v>1714</v>
      </c>
      <c r="J1295" s="919" t="s">
        <v>1714</v>
      </c>
      <c r="K1295" s="919" t="s">
        <v>1714</v>
      </c>
      <c r="L1295" s="919" t="s">
        <v>1714</v>
      </c>
      <c r="M1295" s="919" t="s">
        <v>1714</v>
      </c>
      <c r="N1295" s="919" t="s">
        <v>1714</v>
      </c>
      <c r="O1295" s="919" t="s">
        <v>1714</v>
      </c>
      <c r="P1295" s="919" t="s">
        <v>1714</v>
      </c>
      <c r="Q1295" s="919" t="s">
        <v>1714</v>
      </c>
      <c r="R1295" s="919" t="s">
        <v>1714</v>
      </c>
      <c r="S1295" s="919" t="s">
        <v>1714</v>
      </c>
      <c r="T1295" s="919" t="s">
        <v>1714</v>
      </c>
      <c r="U1295" s="919" t="s">
        <v>1714</v>
      </c>
      <c r="V1295" s="919" t="s">
        <v>1714</v>
      </c>
      <c r="W1295" s="919" t="s">
        <v>1714</v>
      </c>
      <c r="X1295" s="919" t="s">
        <v>1714</v>
      </c>
      <c r="Y1295" s="919" t="s">
        <v>1714</v>
      </c>
      <c r="Z1295" s="919" t="s">
        <v>1714</v>
      </c>
      <c r="AA1295" s="919" t="s">
        <v>1714</v>
      </c>
      <c r="AB1295" s="919" t="s">
        <v>1714</v>
      </c>
      <c r="AC1295" s="919" t="s">
        <v>1714</v>
      </c>
      <c r="AD1295" s="919" t="s">
        <v>1714</v>
      </c>
      <c r="AE1295" s="919" t="s">
        <v>1714</v>
      </c>
      <c r="AF1295" s="919" t="s">
        <v>1714</v>
      </c>
      <c r="AG1295" s="919" t="s">
        <v>1714</v>
      </c>
      <c r="AH1295" s="919" t="s">
        <v>1714</v>
      </c>
      <c r="AI1295" s="919" t="s">
        <v>1714</v>
      </c>
      <c r="AJ1295" s="919" t="s">
        <v>1714</v>
      </c>
      <c r="AK1295" s="919" t="s">
        <v>1714</v>
      </c>
      <c r="AL1295" s="919" t="s">
        <v>1714</v>
      </c>
      <c r="AM1295" s="919" t="s">
        <v>1714</v>
      </c>
      <c r="AN1295" s="919" t="s">
        <v>1714</v>
      </c>
      <c r="AO1295" s="919" t="s">
        <v>1714</v>
      </c>
      <c r="AP1295" s="919" t="s">
        <v>1714</v>
      </c>
      <c r="AQ1295" s="368"/>
      <c r="AR1295" s="368"/>
    </row>
    <row r="1296" spans="3:44" x14ac:dyDescent="0.25">
      <c r="C1296" s="925" t="s">
        <v>60</v>
      </c>
      <c r="D1296" s="801" t="s">
        <v>57</v>
      </c>
      <c r="E1296" s="919" t="str">
        <f t="shared" si="4"/>
        <v>Tb_EmpPriv_P</v>
      </c>
      <c r="F1296" s="919" t="s">
        <v>1714</v>
      </c>
      <c r="G1296" s="919" t="s">
        <v>1714</v>
      </c>
      <c r="H1296" s="919" t="s">
        <v>1714</v>
      </c>
      <c r="I1296" s="919" t="s">
        <v>1714</v>
      </c>
      <c r="J1296" s="919" t="s">
        <v>1714</v>
      </c>
      <c r="K1296" s="919" t="s">
        <v>1714</v>
      </c>
      <c r="L1296" s="919" t="s">
        <v>1714</v>
      </c>
      <c r="M1296" s="919" t="s">
        <v>1714</v>
      </c>
      <c r="N1296" s="919" t="s">
        <v>1714</v>
      </c>
      <c r="O1296" s="919" t="s">
        <v>1714</v>
      </c>
      <c r="P1296" s="919" t="s">
        <v>1714</v>
      </c>
      <c r="Q1296" s="919" t="s">
        <v>1714</v>
      </c>
      <c r="R1296" s="919" t="s">
        <v>1714</v>
      </c>
      <c r="S1296" s="919" t="s">
        <v>1714</v>
      </c>
      <c r="T1296" s="919" t="s">
        <v>1714</v>
      </c>
      <c r="U1296" s="919" t="s">
        <v>1714</v>
      </c>
      <c r="V1296" s="919" t="s">
        <v>1714</v>
      </c>
      <c r="W1296" s="919" t="s">
        <v>1714</v>
      </c>
      <c r="X1296" s="919" t="s">
        <v>1714</v>
      </c>
      <c r="Y1296" s="919" t="s">
        <v>1714</v>
      </c>
      <c r="Z1296" s="919" t="s">
        <v>1714</v>
      </c>
      <c r="AA1296" s="919" t="s">
        <v>1714</v>
      </c>
      <c r="AB1296" s="919" t="s">
        <v>1714</v>
      </c>
      <c r="AC1296" s="919" t="s">
        <v>1714</v>
      </c>
      <c r="AD1296" s="919" t="s">
        <v>1714</v>
      </c>
      <c r="AE1296" s="919" t="s">
        <v>1714</v>
      </c>
      <c r="AF1296" s="919" t="s">
        <v>1714</v>
      </c>
      <c r="AG1296" s="919" t="s">
        <v>1714</v>
      </c>
      <c r="AH1296" s="919" t="s">
        <v>1714</v>
      </c>
      <c r="AI1296" s="919" t="s">
        <v>1714</v>
      </c>
      <c r="AJ1296" s="919" t="s">
        <v>1714</v>
      </c>
      <c r="AK1296" s="919" t="s">
        <v>1714</v>
      </c>
      <c r="AL1296" s="919" t="s">
        <v>1714</v>
      </c>
      <c r="AM1296" s="919" t="s">
        <v>1714</v>
      </c>
      <c r="AN1296" s="919" t="s">
        <v>1714</v>
      </c>
      <c r="AO1296" s="919" t="s">
        <v>1714</v>
      </c>
      <c r="AP1296" s="919" t="s">
        <v>1714</v>
      </c>
      <c r="AQ1296" s="368"/>
      <c r="AR1296" s="368"/>
    </row>
    <row r="1297" spans="3:44" x14ac:dyDescent="0.25">
      <c r="C1297" s="925" t="s">
        <v>61</v>
      </c>
      <c r="D1297" s="928" t="s">
        <v>427</v>
      </c>
      <c r="E1297" s="919" t="str">
        <f t="shared" si="4"/>
        <v>Tb_EmpPriv_Q</v>
      </c>
      <c r="F1297" s="919" t="s">
        <v>1714</v>
      </c>
      <c r="G1297" s="919" t="s">
        <v>1714</v>
      </c>
      <c r="H1297" s="919" t="s">
        <v>1714</v>
      </c>
      <c r="I1297" s="919" t="s">
        <v>1714</v>
      </c>
      <c r="J1297" s="919" t="s">
        <v>1714</v>
      </c>
      <c r="K1297" s="919" t="s">
        <v>1714</v>
      </c>
      <c r="L1297" s="919" t="s">
        <v>1714</v>
      </c>
      <c r="M1297" s="919" t="s">
        <v>1714</v>
      </c>
      <c r="N1297" s="919" t="s">
        <v>1714</v>
      </c>
      <c r="O1297" s="919" t="s">
        <v>1714</v>
      </c>
      <c r="P1297" s="919" t="s">
        <v>1714</v>
      </c>
      <c r="Q1297" s="919" t="s">
        <v>1714</v>
      </c>
      <c r="R1297" s="919" t="s">
        <v>1714</v>
      </c>
      <c r="S1297" s="919" t="s">
        <v>1714</v>
      </c>
      <c r="T1297" s="919" t="s">
        <v>1714</v>
      </c>
      <c r="U1297" s="919" t="s">
        <v>1714</v>
      </c>
      <c r="V1297" s="919" t="s">
        <v>1714</v>
      </c>
      <c r="W1297" s="919" t="s">
        <v>1714</v>
      </c>
      <c r="X1297" s="919" t="s">
        <v>1714</v>
      </c>
      <c r="Y1297" s="919" t="s">
        <v>1714</v>
      </c>
      <c r="Z1297" s="919" t="s">
        <v>1714</v>
      </c>
      <c r="AA1297" s="919" t="s">
        <v>1714</v>
      </c>
      <c r="AB1297" s="919" t="s">
        <v>1714</v>
      </c>
      <c r="AC1297" s="919" t="s">
        <v>1714</v>
      </c>
      <c r="AD1297" s="919" t="s">
        <v>1714</v>
      </c>
      <c r="AE1297" s="919" t="s">
        <v>1714</v>
      </c>
      <c r="AF1297" s="919" t="s">
        <v>1714</v>
      </c>
      <c r="AG1297" s="919" t="s">
        <v>1714</v>
      </c>
      <c r="AH1297" s="919" t="s">
        <v>1714</v>
      </c>
      <c r="AI1297" s="919" t="s">
        <v>1714</v>
      </c>
      <c r="AJ1297" s="919" t="s">
        <v>1714</v>
      </c>
      <c r="AK1297" s="919" t="s">
        <v>1714</v>
      </c>
      <c r="AL1297" s="919" t="s">
        <v>1714</v>
      </c>
      <c r="AM1297" s="919" t="s">
        <v>1714</v>
      </c>
      <c r="AN1297" s="919" t="s">
        <v>1714</v>
      </c>
      <c r="AO1297" s="919" t="s">
        <v>1714</v>
      </c>
      <c r="AP1297" s="919" t="s">
        <v>1714</v>
      </c>
      <c r="AQ1297" s="368"/>
      <c r="AR1297" s="368"/>
    </row>
    <row r="1298" spans="3:44" x14ac:dyDescent="0.25">
      <c r="C1298" s="925" t="s">
        <v>933</v>
      </c>
      <c r="D1298" s="801" t="s">
        <v>934</v>
      </c>
      <c r="E1298" s="919" t="str">
        <f t="shared" si="4"/>
        <v>Tb_EmpPriv_R</v>
      </c>
      <c r="F1298" s="919" t="s">
        <v>1714</v>
      </c>
      <c r="G1298" s="919" t="s">
        <v>1714</v>
      </c>
      <c r="H1298" s="919" t="s">
        <v>1714</v>
      </c>
      <c r="I1298" s="919" t="s">
        <v>1714</v>
      </c>
      <c r="J1298" s="919" t="s">
        <v>1714</v>
      </c>
      <c r="K1298" s="919" t="s">
        <v>1714</v>
      </c>
      <c r="L1298" s="919" t="s">
        <v>1714</v>
      </c>
      <c r="M1298" s="919" t="s">
        <v>1714</v>
      </c>
      <c r="N1298" s="919" t="s">
        <v>1714</v>
      </c>
      <c r="O1298" s="919" t="s">
        <v>1714</v>
      </c>
      <c r="P1298" s="919" t="s">
        <v>1714</v>
      </c>
      <c r="Q1298" s="919" t="s">
        <v>1714</v>
      </c>
      <c r="R1298" s="919" t="s">
        <v>1714</v>
      </c>
      <c r="S1298" s="919" t="s">
        <v>1714</v>
      </c>
      <c r="T1298" s="919" t="s">
        <v>1714</v>
      </c>
      <c r="U1298" s="919" t="s">
        <v>1714</v>
      </c>
      <c r="V1298" s="919" t="s">
        <v>1714</v>
      </c>
      <c r="W1298" s="919" t="s">
        <v>1714</v>
      </c>
      <c r="X1298" s="919" t="s">
        <v>1714</v>
      </c>
      <c r="Y1298" s="919" t="s">
        <v>1714</v>
      </c>
      <c r="Z1298" s="919" t="s">
        <v>1714</v>
      </c>
      <c r="AA1298" s="919" t="s">
        <v>1714</v>
      </c>
      <c r="AB1298" s="919" t="s">
        <v>1714</v>
      </c>
      <c r="AC1298" s="919" t="s">
        <v>1714</v>
      </c>
      <c r="AD1298" s="919" t="s">
        <v>1714</v>
      </c>
      <c r="AE1298" s="919" t="s">
        <v>1714</v>
      </c>
      <c r="AF1298" s="919" t="s">
        <v>1714</v>
      </c>
      <c r="AG1298" s="919" t="s">
        <v>1714</v>
      </c>
      <c r="AH1298" s="919" t="s">
        <v>1714</v>
      </c>
      <c r="AI1298" s="919" t="s">
        <v>1714</v>
      </c>
      <c r="AJ1298" s="919" t="s">
        <v>1714</v>
      </c>
      <c r="AK1298" s="919" t="s">
        <v>1714</v>
      </c>
      <c r="AL1298" s="919" t="s">
        <v>1714</v>
      </c>
      <c r="AM1298" s="919" t="s">
        <v>1714</v>
      </c>
      <c r="AN1298" s="919" t="s">
        <v>1714</v>
      </c>
      <c r="AO1298" s="919" t="s">
        <v>1714</v>
      </c>
      <c r="AP1298" s="919" t="s">
        <v>1714</v>
      </c>
      <c r="AQ1298" s="368"/>
      <c r="AR1298" s="368"/>
    </row>
    <row r="1299" spans="3:44" x14ac:dyDescent="0.25">
      <c r="C1299" s="925" t="s">
        <v>935</v>
      </c>
      <c r="D1299" s="801" t="s">
        <v>936</v>
      </c>
      <c r="E1299" s="919" t="str">
        <f t="shared" si="4"/>
        <v>Tb_EmpPriv_S</v>
      </c>
      <c r="F1299" s="919" t="s">
        <v>1714</v>
      </c>
      <c r="G1299" s="919" t="s">
        <v>1714</v>
      </c>
      <c r="H1299" s="919" t="s">
        <v>1714</v>
      </c>
      <c r="I1299" s="919" t="s">
        <v>1714</v>
      </c>
      <c r="J1299" s="919" t="s">
        <v>1714</v>
      </c>
      <c r="K1299" s="919" t="s">
        <v>1714</v>
      </c>
      <c r="L1299" s="919" t="s">
        <v>1714</v>
      </c>
      <c r="M1299" s="919" t="s">
        <v>1714</v>
      </c>
      <c r="N1299" s="919" t="s">
        <v>1714</v>
      </c>
      <c r="O1299" s="919" t="s">
        <v>1714</v>
      </c>
      <c r="P1299" s="919" t="s">
        <v>1714</v>
      </c>
      <c r="Q1299" s="919" t="s">
        <v>1714</v>
      </c>
      <c r="R1299" s="919" t="s">
        <v>1714</v>
      </c>
      <c r="S1299" s="919" t="s">
        <v>1714</v>
      </c>
      <c r="T1299" s="919" t="s">
        <v>1714</v>
      </c>
      <c r="U1299" s="919" t="s">
        <v>1714</v>
      </c>
      <c r="V1299" s="919" t="s">
        <v>1714</v>
      </c>
      <c r="W1299" s="919" t="s">
        <v>1714</v>
      </c>
      <c r="X1299" s="919" t="s">
        <v>1714</v>
      </c>
      <c r="Y1299" s="919" t="s">
        <v>1714</v>
      </c>
      <c r="Z1299" s="919" t="s">
        <v>1714</v>
      </c>
      <c r="AA1299" s="919" t="s">
        <v>1714</v>
      </c>
      <c r="AB1299" s="919" t="s">
        <v>1714</v>
      </c>
      <c r="AC1299" s="919" t="s">
        <v>1714</v>
      </c>
      <c r="AD1299" s="919" t="s">
        <v>1714</v>
      </c>
      <c r="AE1299" s="919" t="s">
        <v>1714</v>
      </c>
      <c r="AF1299" s="919" t="s">
        <v>1714</v>
      </c>
      <c r="AG1299" s="919" t="s">
        <v>1714</v>
      </c>
      <c r="AH1299" s="919" t="s">
        <v>1714</v>
      </c>
      <c r="AI1299" s="919" t="s">
        <v>1714</v>
      </c>
      <c r="AJ1299" s="919" t="s">
        <v>1714</v>
      </c>
      <c r="AK1299" s="919" t="s">
        <v>1714</v>
      </c>
      <c r="AL1299" s="919" t="s">
        <v>1714</v>
      </c>
      <c r="AM1299" s="919" t="s">
        <v>1714</v>
      </c>
      <c r="AN1299" s="919" t="s">
        <v>1714</v>
      </c>
      <c r="AO1299" s="919" t="s">
        <v>1714</v>
      </c>
      <c r="AP1299" s="919" t="s">
        <v>1714</v>
      </c>
      <c r="AQ1299" s="368"/>
      <c r="AR1299" s="368"/>
    </row>
    <row r="1300" spans="3:44" ht="13" x14ac:dyDescent="0.3">
      <c r="C1300" s="926" t="s">
        <v>2897</v>
      </c>
      <c r="D1300" s="826" t="s">
        <v>5</v>
      </c>
      <c r="E1300" s="919" t="str">
        <f t="shared" si="4"/>
        <v>Tb_EmpPriv_Tot</v>
      </c>
      <c r="F1300" s="919" t="s">
        <v>1714</v>
      </c>
      <c r="G1300" s="919" t="s">
        <v>1714</v>
      </c>
      <c r="H1300" s="919" t="s">
        <v>1714</v>
      </c>
      <c r="I1300" s="919" t="s">
        <v>1714</v>
      </c>
      <c r="J1300" s="919" t="s">
        <v>1714</v>
      </c>
      <c r="K1300" s="919" t="s">
        <v>1714</v>
      </c>
      <c r="L1300" s="919" t="s">
        <v>1714</v>
      </c>
      <c r="M1300" s="919" t="s">
        <v>1714</v>
      </c>
      <c r="N1300" s="919" t="s">
        <v>1714</v>
      </c>
      <c r="O1300" s="919" t="s">
        <v>1714</v>
      </c>
      <c r="P1300" s="919" t="s">
        <v>1714</v>
      </c>
      <c r="Q1300" s="919" t="s">
        <v>1714</v>
      </c>
      <c r="R1300" s="919" t="s">
        <v>1714</v>
      </c>
      <c r="S1300" s="919" t="s">
        <v>1714</v>
      </c>
      <c r="T1300" s="919" t="s">
        <v>1714</v>
      </c>
      <c r="U1300" s="919" t="s">
        <v>1714</v>
      </c>
      <c r="V1300" s="919" t="s">
        <v>1714</v>
      </c>
      <c r="W1300" s="919" t="s">
        <v>1714</v>
      </c>
      <c r="X1300" s="919" t="s">
        <v>1714</v>
      </c>
      <c r="Y1300" s="919" t="s">
        <v>1714</v>
      </c>
      <c r="Z1300" s="919" t="s">
        <v>1714</v>
      </c>
      <c r="AA1300" s="919" t="s">
        <v>1714</v>
      </c>
      <c r="AB1300" s="919" t="s">
        <v>1714</v>
      </c>
      <c r="AC1300" s="919" t="s">
        <v>1714</v>
      </c>
      <c r="AD1300" s="919" t="s">
        <v>1714</v>
      </c>
      <c r="AE1300" s="919" t="s">
        <v>1714</v>
      </c>
      <c r="AF1300" s="919" t="s">
        <v>1714</v>
      </c>
      <c r="AG1300" s="919" t="s">
        <v>1714</v>
      </c>
      <c r="AH1300" s="919" t="s">
        <v>1714</v>
      </c>
      <c r="AI1300" s="919" t="s">
        <v>1714</v>
      </c>
      <c r="AJ1300" s="919" t="s">
        <v>1714</v>
      </c>
      <c r="AK1300" s="919" t="s">
        <v>1714</v>
      </c>
      <c r="AL1300" s="919" t="s">
        <v>1714</v>
      </c>
      <c r="AM1300" s="919" t="s">
        <v>1714</v>
      </c>
      <c r="AN1300" s="919" t="s">
        <v>1714</v>
      </c>
      <c r="AO1300" s="919" t="s">
        <v>1714</v>
      </c>
      <c r="AP1300" s="919" t="s">
        <v>1714</v>
      </c>
      <c r="AQ1300" s="368"/>
      <c r="AR1300" s="368"/>
    </row>
    <row r="1301" spans="3:44" ht="13" x14ac:dyDescent="0.3">
      <c r="C1301" s="927" t="s">
        <v>473</v>
      </c>
      <c r="D1301" s="801" t="s">
        <v>2900</v>
      </c>
      <c r="E1301" s="919" t="str">
        <f t="shared" si="4"/>
        <v>Tb_EmpPriv_Fish</v>
      </c>
      <c r="F1301" s="919" t="s">
        <v>1714</v>
      </c>
      <c r="G1301" s="919" t="s">
        <v>1714</v>
      </c>
      <c r="H1301" s="919" t="s">
        <v>1714</v>
      </c>
      <c r="I1301" s="919" t="s">
        <v>1714</v>
      </c>
      <c r="J1301" s="919" t="s">
        <v>1714</v>
      </c>
      <c r="K1301" s="919" t="s">
        <v>1714</v>
      </c>
      <c r="L1301" s="919" t="s">
        <v>1714</v>
      </c>
      <c r="M1301" s="919" t="s">
        <v>1714</v>
      </c>
      <c r="N1301" s="919" t="s">
        <v>1714</v>
      </c>
      <c r="O1301" s="919" t="s">
        <v>1714</v>
      </c>
      <c r="P1301" s="919" t="s">
        <v>1714</v>
      </c>
      <c r="Q1301" s="919" t="s">
        <v>1714</v>
      </c>
      <c r="R1301" s="919" t="s">
        <v>1714</v>
      </c>
      <c r="S1301" s="919" t="s">
        <v>1714</v>
      </c>
      <c r="T1301" s="919" t="s">
        <v>1714</v>
      </c>
      <c r="U1301" s="919" t="s">
        <v>1714</v>
      </c>
      <c r="V1301" s="919" t="s">
        <v>1714</v>
      </c>
      <c r="W1301" s="919" t="s">
        <v>1714</v>
      </c>
      <c r="X1301" s="919" t="s">
        <v>1714</v>
      </c>
      <c r="Y1301" s="919" t="s">
        <v>1714</v>
      </c>
      <c r="Z1301" s="919" t="s">
        <v>1714</v>
      </c>
      <c r="AA1301" s="919" t="s">
        <v>1714</v>
      </c>
      <c r="AB1301" s="919" t="s">
        <v>1714</v>
      </c>
      <c r="AC1301" s="919" t="s">
        <v>1714</v>
      </c>
      <c r="AD1301" s="919" t="s">
        <v>1714</v>
      </c>
      <c r="AE1301" s="919" t="s">
        <v>1714</v>
      </c>
      <c r="AF1301" s="919" t="s">
        <v>1714</v>
      </c>
      <c r="AG1301" s="919" t="s">
        <v>1714</v>
      </c>
      <c r="AH1301" s="919" t="s">
        <v>1714</v>
      </c>
      <c r="AI1301" s="919" t="s">
        <v>1714</v>
      </c>
      <c r="AJ1301" s="919" t="s">
        <v>1714</v>
      </c>
      <c r="AK1301" s="919" t="s">
        <v>1714</v>
      </c>
      <c r="AL1301" s="919" t="s">
        <v>1714</v>
      </c>
      <c r="AM1301" s="919" t="s">
        <v>1714</v>
      </c>
      <c r="AN1301" s="919" t="s">
        <v>1714</v>
      </c>
      <c r="AO1301" s="919" t="s">
        <v>1714</v>
      </c>
      <c r="AP1301" s="919" t="s">
        <v>1714</v>
      </c>
    </row>
    <row r="1302" spans="3:44" x14ac:dyDescent="0.25">
      <c r="E1302" s="753"/>
      <c r="F1302" s="753"/>
      <c r="G1302" s="753"/>
      <c r="H1302" s="753"/>
      <c r="I1302" s="753"/>
      <c r="J1302" s="753"/>
      <c r="K1302" s="753"/>
      <c r="L1302" s="753"/>
      <c r="M1302" s="753"/>
      <c r="N1302" s="753"/>
      <c r="O1302" s="753"/>
      <c r="P1302" s="753"/>
      <c r="Q1302" s="753"/>
      <c r="R1302" s="753"/>
      <c r="S1302" s="753"/>
      <c r="T1302" s="753"/>
      <c r="U1302" s="753"/>
      <c r="V1302" s="753"/>
      <c r="W1302" s="753"/>
      <c r="X1302" s="753"/>
      <c r="Y1302" s="753"/>
      <c r="Z1302" s="753"/>
      <c r="AA1302" s="753"/>
      <c r="AB1302" s="753"/>
      <c r="AC1302" s="753"/>
      <c r="AD1302" s="753"/>
      <c r="AE1302" s="753"/>
      <c r="AF1302" s="753"/>
      <c r="AG1302" s="753"/>
      <c r="AH1302" s="753"/>
      <c r="AI1302" s="753"/>
      <c r="AJ1302" s="753"/>
      <c r="AK1302" s="753"/>
      <c r="AL1302" s="753"/>
      <c r="AM1302" s="753"/>
      <c r="AN1302" s="753"/>
      <c r="AO1302" s="753"/>
      <c r="AP1302" s="753"/>
    </row>
    <row r="1303" spans="3:44" ht="13" x14ac:dyDescent="0.3">
      <c r="E1303" s="753"/>
      <c r="F1303" s="753"/>
      <c r="G1303" s="753"/>
      <c r="H1303" s="753"/>
      <c r="I1303" s="753"/>
      <c r="J1303" s="753"/>
      <c r="K1303" s="753"/>
      <c r="L1303" s="753"/>
      <c r="M1303" s="753"/>
      <c r="N1303" s="753"/>
      <c r="O1303" s="753"/>
      <c r="P1303" s="753"/>
      <c r="Q1303" s="753"/>
      <c r="R1303" s="753"/>
      <c r="S1303" s="753"/>
      <c r="T1303" s="753"/>
      <c r="U1303" s="753"/>
      <c r="V1303" s="753"/>
      <c r="W1303" s="753"/>
      <c r="X1303" s="753"/>
      <c r="Y1303" s="753"/>
      <c r="Z1303" s="753"/>
      <c r="AA1303" s="753"/>
      <c r="AB1303" s="753"/>
      <c r="AC1303" s="753"/>
      <c r="AD1303" s="753"/>
      <c r="AE1303" s="753"/>
      <c r="AF1303" s="753"/>
      <c r="AG1303" s="753"/>
      <c r="AH1303" s="753"/>
      <c r="AI1303" s="753"/>
      <c r="AJ1303" s="753"/>
      <c r="AK1303" s="753"/>
      <c r="AL1303" s="753"/>
      <c r="AM1303" s="753"/>
      <c r="AN1303" s="753"/>
      <c r="AO1303" s="753"/>
      <c r="AP1303" s="753"/>
      <c r="AQ1303" s="922"/>
      <c r="AR1303" s="922"/>
    </row>
    <row r="1304" spans="3:44" ht="13" x14ac:dyDescent="0.3">
      <c r="E1304" s="753"/>
      <c r="F1304" s="753"/>
      <c r="G1304" s="753"/>
      <c r="H1304" s="753"/>
      <c r="I1304" s="753"/>
      <c r="J1304" s="753"/>
      <c r="K1304" s="753"/>
      <c r="L1304" s="753"/>
      <c r="M1304" s="753"/>
      <c r="N1304" s="753"/>
      <c r="O1304" s="753"/>
      <c r="P1304" s="753"/>
      <c r="Q1304" s="753"/>
      <c r="R1304" s="753"/>
      <c r="S1304" s="753"/>
      <c r="T1304" s="753"/>
      <c r="U1304" s="753"/>
      <c r="V1304" s="753"/>
      <c r="W1304" s="753"/>
      <c r="X1304" s="753"/>
      <c r="Y1304" s="753"/>
      <c r="Z1304" s="753"/>
      <c r="AA1304" s="753"/>
      <c r="AB1304" s="753"/>
      <c r="AC1304" s="753"/>
      <c r="AD1304" s="753"/>
      <c r="AE1304" s="753"/>
      <c r="AF1304" s="753"/>
      <c r="AG1304" s="753"/>
      <c r="AH1304" s="753"/>
      <c r="AI1304" s="753"/>
      <c r="AJ1304" s="753"/>
      <c r="AK1304" s="753"/>
      <c r="AL1304" s="753"/>
      <c r="AM1304" s="753"/>
      <c r="AN1304" s="753"/>
      <c r="AO1304" s="753"/>
      <c r="AP1304" s="753"/>
      <c r="AQ1304" s="922"/>
      <c r="AR1304" s="922"/>
    </row>
    <row r="1305" spans="3:44" ht="13" x14ac:dyDescent="0.3">
      <c r="C1305" s="881" t="s">
        <v>2904</v>
      </c>
      <c r="D1305" s="801"/>
      <c r="E1305" s="919"/>
      <c r="F1305" s="919"/>
      <c r="G1305" s="919"/>
      <c r="H1305" s="919"/>
      <c r="I1305" s="919"/>
      <c r="J1305" s="919"/>
      <c r="K1305" s="919"/>
      <c r="L1305" s="919"/>
      <c r="M1305" s="919"/>
      <c r="N1305" s="919"/>
      <c r="O1305" s="919"/>
      <c r="P1305" s="919"/>
      <c r="Q1305" s="919"/>
      <c r="R1305" s="919"/>
      <c r="S1305" s="919"/>
      <c r="T1305" s="919"/>
      <c r="U1305" s="919"/>
      <c r="V1305" s="919"/>
      <c r="W1305" s="919"/>
      <c r="X1305" s="919"/>
      <c r="Y1305" s="919"/>
      <c r="Z1305" s="919"/>
      <c r="AA1305" s="919"/>
      <c r="AB1305" s="919"/>
      <c r="AC1305" s="919"/>
      <c r="AD1305" s="919"/>
      <c r="AE1305" s="919"/>
      <c r="AF1305" s="919"/>
      <c r="AG1305" s="919"/>
      <c r="AH1305" s="919"/>
      <c r="AI1305" s="919"/>
      <c r="AJ1305" s="919"/>
      <c r="AK1305" s="919"/>
      <c r="AL1305" s="919"/>
      <c r="AM1305" s="919"/>
      <c r="AN1305" s="919"/>
      <c r="AO1305" s="919"/>
      <c r="AP1305" s="919"/>
      <c r="AQ1305" s="922"/>
      <c r="AR1305" s="922"/>
    </row>
    <row r="1306" spans="3:44" ht="13" x14ac:dyDescent="0.3">
      <c r="C1306" s="926"/>
      <c r="D1306" s="881"/>
      <c r="E1306" s="919"/>
      <c r="F1306" s="919"/>
      <c r="G1306" s="919"/>
      <c r="H1306" s="919"/>
      <c r="I1306" s="919"/>
      <c r="J1306" s="919"/>
      <c r="K1306" s="919"/>
      <c r="L1306" s="919"/>
      <c r="M1306" s="919"/>
      <c r="N1306" s="919"/>
      <c r="O1306" s="919"/>
      <c r="P1306" s="919"/>
      <c r="Q1306" s="919"/>
      <c r="R1306" s="919"/>
      <c r="S1306" s="919"/>
      <c r="T1306" s="919"/>
      <c r="U1306" s="919"/>
      <c r="V1306" s="919"/>
      <c r="W1306" s="919"/>
      <c r="X1306" s="919"/>
      <c r="Y1306" s="919"/>
      <c r="Z1306" s="919"/>
      <c r="AA1306" s="919"/>
      <c r="AB1306" s="919"/>
      <c r="AC1306" s="919"/>
      <c r="AD1306" s="919"/>
      <c r="AE1306" s="919"/>
      <c r="AF1306" s="919"/>
      <c r="AG1306" s="919"/>
      <c r="AH1306" s="919"/>
      <c r="AI1306" s="919"/>
      <c r="AJ1306" s="919"/>
      <c r="AK1306" s="919"/>
      <c r="AL1306" s="919"/>
      <c r="AM1306" s="919"/>
      <c r="AN1306" s="919"/>
      <c r="AO1306" s="919"/>
      <c r="AP1306" s="919"/>
      <c r="AQ1306" s="922"/>
      <c r="AR1306" s="922"/>
    </row>
    <row r="1307" spans="3:44" ht="13" x14ac:dyDescent="0.3">
      <c r="C1307" s="925" t="s">
        <v>919</v>
      </c>
      <c r="D1307" s="801" t="s">
        <v>920</v>
      </c>
      <c r="E1307" s="919" t="str">
        <f>CONCATENATE("Tb_EarnPriv_",C1307)</f>
        <v>Tb_EarnPriv_AA</v>
      </c>
      <c r="F1307" s="919" t="s">
        <v>1714</v>
      </c>
      <c r="G1307" s="919" t="s">
        <v>1714</v>
      </c>
      <c r="H1307" s="919" t="s">
        <v>1714</v>
      </c>
      <c r="I1307" s="919" t="s">
        <v>1714</v>
      </c>
      <c r="J1307" s="919" t="s">
        <v>1714</v>
      </c>
      <c r="K1307" s="919" t="s">
        <v>1714</v>
      </c>
      <c r="L1307" s="919" t="s">
        <v>1714</v>
      </c>
      <c r="M1307" s="919" t="s">
        <v>1714</v>
      </c>
      <c r="N1307" s="919" t="s">
        <v>1714</v>
      </c>
      <c r="O1307" s="919" t="s">
        <v>1714</v>
      </c>
      <c r="P1307" s="919" t="s">
        <v>1714</v>
      </c>
      <c r="Q1307" s="919" t="s">
        <v>1714</v>
      </c>
      <c r="R1307" s="919" t="s">
        <v>1714</v>
      </c>
      <c r="S1307" s="919" t="s">
        <v>1714</v>
      </c>
      <c r="T1307" s="919" t="s">
        <v>1714</v>
      </c>
      <c r="U1307" s="919" t="s">
        <v>1714</v>
      </c>
      <c r="V1307" s="919" t="s">
        <v>1714</v>
      </c>
      <c r="W1307" s="919" t="s">
        <v>1714</v>
      </c>
      <c r="X1307" s="919" t="s">
        <v>1714</v>
      </c>
      <c r="Y1307" s="919" t="s">
        <v>1714</v>
      </c>
      <c r="Z1307" s="919" t="s">
        <v>1714</v>
      </c>
      <c r="AA1307" s="919" t="s">
        <v>1714</v>
      </c>
      <c r="AB1307" s="919" t="s">
        <v>1714</v>
      </c>
      <c r="AC1307" s="919" t="s">
        <v>1714</v>
      </c>
      <c r="AD1307" s="919" t="s">
        <v>1714</v>
      </c>
      <c r="AE1307" s="919" t="s">
        <v>1714</v>
      </c>
      <c r="AF1307" s="919" t="s">
        <v>1714</v>
      </c>
      <c r="AG1307" s="919" t="s">
        <v>1714</v>
      </c>
      <c r="AH1307" s="919" t="s">
        <v>1714</v>
      </c>
      <c r="AI1307" s="919" t="s">
        <v>1714</v>
      </c>
      <c r="AJ1307" s="919" t="s">
        <v>1714</v>
      </c>
      <c r="AK1307" s="919" t="s">
        <v>1714</v>
      </c>
      <c r="AL1307" s="919" t="s">
        <v>1714</v>
      </c>
      <c r="AM1307" s="919" t="s">
        <v>1714</v>
      </c>
      <c r="AN1307" s="919" t="s">
        <v>1714</v>
      </c>
      <c r="AO1307" s="919" t="s">
        <v>1714</v>
      </c>
      <c r="AP1307" s="919" t="s">
        <v>1714</v>
      </c>
      <c r="AQ1307" s="922"/>
      <c r="AR1307" s="922"/>
    </row>
    <row r="1308" spans="3:44" ht="13" x14ac:dyDescent="0.3">
      <c r="C1308" s="925" t="s">
        <v>921</v>
      </c>
      <c r="D1308" s="801" t="s">
        <v>922</v>
      </c>
      <c r="E1308" s="919" t="str">
        <f t="shared" ref="E1308:E1328" si="5">CONCATENATE("Tb_EarnPriv_",C1308)</f>
        <v>Tb_EarnPriv_AF</v>
      </c>
      <c r="F1308" s="919" t="s">
        <v>1714</v>
      </c>
      <c r="G1308" s="919" t="s">
        <v>1714</v>
      </c>
      <c r="H1308" s="919" t="s">
        <v>1714</v>
      </c>
      <c r="I1308" s="919" t="s">
        <v>1714</v>
      </c>
      <c r="J1308" s="919" t="s">
        <v>1714</v>
      </c>
      <c r="K1308" s="919" t="s">
        <v>1714</v>
      </c>
      <c r="L1308" s="919" t="s">
        <v>1714</v>
      </c>
      <c r="M1308" s="919" t="s">
        <v>1714</v>
      </c>
      <c r="N1308" s="919" t="s">
        <v>1714</v>
      </c>
      <c r="O1308" s="919" t="s">
        <v>1714</v>
      </c>
      <c r="P1308" s="919" t="s">
        <v>1714</v>
      </c>
      <c r="Q1308" s="919" t="s">
        <v>1714</v>
      </c>
      <c r="R1308" s="919" t="s">
        <v>1714</v>
      </c>
      <c r="S1308" s="919" t="s">
        <v>1714</v>
      </c>
      <c r="T1308" s="919" t="s">
        <v>1714</v>
      </c>
      <c r="U1308" s="919" t="s">
        <v>1714</v>
      </c>
      <c r="V1308" s="919" t="s">
        <v>1714</v>
      </c>
      <c r="W1308" s="919" t="s">
        <v>1714</v>
      </c>
      <c r="X1308" s="919" t="s">
        <v>1714</v>
      </c>
      <c r="Y1308" s="919" t="s">
        <v>1714</v>
      </c>
      <c r="Z1308" s="919" t="s">
        <v>1714</v>
      </c>
      <c r="AA1308" s="919" t="s">
        <v>1714</v>
      </c>
      <c r="AB1308" s="919" t="s">
        <v>1714</v>
      </c>
      <c r="AC1308" s="919" t="s">
        <v>1714</v>
      </c>
      <c r="AD1308" s="919" t="s">
        <v>1714</v>
      </c>
      <c r="AE1308" s="919" t="s">
        <v>1714</v>
      </c>
      <c r="AF1308" s="919" t="s">
        <v>1714</v>
      </c>
      <c r="AG1308" s="919" t="s">
        <v>1714</v>
      </c>
      <c r="AH1308" s="919" t="s">
        <v>1714</v>
      </c>
      <c r="AI1308" s="919" t="s">
        <v>1714</v>
      </c>
      <c r="AJ1308" s="919" t="s">
        <v>1714</v>
      </c>
      <c r="AK1308" s="919" t="s">
        <v>1714</v>
      </c>
      <c r="AL1308" s="919" t="s">
        <v>1714</v>
      </c>
      <c r="AM1308" s="919" t="s">
        <v>1714</v>
      </c>
      <c r="AN1308" s="919" t="s">
        <v>1714</v>
      </c>
      <c r="AO1308" s="919" t="s">
        <v>1714</v>
      </c>
      <c r="AP1308" s="919" t="s">
        <v>1714</v>
      </c>
      <c r="AQ1308" s="922"/>
      <c r="AR1308" s="922"/>
    </row>
    <row r="1309" spans="3:44" ht="13" x14ac:dyDescent="0.3">
      <c r="C1309" s="925" t="s">
        <v>41</v>
      </c>
      <c r="D1309" s="928" t="s">
        <v>923</v>
      </c>
      <c r="E1309" s="919" t="str">
        <f t="shared" si="5"/>
        <v>Tb_EarnPriv_B</v>
      </c>
      <c r="F1309" s="919" t="s">
        <v>1714</v>
      </c>
      <c r="G1309" s="919" t="s">
        <v>1714</v>
      </c>
      <c r="H1309" s="919" t="s">
        <v>1714</v>
      </c>
      <c r="I1309" s="919" t="s">
        <v>1714</v>
      </c>
      <c r="J1309" s="919" t="s">
        <v>1714</v>
      </c>
      <c r="K1309" s="919" t="s">
        <v>1714</v>
      </c>
      <c r="L1309" s="919" t="s">
        <v>1714</v>
      </c>
      <c r="M1309" s="919" t="s">
        <v>1714</v>
      </c>
      <c r="N1309" s="919" t="s">
        <v>1714</v>
      </c>
      <c r="O1309" s="919" t="s">
        <v>1714</v>
      </c>
      <c r="P1309" s="919" t="s">
        <v>1714</v>
      </c>
      <c r="Q1309" s="919" t="s">
        <v>1714</v>
      </c>
      <c r="R1309" s="919" t="s">
        <v>1714</v>
      </c>
      <c r="S1309" s="919" t="s">
        <v>1714</v>
      </c>
      <c r="T1309" s="919" t="s">
        <v>1714</v>
      </c>
      <c r="U1309" s="919" t="s">
        <v>1714</v>
      </c>
      <c r="V1309" s="919" t="s">
        <v>1714</v>
      </c>
      <c r="W1309" s="919" t="s">
        <v>1714</v>
      </c>
      <c r="X1309" s="919" t="s">
        <v>1714</v>
      </c>
      <c r="Y1309" s="919" t="s">
        <v>1714</v>
      </c>
      <c r="Z1309" s="919" t="s">
        <v>1714</v>
      </c>
      <c r="AA1309" s="919" t="s">
        <v>1714</v>
      </c>
      <c r="AB1309" s="919" t="s">
        <v>1714</v>
      </c>
      <c r="AC1309" s="919" t="s">
        <v>1714</v>
      </c>
      <c r="AD1309" s="919" t="s">
        <v>1714</v>
      </c>
      <c r="AE1309" s="919" t="s">
        <v>1714</v>
      </c>
      <c r="AF1309" s="919" t="s">
        <v>1714</v>
      </c>
      <c r="AG1309" s="919" t="s">
        <v>1714</v>
      </c>
      <c r="AH1309" s="919" t="s">
        <v>1714</v>
      </c>
      <c r="AI1309" s="919" t="s">
        <v>1714</v>
      </c>
      <c r="AJ1309" s="919" t="s">
        <v>1714</v>
      </c>
      <c r="AK1309" s="919" t="s">
        <v>1714</v>
      </c>
      <c r="AL1309" s="919" t="s">
        <v>1714</v>
      </c>
      <c r="AM1309" s="919" t="s">
        <v>1714</v>
      </c>
      <c r="AN1309" s="919" t="s">
        <v>1714</v>
      </c>
      <c r="AO1309" s="919" t="s">
        <v>1714</v>
      </c>
      <c r="AP1309" s="919" t="s">
        <v>1714</v>
      </c>
      <c r="AQ1309" s="922"/>
      <c r="AR1309" s="922"/>
    </row>
    <row r="1310" spans="3:44" ht="13" x14ac:dyDescent="0.3">
      <c r="C1310" s="925" t="s">
        <v>42</v>
      </c>
      <c r="D1310" s="801" t="s">
        <v>44</v>
      </c>
      <c r="E1310" s="919" t="str">
        <f t="shared" si="5"/>
        <v>Tb_EarnPriv_C</v>
      </c>
      <c r="F1310" s="919" t="s">
        <v>1714</v>
      </c>
      <c r="G1310" s="919" t="s">
        <v>1714</v>
      </c>
      <c r="H1310" s="919" t="s">
        <v>1714</v>
      </c>
      <c r="I1310" s="919" t="s">
        <v>1714</v>
      </c>
      <c r="J1310" s="919" t="s">
        <v>1714</v>
      </c>
      <c r="K1310" s="919" t="s">
        <v>1714</v>
      </c>
      <c r="L1310" s="919" t="s">
        <v>1714</v>
      </c>
      <c r="M1310" s="919" t="s">
        <v>1714</v>
      </c>
      <c r="N1310" s="919" t="s">
        <v>1714</v>
      </c>
      <c r="O1310" s="919" t="s">
        <v>1714</v>
      </c>
      <c r="P1310" s="919" t="s">
        <v>1714</v>
      </c>
      <c r="Q1310" s="919" t="s">
        <v>1714</v>
      </c>
      <c r="R1310" s="919" t="s">
        <v>1714</v>
      </c>
      <c r="S1310" s="919" t="s">
        <v>1714</v>
      </c>
      <c r="T1310" s="919" t="s">
        <v>1714</v>
      </c>
      <c r="U1310" s="919" t="s">
        <v>1714</v>
      </c>
      <c r="V1310" s="919" t="s">
        <v>1714</v>
      </c>
      <c r="W1310" s="919" t="s">
        <v>1714</v>
      </c>
      <c r="X1310" s="919" t="s">
        <v>1714</v>
      </c>
      <c r="Y1310" s="919" t="s">
        <v>1714</v>
      </c>
      <c r="Z1310" s="919" t="s">
        <v>1714</v>
      </c>
      <c r="AA1310" s="919" t="s">
        <v>1714</v>
      </c>
      <c r="AB1310" s="919" t="s">
        <v>1714</v>
      </c>
      <c r="AC1310" s="919" t="s">
        <v>1714</v>
      </c>
      <c r="AD1310" s="919" t="s">
        <v>1714</v>
      </c>
      <c r="AE1310" s="919" t="s">
        <v>1714</v>
      </c>
      <c r="AF1310" s="919" t="s">
        <v>1714</v>
      </c>
      <c r="AG1310" s="919" t="s">
        <v>1714</v>
      </c>
      <c r="AH1310" s="919" t="s">
        <v>1714</v>
      </c>
      <c r="AI1310" s="919" t="s">
        <v>1714</v>
      </c>
      <c r="AJ1310" s="919" t="s">
        <v>1714</v>
      </c>
      <c r="AK1310" s="919" t="s">
        <v>1714</v>
      </c>
      <c r="AL1310" s="919" t="s">
        <v>1714</v>
      </c>
      <c r="AM1310" s="919" t="s">
        <v>1714</v>
      </c>
      <c r="AN1310" s="919" t="s">
        <v>1714</v>
      </c>
      <c r="AO1310" s="919" t="s">
        <v>1714</v>
      </c>
      <c r="AP1310" s="919" t="s">
        <v>1714</v>
      </c>
      <c r="AQ1310" s="922"/>
      <c r="AR1310" s="922"/>
    </row>
    <row r="1311" spans="3:44" ht="13" x14ac:dyDescent="0.3">
      <c r="C1311" s="925" t="s">
        <v>43</v>
      </c>
      <c r="D1311" s="801" t="s">
        <v>924</v>
      </c>
      <c r="E1311" s="919" t="str">
        <f t="shared" si="5"/>
        <v>Tb_EarnPriv_D</v>
      </c>
      <c r="F1311" s="919" t="s">
        <v>1714</v>
      </c>
      <c r="G1311" s="919" t="s">
        <v>1714</v>
      </c>
      <c r="H1311" s="919" t="s">
        <v>1714</v>
      </c>
      <c r="I1311" s="919" t="s">
        <v>1714</v>
      </c>
      <c r="J1311" s="919" t="s">
        <v>1714</v>
      </c>
      <c r="K1311" s="919" t="s">
        <v>1714</v>
      </c>
      <c r="L1311" s="919" t="s">
        <v>1714</v>
      </c>
      <c r="M1311" s="919" t="s">
        <v>1714</v>
      </c>
      <c r="N1311" s="919" t="s">
        <v>1714</v>
      </c>
      <c r="O1311" s="919" t="s">
        <v>1714</v>
      </c>
      <c r="P1311" s="919" t="s">
        <v>1714</v>
      </c>
      <c r="Q1311" s="919" t="s">
        <v>1714</v>
      </c>
      <c r="R1311" s="919" t="s">
        <v>1714</v>
      </c>
      <c r="S1311" s="919" t="s">
        <v>1714</v>
      </c>
      <c r="T1311" s="919" t="s">
        <v>1714</v>
      </c>
      <c r="U1311" s="919" t="s">
        <v>1714</v>
      </c>
      <c r="V1311" s="919" t="s">
        <v>1714</v>
      </c>
      <c r="W1311" s="919" t="s">
        <v>1714</v>
      </c>
      <c r="X1311" s="919" t="s">
        <v>1714</v>
      </c>
      <c r="Y1311" s="919" t="s">
        <v>1714</v>
      </c>
      <c r="Z1311" s="919" t="s">
        <v>1714</v>
      </c>
      <c r="AA1311" s="919" t="s">
        <v>1714</v>
      </c>
      <c r="AB1311" s="919" t="s">
        <v>1714</v>
      </c>
      <c r="AC1311" s="919" t="s">
        <v>1714</v>
      </c>
      <c r="AD1311" s="919" t="s">
        <v>1714</v>
      </c>
      <c r="AE1311" s="919" t="s">
        <v>1714</v>
      </c>
      <c r="AF1311" s="919" t="s">
        <v>1714</v>
      </c>
      <c r="AG1311" s="919" t="s">
        <v>1714</v>
      </c>
      <c r="AH1311" s="919" t="s">
        <v>1714</v>
      </c>
      <c r="AI1311" s="919" t="s">
        <v>1714</v>
      </c>
      <c r="AJ1311" s="919" t="s">
        <v>1714</v>
      </c>
      <c r="AK1311" s="919" t="s">
        <v>1714</v>
      </c>
      <c r="AL1311" s="919" t="s">
        <v>1714</v>
      </c>
      <c r="AM1311" s="919" t="s">
        <v>1714</v>
      </c>
      <c r="AN1311" s="919" t="s">
        <v>1714</v>
      </c>
      <c r="AO1311" s="919" t="s">
        <v>1714</v>
      </c>
      <c r="AP1311" s="919" t="s">
        <v>1714</v>
      </c>
      <c r="AQ1311" s="922"/>
      <c r="AR1311" s="922"/>
    </row>
    <row r="1312" spans="3:44" x14ac:dyDescent="0.25">
      <c r="C1312" s="925" t="s">
        <v>45</v>
      </c>
      <c r="D1312" s="801" t="s">
        <v>925</v>
      </c>
      <c r="E1312" s="919" t="str">
        <f t="shared" si="5"/>
        <v>Tb_EarnPriv_E</v>
      </c>
      <c r="F1312" s="919" t="s">
        <v>1714</v>
      </c>
      <c r="G1312" s="919" t="s">
        <v>1714</v>
      </c>
      <c r="H1312" s="919" t="s">
        <v>1714</v>
      </c>
      <c r="I1312" s="919" t="s">
        <v>1714</v>
      </c>
      <c r="J1312" s="919" t="s">
        <v>1714</v>
      </c>
      <c r="K1312" s="919" t="s">
        <v>1714</v>
      </c>
      <c r="L1312" s="919" t="s">
        <v>1714</v>
      </c>
      <c r="M1312" s="919" t="s">
        <v>1714</v>
      </c>
      <c r="N1312" s="919" t="s">
        <v>1714</v>
      </c>
      <c r="O1312" s="919" t="s">
        <v>1714</v>
      </c>
      <c r="P1312" s="919" t="s">
        <v>1714</v>
      </c>
      <c r="Q1312" s="919" t="s">
        <v>1714</v>
      </c>
      <c r="R1312" s="919" t="s">
        <v>1714</v>
      </c>
      <c r="S1312" s="919" t="s">
        <v>1714</v>
      </c>
      <c r="T1312" s="919" t="s">
        <v>1714</v>
      </c>
      <c r="U1312" s="919" t="s">
        <v>1714</v>
      </c>
      <c r="V1312" s="919" t="s">
        <v>1714</v>
      </c>
      <c r="W1312" s="919" t="s">
        <v>1714</v>
      </c>
      <c r="X1312" s="919" t="s">
        <v>1714</v>
      </c>
      <c r="Y1312" s="919" t="s">
        <v>1714</v>
      </c>
      <c r="Z1312" s="919" t="s">
        <v>1714</v>
      </c>
      <c r="AA1312" s="919" t="s">
        <v>1714</v>
      </c>
      <c r="AB1312" s="919" t="s">
        <v>1714</v>
      </c>
      <c r="AC1312" s="919" t="s">
        <v>1714</v>
      </c>
      <c r="AD1312" s="919" t="s">
        <v>1714</v>
      </c>
      <c r="AE1312" s="919" t="s">
        <v>1714</v>
      </c>
      <c r="AF1312" s="919" t="s">
        <v>1714</v>
      </c>
      <c r="AG1312" s="919" t="s">
        <v>1714</v>
      </c>
      <c r="AH1312" s="919" t="s">
        <v>1714</v>
      </c>
      <c r="AI1312" s="919" t="s">
        <v>1714</v>
      </c>
      <c r="AJ1312" s="919" t="s">
        <v>1714</v>
      </c>
      <c r="AK1312" s="919" t="s">
        <v>1714</v>
      </c>
      <c r="AL1312" s="919" t="s">
        <v>1714</v>
      </c>
      <c r="AM1312" s="919" t="s">
        <v>1714</v>
      </c>
      <c r="AN1312" s="919" t="s">
        <v>1714</v>
      </c>
      <c r="AO1312" s="919" t="s">
        <v>1714</v>
      </c>
      <c r="AP1312" s="919" t="s">
        <v>1714</v>
      </c>
      <c r="AQ1312" s="368"/>
      <c r="AR1312" s="368"/>
    </row>
    <row r="1313" spans="3:44" x14ac:dyDescent="0.25">
      <c r="C1313" s="925" t="s">
        <v>46</v>
      </c>
      <c r="D1313" s="801" t="s">
        <v>47</v>
      </c>
      <c r="E1313" s="919" t="str">
        <f t="shared" si="5"/>
        <v>Tb_EarnPriv_F</v>
      </c>
      <c r="F1313" s="919" t="s">
        <v>1714</v>
      </c>
      <c r="G1313" s="919" t="s">
        <v>1714</v>
      </c>
      <c r="H1313" s="919" t="s">
        <v>1714</v>
      </c>
      <c r="I1313" s="919" t="s">
        <v>1714</v>
      </c>
      <c r="J1313" s="919" t="s">
        <v>1714</v>
      </c>
      <c r="K1313" s="919" t="s">
        <v>1714</v>
      </c>
      <c r="L1313" s="919" t="s">
        <v>1714</v>
      </c>
      <c r="M1313" s="919" t="s">
        <v>1714</v>
      </c>
      <c r="N1313" s="919" t="s">
        <v>1714</v>
      </c>
      <c r="O1313" s="919" t="s">
        <v>1714</v>
      </c>
      <c r="P1313" s="919" t="s">
        <v>1714</v>
      </c>
      <c r="Q1313" s="919" t="s">
        <v>1714</v>
      </c>
      <c r="R1313" s="919" t="s">
        <v>1714</v>
      </c>
      <c r="S1313" s="919" t="s">
        <v>1714</v>
      </c>
      <c r="T1313" s="919" t="s">
        <v>1714</v>
      </c>
      <c r="U1313" s="919" t="s">
        <v>1714</v>
      </c>
      <c r="V1313" s="919" t="s">
        <v>1714</v>
      </c>
      <c r="W1313" s="919" t="s">
        <v>1714</v>
      </c>
      <c r="X1313" s="919" t="s">
        <v>1714</v>
      </c>
      <c r="Y1313" s="919" t="s">
        <v>1714</v>
      </c>
      <c r="Z1313" s="919" t="s">
        <v>1714</v>
      </c>
      <c r="AA1313" s="919" t="s">
        <v>1714</v>
      </c>
      <c r="AB1313" s="919" t="s">
        <v>1714</v>
      </c>
      <c r="AC1313" s="919" t="s">
        <v>1714</v>
      </c>
      <c r="AD1313" s="919" t="s">
        <v>1714</v>
      </c>
      <c r="AE1313" s="919" t="s">
        <v>1714</v>
      </c>
      <c r="AF1313" s="919" t="s">
        <v>1714</v>
      </c>
      <c r="AG1313" s="919" t="s">
        <v>1714</v>
      </c>
      <c r="AH1313" s="919" t="s">
        <v>1714</v>
      </c>
      <c r="AI1313" s="919" t="s">
        <v>1714</v>
      </c>
      <c r="AJ1313" s="919" t="s">
        <v>1714</v>
      </c>
      <c r="AK1313" s="919" t="s">
        <v>1714</v>
      </c>
      <c r="AL1313" s="919" t="s">
        <v>1714</v>
      </c>
      <c r="AM1313" s="919" t="s">
        <v>1714</v>
      </c>
      <c r="AN1313" s="919" t="s">
        <v>1714</v>
      </c>
      <c r="AO1313" s="919" t="s">
        <v>1714</v>
      </c>
      <c r="AP1313" s="919" t="s">
        <v>1714</v>
      </c>
      <c r="AQ1313" s="368"/>
      <c r="AR1313" s="368"/>
    </row>
    <row r="1314" spans="3:44" x14ac:dyDescent="0.25">
      <c r="C1314" s="925" t="s">
        <v>48</v>
      </c>
      <c r="D1314" s="801" t="s">
        <v>926</v>
      </c>
      <c r="E1314" s="919" t="str">
        <f t="shared" si="5"/>
        <v>Tb_EarnPriv_G</v>
      </c>
      <c r="F1314" s="919" t="s">
        <v>1714</v>
      </c>
      <c r="G1314" s="919" t="s">
        <v>1714</v>
      </c>
      <c r="H1314" s="919" t="s">
        <v>1714</v>
      </c>
      <c r="I1314" s="919" t="s">
        <v>1714</v>
      </c>
      <c r="J1314" s="919" t="s">
        <v>1714</v>
      </c>
      <c r="K1314" s="919" t="s">
        <v>1714</v>
      </c>
      <c r="L1314" s="919" t="s">
        <v>1714</v>
      </c>
      <c r="M1314" s="919" t="s">
        <v>1714</v>
      </c>
      <c r="N1314" s="919" t="s">
        <v>1714</v>
      </c>
      <c r="O1314" s="919" t="s">
        <v>1714</v>
      </c>
      <c r="P1314" s="919" t="s">
        <v>1714</v>
      </c>
      <c r="Q1314" s="919" t="s">
        <v>1714</v>
      </c>
      <c r="R1314" s="919" t="s">
        <v>1714</v>
      </c>
      <c r="S1314" s="919" t="s">
        <v>1714</v>
      </c>
      <c r="T1314" s="919" t="s">
        <v>1714</v>
      </c>
      <c r="U1314" s="919" t="s">
        <v>1714</v>
      </c>
      <c r="V1314" s="919" t="s">
        <v>1714</v>
      </c>
      <c r="W1314" s="919" t="s">
        <v>1714</v>
      </c>
      <c r="X1314" s="919" t="s">
        <v>1714</v>
      </c>
      <c r="Y1314" s="919" t="s">
        <v>1714</v>
      </c>
      <c r="Z1314" s="919" t="s">
        <v>1714</v>
      </c>
      <c r="AA1314" s="919" t="s">
        <v>1714</v>
      </c>
      <c r="AB1314" s="919" t="s">
        <v>1714</v>
      </c>
      <c r="AC1314" s="919" t="s">
        <v>1714</v>
      </c>
      <c r="AD1314" s="919" t="s">
        <v>1714</v>
      </c>
      <c r="AE1314" s="919" t="s">
        <v>1714</v>
      </c>
      <c r="AF1314" s="919" t="s">
        <v>1714</v>
      </c>
      <c r="AG1314" s="919" t="s">
        <v>1714</v>
      </c>
      <c r="AH1314" s="919" t="s">
        <v>1714</v>
      </c>
      <c r="AI1314" s="919" t="s">
        <v>1714</v>
      </c>
      <c r="AJ1314" s="919" t="s">
        <v>1714</v>
      </c>
      <c r="AK1314" s="919" t="s">
        <v>1714</v>
      </c>
      <c r="AL1314" s="919" t="s">
        <v>1714</v>
      </c>
      <c r="AM1314" s="919" t="s">
        <v>1714</v>
      </c>
      <c r="AN1314" s="919" t="s">
        <v>1714</v>
      </c>
      <c r="AO1314" s="919" t="s">
        <v>1714</v>
      </c>
      <c r="AP1314" s="919" t="s">
        <v>1714</v>
      </c>
      <c r="AQ1314" s="368"/>
      <c r="AR1314" s="368"/>
    </row>
    <row r="1315" spans="3:44" x14ac:dyDescent="0.25">
      <c r="C1315" s="925" t="s">
        <v>49</v>
      </c>
      <c r="D1315" s="801" t="s">
        <v>927</v>
      </c>
      <c r="E1315" s="919" t="str">
        <f t="shared" si="5"/>
        <v>Tb_EarnPriv_H</v>
      </c>
      <c r="F1315" s="919" t="s">
        <v>1714</v>
      </c>
      <c r="G1315" s="919" t="s">
        <v>1714</v>
      </c>
      <c r="H1315" s="919" t="s">
        <v>1714</v>
      </c>
      <c r="I1315" s="919" t="s">
        <v>1714</v>
      </c>
      <c r="J1315" s="919" t="s">
        <v>1714</v>
      </c>
      <c r="K1315" s="919" t="s">
        <v>1714</v>
      </c>
      <c r="L1315" s="919" t="s">
        <v>1714</v>
      </c>
      <c r="M1315" s="919" t="s">
        <v>1714</v>
      </c>
      <c r="N1315" s="919" t="s">
        <v>1714</v>
      </c>
      <c r="O1315" s="919" t="s">
        <v>1714</v>
      </c>
      <c r="P1315" s="919" t="s">
        <v>1714</v>
      </c>
      <c r="Q1315" s="919" t="s">
        <v>1714</v>
      </c>
      <c r="R1315" s="919" t="s">
        <v>1714</v>
      </c>
      <c r="S1315" s="919" t="s">
        <v>1714</v>
      </c>
      <c r="T1315" s="919" t="s">
        <v>1714</v>
      </c>
      <c r="U1315" s="919" t="s">
        <v>1714</v>
      </c>
      <c r="V1315" s="919" t="s">
        <v>1714</v>
      </c>
      <c r="W1315" s="919" t="s">
        <v>1714</v>
      </c>
      <c r="X1315" s="919" t="s">
        <v>1714</v>
      </c>
      <c r="Y1315" s="919" t="s">
        <v>1714</v>
      </c>
      <c r="Z1315" s="919" t="s">
        <v>1714</v>
      </c>
      <c r="AA1315" s="919" t="s">
        <v>1714</v>
      </c>
      <c r="AB1315" s="919" t="s">
        <v>1714</v>
      </c>
      <c r="AC1315" s="919" t="s">
        <v>1714</v>
      </c>
      <c r="AD1315" s="919" t="s">
        <v>1714</v>
      </c>
      <c r="AE1315" s="919" t="s">
        <v>1714</v>
      </c>
      <c r="AF1315" s="919" t="s">
        <v>1714</v>
      </c>
      <c r="AG1315" s="919" t="s">
        <v>1714</v>
      </c>
      <c r="AH1315" s="919" t="s">
        <v>1714</v>
      </c>
      <c r="AI1315" s="919" t="s">
        <v>1714</v>
      </c>
      <c r="AJ1315" s="919" t="s">
        <v>1714</v>
      </c>
      <c r="AK1315" s="919" t="s">
        <v>1714</v>
      </c>
      <c r="AL1315" s="919" t="s">
        <v>1714</v>
      </c>
      <c r="AM1315" s="919" t="s">
        <v>1714</v>
      </c>
      <c r="AN1315" s="919" t="s">
        <v>1714</v>
      </c>
      <c r="AO1315" s="919" t="s">
        <v>1714</v>
      </c>
      <c r="AP1315" s="919" t="s">
        <v>1714</v>
      </c>
      <c r="AQ1315" s="368"/>
      <c r="AR1315" s="368"/>
    </row>
    <row r="1316" spans="3:44" x14ac:dyDescent="0.25">
      <c r="C1316" s="925" t="s">
        <v>50</v>
      </c>
      <c r="D1316" s="801" t="s">
        <v>928</v>
      </c>
      <c r="E1316" s="919" t="str">
        <f t="shared" si="5"/>
        <v>Tb_EarnPriv_I</v>
      </c>
      <c r="F1316" s="919" t="s">
        <v>1714</v>
      </c>
      <c r="G1316" s="919" t="s">
        <v>1714</v>
      </c>
      <c r="H1316" s="919" t="s">
        <v>1714</v>
      </c>
      <c r="I1316" s="919" t="s">
        <v>1714</v>
      </c>
      <c r="J1316" s="919" t="s">
        <v>1714</v>
      </c>
      <c r="K1316" s="919" t="s">
        <v>1714</v>
      </c>
      <c r="L1316" s="919" t="s">
        <v>1714</v>
      </c>
      <c r="M1316" s="919" t="s">
        <v>1714</v>
      </c>
      <c r="N1316" s="919" t="s">
        <v>1714</v>
      </c>
      <c r="O1316" s="919" t="s">
        <v>1714</v>
      </c>
      <c r="P1316" s="919" t="s">
        <v>1714</v>
      </c>
      <c r="Q1316" s="919" t="s">
        <v>1714</v>
      </c>
      <c r="R1316" s="919" t="s">
        <v>1714</v>
      </c>
      <c r="S1316" s="919" t="s">
        <v>1714</v>
      </c>
      <c r="T1316" s="919" t="s">
        <v>1714</v>
      </c>
      <c r="U1316" s="919" t="s">
        <v>1714</v>
      </c>
      <c r="V1316" s="919" t="s">
        <v>1714</v>
      </c>
      <c r="W1316" s="919" t="s">
        <v>1714</v>
      </c>
      <c r="X1316" s="919" t="s">
        <v>1714</v>
      </c>
      <c r="Y1316" s="919" t="s">
        <v>1714</v>
      </c>
      <c r="Z1316" s="919" t="s">
        <v>1714</v>
      </c>
      <c r="AA1316" s="919" t="s">
        <v>1714</v>
      </c>
      <c r="AB1316" s="919" t="s">
        <v>1714</v>
      </c>
      <c r="AC1316" s="919" t="s">
        <v>1714</v>
      </c>
      <c r="AD1316" s="919" t="s">
        <v>1714</v>
      </c>
      <c r="AE1316" s="919" t="s">
        <v>1714</v>
      </c>
      <c r="AF1316" s="919" t="s">
        <v>1714</v>
      </c>
      <c r="AG1316" s="919" t="s">
        <v>1714</v>
      </c>
      <c r="AH1316" s="919" t="s">
        <v>1714</v>
      </c>
      <c r="AI1316" s="919" t="s">
        <v>1714</v>
      </c>
      <c r="AJ1316" s="919" t="s">
        <v>1714</v>
      </c>
      <c r="AK1316" s="919" t="s">
        <v>1714</v>
      </c>
      <c r="AL1316" s="919" t="s">
        <v>1714</v>
      </c>
      <c r="AM1316" s="919" t="s">
        <v>1714</v>
      </c>
      <c r="AN1316" s="919" t="s">
        <v>1714</v>
      </c>
      <c r="AO1316" s="919" t="s">
        <v>1714</v>
      </c>
      <c r="AP1316" s="919" t="s">
        <v>1714</v>
      </c>
      <c r="AQ1316" s="368"/>
      <c r="AR1316" s="368"/>
    </row>
    <row r="1317" spans="3:44" x14ac:dyDescent="0.25">
      <c r="C1317" s="925" t="s">
        <v>51</v>
      </c>
      <c r="D1317" s="928" t="s">
        <v>929</v>
      </c>
      <c r="E1317" s="919" t="str">
        <f t="shared" si="5"/>
        <v>Tb_EarnPriv_J</v>
      </c>
      <c r="F1317" s="919" t="s">
        <v>1714</v>
      </c>
      <c r="G1317" s="919" t="s">
        <v>1714</v>
      </c>
      <c r="H1317" s="919" t="s">
        <v>1714</v>
      </c>
      <c r="I1317" s="919" t="s">
        <v>1714</v>
      </c>
      <c r="J1317" s="919" t="s">
        <v>1714</v>
      </c>
      <c r="K1317" s="919" t="s">
        <v>1714</v>
      </c>
      <c r="L1317" s="919" t="s">
        <v>1714</v>
      </c>
      <c r="M1317" s="919" t="s">
        <v>1714</v>
      </c>
      <c r="N1317" s="919" t="s">
        <v>1714</v>
      </c>
      <c r="O1317" s="919" t="s">
        <v>1714</v>
      </c>
      <c r="P1317" s="919" t="s">
        <v>1714</v>
      </c>
      <c r="Q1317" s="919" t="s">
        <v>1714</v>
      </c>
      <c r="R1317" s="919" t="s">
        <v>1714</v>
      </c>
      <c r="S1317" s="919" t="s">
        <v>1714</v>
      </c>
      <c r="T1317" s="919" t="s">
        <v>1714</v>
      </c>
      <c r="U1317" s="919" t="s">
        <v>1714</v>
      </c>
      <c r="V1317" s="919" t="s">
        <v>1714</v>
      </c>
      <c r="W1317" s="919" t="s">
        <v>1714</v>
      </c>
      <c r="X1317" s="919" t="s">
        <v>1714</v>
      </c>
      <c r="Y1317" s="919" t="s">
        <v>1714</v>
      </c>
      <c r="Z1317" s="919" t="s">
        <v>1714</v>
      </c>
      <c r="AA1317" s="919" t="s">
        <v>1714</v>
      </c>
      <c r="AB1317" s="919" t="s">
        <v>1714</v>
      </c>
      <c r="AC1317" s="919" t="s">
        <v>1714</v>
      </c>
      <c r="AD1317" s="919" t="s">
        <v>1714</v>
      </c>
      <c r="AE1317" s="919" t="s">
        <v>1714</v>
      </c>
      <c r="AF1317" s="919" t="s">
        <v>1714</v>
      </c>
      <c r="AG1317" s="919" t="s">
        <v>1714</v>
      </c>
      <c r="AH1317" s="919" t="s">
        <v>1714</v>
      </c>
      <c r="AI1317" s="919" t="s">
        <v>1714</v>
      </c>
      <c r="AJ1317" s="919" t="s">
        <v>1714</v>
      </c>
      <c r="AK1317" s="919" t="s">
        <v>1714</v>
      </c>
      <c r="AL1317" s="919" t="s">
        <v>1714</v>
      </c>
      <c r="AM1317" s="919" t="s">
        <v>1714</v>
      </c>
      <c r="AN1317" s="919" t="s">
        <v>1714</v>
      </c>
      <c r="AO1317" s="919" t="s">
        <v>1714</v>
      </c>
      <c r="AP1317" s="919" t="s">
        <v>1714</v>
      </c>
      <c r="AQ1317" s="368"/>
      <c r="AR1317" s="368"/>
    </row>
    <row r="1318" spans="3:44" x14ac:dyDescent="0.25">
      <c r="C1318" s="925" t="s">
        <v>53</v>
      </c>
      <c r="D1318" s="801" t="s">
        <v>52</v>
      </c>
      <c r="E1318" s="919" t="str">
        <f t="shared" si="5"/>
        <v>Tb_EarnPriv_K</v>
      </c>
      <c r="F1318" s="919" t="s">
        <v>1714</v>
      </c>
      <c r="G1318" s="919" t="s">
        <v>1714</v>
      </c>
      <c r="H1318" s="919" t="s">
        <v>1714</v>
      </c>
      <c r="I1318" s="919" t="s">
        <v>1714</v>
      </c>
      <c r="J1318" s="919" t="s">
        <v>1714</v>
      </c>
      <c r="K1318" s="919" t="s">
        <v>1714</v>
      </c>
      <c r="L1318" s="919" t="s">
        <v>1714</v>
      </c>
      <c r="M1318" s="919" t="s">
        <v>1714</v>
      </c>
      <c r="N1318" s="919" t="s">
        <v>1714</v>
      </c>
      <c r="O1318" s="919" t="s">
        <v>1714</v>
      </c>
      <c r="P1318" s="919" t="s">
        <v>1714</v>
      </c>
      <c r="Q1318" s="919" t="s">
        <v>1714</v>
      </c>
      <c r="R1318" s="919" t="s">
        <v>1714</v>
      </c>
      <c r="S1318" s="919" t="s">
        <v>1714</v>
      </c>
      <c r="T1318" s="919" t="s">
        <v>1714</v>
      </c>
      <c r="U1318" s="919" t="s">
        <v>1714</v>
      </c>
      <c r="V1318" s="919" t="s">
        <v>1714</v>
      </c>
      <c r="W1318" s="919" t="s">
        <v>1714</v>
      </c>
      <c r="X1318" s="919" t="s">
        <v>1714</v>
      </c>
      <c r="Y1318" s="919" t="s">
        <v>1714</v>
      </c>
      <c r="Z1318" s="919" t="s">
        <v>1714</v>
      </c>
      <c r="AA1318" s="919" t="s">
        <v>1714</v>
      </c>
      <c r="AB1318" s="919" t="s">
        <v>1714</v>
      </c>
      <c r="AC1318" s="919" t="s">
        <v>1714</v>
      </c>
      <c r="AD1318" s="919" t="s">
        <v>1714</v>
      </c>
      <c r="AE1318" s="919" t="s">
        <v>1714</v>
      </c>
      <c r="AF1318" s="919" t="s">
        <v>1714</v>
      </c>
      <c r="AG1318" s="919" t="s">
        <v>1714</v>
      </c>
      <c r="AH1318" s="919" t="s">
        <v>1714</v>
      </c>
      <c r="AI1318" s="919" t="s">
        <v>1714</v>
      </c>
      <c r="AJ1318" s="919" t="s">
        <v>1714</v>
      </c>
      <c r="AK1318" s="919" t="s">
        <v>1714</v>
      </c>
      <c r="AL1318" s="919" t="s">
        <v>1714</v>
      </c>
      <c r="AM1318" s="919" t="s">
        <v>1714</v>
      </c>
      <c r="AN1318" s="919" t="s">
        <v>1714</v>
      </c>
      <c r="AO1318" s="919" t="s">
        <v>1714</v>
      </c>
      <c r="AP1318" s="919" t="s">
        <v>1714</v>
      </c>
      <c r="AQ1318" s="368"/>
      <c r="AR1318" s="368"/>
    </row>
    <row r="1319" spans="3:44" x14ac:dyDescent="0.25">
      <c r="C1319" s="925" t="s">
        <v>54</v>
      </c>
      <c r="D1319" s="801" t="s">
        <v>930</v>
      </c>
      <c r="E1319" s="919" t="str">
        <f t="shared" si="5"/>
        <v>Tb_EarnPriv_L</v>
      </c>
      <c r="F1319" s="919" t="s">
        <v>1714</v>
      </c>
      <c r="G1319" s="919" t="s">
        <v>1714</v>
      </c>
      <c r="H1319" s="919" t="s">
        <v>1714</v>
      </c>
      <c r="I1319" s="919" t="s">
        <v>1714</v>
      </c>
      <c r="J1319" s="919" t="s">
        <v>1714</v>
      </c>
      <c r="K1319" s="919" t="s">
        <v>1714</v>
      </c>
      <c r="L1319" s="919" t="s">
        <v>1714</v>
      </c>
      <c r="M1319" s="919" t="s">
        <v>1714</v>
      </c>
      <c r="N1319" s="919" t="s">
        <v>1714</v>
      </c>
      <c r="O1319" s="919" t="s">
        <v>1714</v>
      </c>
      <c r="P1319" s="919" t="s">
        <v>1714</v>
      </c>
      <c r="Q1319" s="919" t="s">
        <v>1714</v>
      </c>
      <c r="R1319" s="919" t="s">
        <v>1714</v>
      </c>
      <c r="S1319" s="919" t="s">
        <v>1714</v>
      </c>
      <c r="T1319" s="919" t="s">
        <v>1714</v>
      </c>
      <c r="U1319" s="919" t="s">
        <v>1714</v>
      </c>
      <c r="V1319" s="919" t="s">
        <v>1714</v>
      </c>
      <c r="W1319" s="919" t="s">
        <v>1714</v>
      </c>
      <c r="X1319" s="919" t="s">
        <v>1714</v>
      </c>
      <c r="Y1319" s="919" t="s">
        <v>1714</v>
      </c>
      <c r="Z1319" s="919" t="s">
        <v>1714</v>
      </c>
      <c r="AA1319" s="919" t="s">
        <v>1714</v>
      </c>
      <c r="AB1319" s="919" t="s">
        <v>1714</v>
      </c>
      <c r="AC1319" s="919" t="s">
        <v>1714</v>
      </c>
      <c r="AD1319" s="919" t="s">
        <v>1714</v>
      </c>
      <c r="AE1319" s="919" t="s">
        <v>1714</v>
      </c>
      <c r="AF1319" s="919" t="s">
        <v>1714</v>
      </c>
      <c r="AG1319" s="919" t="s">
        <v>1714</v>
      </c>
      <c r="AH1319" s="919" t="s">
        <v>1714</v>
      </c>
      <c r="AI1319" s="919" t="s">
        <v>1714</v>
      </c>
      <c r="AJ1319" s="919" t="s">
        <v>1714</v>
      </c>
      <c r="AK1319" s="919" t="s">
        <v>1714</v>
      </c>
      <c r="AL1319" s="919" t="s">
        <v>1714</v>
      </c>
      <c r="AM1319" s="919" t="s">
        <v>1714</v>
      </c>
      <c r="AN1319" s="919" t="s">
        <v>1714</v>
      </c>
      <c r="AO1319" s="919" t="s">
        <v>1714</v>
      </c>
      <c r="AP1319" s="919" t="s">
        <v>1714</v>
      </c>
      <c r="AQ1319" s="368"/>
      <c r="AR1319" s="368"/>
    </row>
    <row r="1320" spans="3:44" x14ac:dyDescent="0.25">
      <c r="C1320" s="925" t="s">
        <v>56</v>
      </c>
      <c r="D1320" s="801" t="s">
        <v>931</v>
      </c>
      <c r="E1320" s="919" t="str">
        <f t="shared" si="5"/>
        <v>Tb_EarnPriv_M</v>
      </c>
      <c r="F1320" s="919" t="s">
        <v>1714</v>
      </c>
      <c r="G1320" s="919" t="s">
        <v>1714</v>
      </c>
      <c r="H1320" s="919" t="s">
        <v>1714</v>
      </c>
      <c r="I1320" s="919" t="s">
        <v>1714</v>
      </c>
      <c r="J1320" s="919" t="s">
        <v>1714</v>
      </c>
      <c r="K1320" s="919" t="s">
        <v>1714</v>
      </c>
      <c r="L1320" s="919" t="s">
        <v>1714</v>
      </c>
      <c r="M1320" s="919" t="s">
        <v>1714</v>
      </c>
      <c r="N1320" s="919" t="s">
        <v>1714</v>
      </c>
      <c r="O1320" s="919" t="s">
        <v>1714</v>
      </c>
      <c r="P1320" s="919" t="s">
        <v>1714</v>
      </c>
      <c r="Q1320" s="919" t="s">
        <v>1714</v>
      </c>
      <c r="R1320" s="919" t="s">
        <v>1714</v>
      </c>
      <c r="S1320" s="919" t="s">
        <v>1714</v>
      </c>
      <c r="T1320" s="919" t="s">
        <v>1714</v>
      </c>
      <c r="U1320" s="919" t="s">
        <v>1714</v>
      </c>
      <c r="V1320" s="919" t="s">
        <v>1714</v>
      </c>
      <c r="W1320" s="919" t="s">
        <v>1714</v>
      </c>
      <c r="X1320" s="919" t="s">
        <v>1714</v>
      </c>
      <c r="Y1320" s="919" t="s">
        <v>1714</v>
      </c>
      <c r="Z1320" s="919" t="s">
        <v>1714</v>
      </c>
      <c r="AA1320" s="919" t="s">
        <v>1714</v>
      </c>
      <c r="AB1320" s="919" t="s">
        <v>1714</v>
      </c>
      <c r="AC1320" s="919" t="s">
        <v>1714</v>
      </c>
      <c r="AD1320" s="919" t="s">
        <v>1714</v>
      </c>
      <c r="AE1320" s="919" t="s">
        <v>1714</v>
      </c>
      <c r="AF1320" s="919" t="s">
        <v>1714</v>
      </c>
      <c r="AG1320" s="919" t="s">
        <v>1714</v>
      </c>
      <c r="AH1320" s="919" t="s">
        <v>1714</v>
      </c>
      <c r="AI1320" s="919" t="s">
        <v>1714</v>
      </c>
      <c r="AJ1320" s="919" t="s">
        <v>1714</v>
      </c>
      <c r="AK1320" s="919" t="s">
        <v>1714</v>
      </c>
      <c r="AL1320" s="919" t="s">
        <v>1714</v>
      </c>
      <c r="AM1320" s="919" t="s">
        <v>1714</v>
      </c>
      <c r="AN1320" s="919" t="s">
        <v>1714</v>
      </c>
      <c r="AO1320" s="919" t="s">
        <v>1714</v>
      </c>
      <c r="AP1320" s="919" t="s">
        <v>1714</v>
      </c>
      <c r="AQ1320" s="368"/>
      <c r="AR1320" s="368"/>
    </row>
    <row r="1321" spans="3:44" x14ac:dyDescent="0.25">
      <c r="C1321" s="925" t="s">
        <v>58</v>
      </c>
      <c r="D1321" s="801" t="s">
        <v>932</v>
      </c>
      <c r="E1321" s="919" t="str">
        <f t="shared" si="5"/>
        <v>Tb_EarnPriv_N</v>
      </c>
      <c r="F1321" s="919" t="s">
        <v>1714</v>
      </c>
      <c r="G1321" s="919" t="s">
        <v>1714</v>
      </c>
      <c r="H1321" s="919" t="s">
        <v>1714</v>
      </c>
      <c r="I1321" s="919" t="s">
        <v>1714</v>
      </c>
      <c r="J1321" s="919" t="s">
        <v>1714</v>
      </c>
      <c r="K1321" s="919" t="s">
        <v>1714</v>
      </c>
      <c r="L1321" s="919" t="s">
        <v>1714</v>
      </c>
      <c r="M1321" s="919" t="s">
        <v>1714</v>
      </c>
      <c r="N1321" s="919" t="s">
        <v>1714</v>
      </c>
      <c r="O1321" s="919" t="s">
        <v>1714</v>
      </c>
      <c r="P1321" s="919" t="s">
        <v>1714</v>
      </c>
      <c r="Q1321" s="919" t="s">
        <v>1714</v>
      </c>
      <c r="R1321" s="919" t="s">
        <v>1714</v>
      </c>
      <c r="S1321" s="919" t="s">
        <v>1714</v>
      </c>
      <c r="T1321" s="919" t="s">
        <v>1714</v>
      </c>
      <c r="U1321" s="919" t="s">
        <v>1714</v>
      </c>
      <c r="V1321" s="919" t="s">
        <v>1714</v>
      </c>
      <c r="W1321" s="919" t="s">
        <v>1714</v>
      </c>
      <c r="X1321" s="919" t="s">
        <v>1714</v>
      </c>
      <c r="Y1321" s="919" t="s">
        <v>1714</v>
      </c>
      <c r="Z1321" s="919" t="s">
        <v>1714</v>
      </c>
      <c r="AA1321" s="919" t="s">
        <v>1714</v>
      </c>
      <c r="AB1321" s="919" t="s">
        <v>1714</v>
      </c>
      <c r="AC1321" s="919" t="s">
        <v>1714</v>
      </c>
      <c r="AD1321" s="919" t="s">
        <v>1714</v>
      </c>
      <c r="AE1321" s="919" t="s">
        <v>1714</v>
      </c>
      <c r="AF1321" s="919" t="s">
        <v>1714</v>
      </c>
      <c r="AG1321" s="919" t="s">
        <v>1714</v>
      </c>
      <c r="AH1321" s="919" t="s">
        <v>1714</v>
      </c>
      <c r="AI1321" s="919" t="s">
        <v>1714</v>
      </c>
      <c r="AJ1321" s="919" t="s">
        <v>1714</v>
      </c>
      <c r="AK1321" s="919" t="s">
        <v>1714</v>
      </c>
      <c r="AL1321" s="919" t="s">
        <v>1714</v>
      </c>
      <c r="AM1321" s="919" t="s">
        <v>1714</v>
      </c>
      <c r="AN1321" s="919" t="s">
        <v>1714</v>
      </c>
      <c r="AO1321" s="919" t="s">
        <v>1714</v>
      </c>
      <c r="AP1321" s="919" t="s">
        <v>1714</v>
      </c>
      <c r="AQ1321" s="368"/>
      <c r="AR1321" s="368"/>
    </row>
    <row r="1322" spans="3:44" x14ac:dyDescent="0.25">
      <c r="C1322" s="925" t="s">
        <v>59</v>
      </c>
      <c r="D1322" s="801" t="s">
        <v>55</v>
      </c>
      <c r="E1322" s="919" t="str">
        <f t="shared" si="5"/>
        <v>Tb_EarnPriv_O</v>
      </c>
      <c r="F1322" s="919" t="s">
        <v>1714</v>
      </c>
      <c r="G1322" s="919" t="s">
        <v>1714</v>
      </c>
      <c r="H1322" s="919" t="s">
        <v>1714</v>
      </c>
      <c r="I1322" s="919" t="s">
        <v>1714</v>
      </c>
      <c r="J1322" s="919" t="s">
        <v>1714</v>
      </c>
      <c r="K1322" s="919" t="s">
        <v>1714</v>
      </c>
      <c r="L1322" s="919" t="s">
        <v>1714</v>
      </c>
      <c r="M1322" s="919" t="s">
        <v>1714</v>
      </c>
      <c r="N1322" s="919" t="s">
        <v>1714</v>
      </c>
      <c r="O1322" s="919" t="s">
        <v>1714</v>
      </c>
      <c r="P1322" s="919" t="s">
        <v>1714</v>
      </c>
      <c r="Q1322" s="919" t="s">
        <v>1714</v>
      </c>
      <c r="R1322" s="919" t="s">
        <v>1714</v>
      </c>
      <c r="S1322" s="919" t="s">
        <v>1714</v>
      </c>
      <c r="T1322" s="919" t="s">
        <v>1714</v>
      </c>
      <c r="U1322" s="919" t="s">
        <v>1714</v>
      </c>
      <c r="V1322" s="919" t="s">
        <v>1714</v>
      </c>
      <c r="W1322" s="919" t="s">
        <v>1714</v>
      </c>
      <c r="X1322" s="919" t="s">
        <v>1714</v>
      </c>
      <c r="Y1322" s="919" t="s">
        <v>1714</v>
      </c>
      <c r="Z1322" s="919" t="s">
        <v>1714</v>
      </c>
      <c r="AA1322" s="919" t="s">
        <v>1714</v>
      </c>
      <c r="AB1322" s="919" t="s">
        <v>1714</v>
      </c>
      <c r="AC1322" s="919" t="s">
        <v>1714</v>
      </c>
      <c r="AD1322" s="919" t="s">
        <v>1714</v>
      </c>
      <c r="AE1322" s="919" t="s">
        <v>1714</v>
      </c>
      <c r="AF1322" s="919" t="s">
        <v>1714</v>
      </c>
      <c r="AG1322" s="919" t="s">
        <v>1714</v>
      </c>
      <c r="AH1322" s="919" t="s">
        <v>1714</v>
      </c>
      <c r="AI1322" s="919" t="s">
        <v>1714</v>
      </c>
      <c r="AJ1322" s="919" t="s">
        <v>1714</v>
      </c>
      <c r="AK1322" s="919" t="s">
        <v>1714</v>
      </c>
      <c r="AL1322" s="919" t="s">
        <v>1714</v>
      </c>
      <c r="AM1322" s="919" t="s">
        <v>1714</v>
      </c>
      <c r="AN1322" s="919" t="s">
        <v>1714</v>
      </c>
      <c r="AO1322" s="919" t="s">
        <v>1714</v>
      </c>
      <c r="AP1322" s="919" t="s">
        <v>1714</v>
      </c>
      <c r="AQ1322" s="368"/>
      <c r="AR1322" s="368"/>
    </row>
    <row r="1323" spans="3:44" x14ac:dyDescent="0.25">
      <c r="C1323" s="925" t="s">
        <v>60</v>
      </c>
      <c r="D1323" s="801" t="s">
        <v>57</v>
      </c>
      <c r="E1323" s="919" t="str">
        <f t="shared" si="5"/>
        <v>Tb_EarnPriv_P</v>
      </c>
      <c r="F1323" s="919" t="s">
        <v>1714</v>
      </c>
      <c r="G1323" s="919" t="s">
        <v>1714</v>
      </c>
      <c r="H1323" s="919" t="s">
        <v>1714</v>
      </c>
      <c r="I1323" s="919" t="s">
        <v>1714</v>
      </c>
      <c r="J1323" s="919" t="s">
        <v>1714</v>
      </c>
      <c r="K1323" s="919" t="s">
        <v>1714</v>
      </c>
      <c r="L1323" s="919" t="s">
        <v>1714</v>
      </c>
      <c r="M1323" s="919" t="s">
        <v>1714</v>
      </c>
      <c r="N1323" s="919" t="s">
        <v>1714</v>
      </c>
      <c r="O1323" s="919" t="s">
        <v>1714</v>
      </c>
      <c r="P1323" s="919" t="s">
        <v>1714</v>
      </c>
      <c r="Q1323" s="919" t="s">
        <v>1714</v>
      </c>
      <c r="R1323" s="919" t="s">
        <v>1714</v>
      </c>
      <c r="S1323" s="919" t="s">
        <v>1714</v>
      </c>
      <c r="T1323" s="919" t="s">
        <v>1714</v>
      </c>
      <c r="U1323" s="919" t="s">
        <v>1714</v>
      </c>
      <c r="V1323" s="919" t="s">
        <v>1714</v>
      </c>
      <c r="W1323" s="919" t="s">
        <v>1714</v>
      </c>
      <c r="X1323" s="919" t="s">
        <v>1714</v>
      </c>
      <c r="Y1323" s="919" t="s">
        <v>1714</v>
      </c>
      <c r="Z1323" s="919" t="s">
        <v>1714</v>
      </c>
      <c r="AA1323" s="919" t="s">
        <v>1714</v>
      </c>
      <c r="AB1323" s="919" t="s">
        <v>1714</v>
      </c>
      <c r="AC1323" s="919" t="s">
        <v>1714</v>
      </c>
      <c r="AD1323" s="919" t="s">
        <v>1714</v>
      </c>
      <c r="AE1323" s="919" t="s">
        <v>1714</v>
      </c>
      <c r="AF1323" s="919" t="s">
        <v>1714</v>
      </c>
      <c r="AG1323" s="919" t="s">
        <v>1714</v>
      </c>
      <c r="AH1323" s="919" t="s">
        <v>1714</v>
      </c>
      <c r="AI1323" s="919" t="s">
        <v>1714</v>
      </c>
      <c r="AJ1323" s="919" t="s">
        <v>1714</v>
      </c>
      <c r="AK1323" s="919" t="s">
        <v>1714</v>
      </c>
      <c r="AL1323" s="919" t="s">
        <v>1714</v>
      </c>
      <c r="AM1323" s="919" t="s">
        <v>1714</v>
      </c>
      <c r="AN1323" s="919" t="s">
        <v>1714</v>
      </c>
      <c r="AO1323" s="919" t="s">
        <v>1714</v>
      </c>
      <c r="AP1323" s="919" t="s">
        <v>1714</v>
      </c>
      <c r="AQ1323" s="368"/>
      <c r="AR1323" s="368"/>
    </row>
    <row r="1324" spans="3:44" x14ac:dyDescent="0.25">
      <c r="C1324" s="925" t="s">
        <v>61</v>
      </c>
      <c r="D1324" s="928" t="s">
        <v>427</v>
      </c>
      <c r="E1324" s="919" t="str">
        <f t="shared" si="5"/>
        <v>Tb_EarnPriv_Q</v>
      </c>
      <c r="F1324" s="919" t="s">
        <v>1714</v>
      </c>
      <c r="G1324" s="919" t="s">
        <v>1714</v>
      </c>
      <c r="H1324" s="919" t="s">
        <v>1714</v>
      </c>
      <c r="I1324" s="919" t="s">
        <v>1714</v>
      </c>
      <c r="J1324" s="919" t="s">
        <v>1714</v>
      </c>
      <c r="K1324" s="919" t="s">
        <v>1714</v>
      </c>
      <c r="L1324" s="919" t="s">
        <v>1714</v>
      </c>
      <c r="M1324" s="919" t="s">
        <v>1714</v>
      </c>
      <c r="N1324" s="919" t="s">
        <v>1714</v>
      </c>
      <c r="O1324" s="919" t="s">
        <v>1714</v>
      </c>
      <c r="P1324" s="919" t="s">
        <v>1714</v>
      </c>
      <c r="Q1324" s="919" t="s">
        <v>1714</v>
      </c>
      <c r="R1324" s="919" t="s">
        <v>1714</v>
      </c>
      <c r="S1324" s="919" t="s">
        <v>1714</v>
      </c>
      <c r="T1324" s="919" t="s">
        <v>1714</v>
      </c>
      <c r="U1324" s="919" t="s">
        <v>1714</v>
      </c>
      <c r="V1324" s="919" t="s">
        <v>1714</v>
      </c>
      <c r="W1324" s="919" t="s">
        <v>1714</v>
      </c>
      <c r="X1324" s="919" t="s">
        <v>1714</v>
      </c>
      <c r="Y1324" s="919" t="s">
        <v>1714</v>
      </c>
      <c r="Z1324" s="919" t="s">
        <v>1714</v>
      </c>
      <c r="AA1324" s="919" t="s">
        <v>1714</v>
      </c>
      <c r="AB1324" s="919" t="s">
        <v>1714</v>
      </c>
      <c r="AC1324" s="919" t="s">
        <v>1714</v>
      </c>
      <c r="AD1324" s="919" t="s">
        <v>1714</v>
      </c>
      <c r="AE1324" s="919" t="s">
        <v>1714</v>
      </c>
      <c r="AF1324" s="919" t="s">
        <v>1714</v>
      </c>
      <c r="AG1324" s="919" t="s">
        <v>1714</v>
      </c>
      <c r="AH1324" s="919" t="s">
        <v>1714</v>
      </c>
      <c r="AI1324" s="919" t="s">
        <v>1714</v>
      </c>
      <c r="AJ1324" s="919" t="s">
        <v>1714</v>
      </c>
      <c r="AK1324" s="919" t="s">
        <v>1714</v>
      </c>
      <c r="AL1324" s="919" t="s">
        <v>1714</v>
      </c>
      <c r="AM1324" s="919" t="s">
        <v>1714</v>
      </c>
      <c r="AN1324" s="919" t="s">
        <v>1714</v>
      </c>
      <c r="AO1324" s="919" t="s">
        <v>1714</v>
      </c>
      <c r="AP1324" s="919" t="s">
        <v>1714</v>
      </c>
      <c r="AQ1324" s="368"/>
      <c r="AR1324" s="368"/>
    </row>
    <row r="1325" spans="3:44" x14ac:dyDescent="0.25">
      <c r="C1325" s="925" t="s">
        <v>933</v>
      </c>
      <c r="D1325" s="801" t="s">
        <v>934</v>
      </c>
      <c r="E1325" s="919" t="str">
        <f t="shared" si="5"/>
        <v>Tb_EarnPriv_R</v>
      </c>
      <c r="F1325" s="919" t="s">
        <v>1714</v>
      </c>
      <c r="G1325" s="919" t="s">
        <v>1714</v>
      </c>
      <c r="H1325" s="919" t="s">
        <v>1714</v>
      </c>
      <c r="I1325" s="919" t="s">
        <v>1714</v>
      </c>
      <c r="J1325" s="919" t="s">
        <v>1714</v>
      </c>
      <c r="K1325" s="919" t="s">
        <v>1714</v>
      </c>
      <c r="L1325" s="919" t="s">
        <v>1714</v>
      </c>
      <c r="M1325" s="919" t="s">
        <v>1714</v>
      </c>
      <c r="N1325" s="919" t="s">
        <v>1714</v>
      </c>
      <c r="O1325" s="919" t="s">
        <v>1714</v>
      </c>
      <c r="P1325" s="919" t="s">
        <v>1714</v>
      </c>
      <c r="Q1325" s="919" t="s">
        <v>1714</v>
      </c>
      <c r="R1325" s="919" t="s">
        <v>1714</v>
      </c>
      <c r="S1325" s="919" t="s">
        <v>1714</v>
      </c>
      <c r="T1325" s="919" t="s">
        <v>1714</v>
      </c>
      <c r="U1325" s="919" t="s">
        <v>1714</v>
      </c>
      <c r="V1325" s="919" t="s">
        <v>1714</v>
      </c>
      <c r="W1325" s="919" t="s">
        <v>1714</v>
      </c>
      <c r="X1325" s="919" t="s">
        <v>1714</v>
      </c>
      <c r="Y1325" s="919" t="s">
        <v>1714</v>
      </c>
      <c r="Z1325" s="919" t="s">
        <v>1714</v>
      </c>
      <c r="AA1325" s="919" t="s">
        <v>1714</v>
      </c>
      <c r="AB1325" s="919" t="s">
        <v>1714</v>
      </c>
      <c r="AC1325" s="919" t="s">
        <v>1714</v>
      </c>
      <c r="AD1325" s="919" t="s">
        <v>1714</v>
      </c>
      <c r="AE1325" s="919" t="s">
        <v>1714</v>
      </c>
      <c r="AF1325" s="919" t="s">
        <v>1714</v>
      </c>
      <c r="AG1325" s="919" t="s">
        <v>1714</v>
      </c>
      <c r="AH1325" s="919" t="s">
        <v>1714</v>
      </c>
      <c r="AI1325" s="919" t="s">
        <v>1714</v>
      </c>
      <c r="AJ1325" s="919" t="s">
        <v>1714</v>
      </c>
      <c r="AK1325" s="919" t="s">
        <v>1714</v>
      </c>
      <c r="AL1325" s="919" t="s">
        <v>1714</v>
      </c>
      <c r="AM1325" s="919" t="s">
        <v>1714</v>
      </c>
      <c r="AN1325" s="919" t="s">
        <v>1714</v>
      </c>
      <c r="AO1325" s="919" t="s">
        <v>1714</v>
      </c>
      <c r="AP1325" s="919" t="s">
        <v>1714</v>
      </c>
      <c r="AQ1325" s="368"/>
      <c r="AR1325" s="368"/>
    </row>
    <row r="1326" spans="3:44" x14ac:dyDescent="0.25">
      <c r="C1326" s="925" t="s">
        <v>935</v>
      </c>
      <c r="D1326" s="801" t="s">
        <v>936</v>
      </c>
      <c r="E1326" s="919" t="str">
        <f t="shared" si="5"/>
        <v>Tb_EarnPriv_S</v>
      </c>
      <c r="F1326" s="919" t="s">
        <v>1714</v>
      </c>
      <c r="G1326" s="919" t="s">
        <v>1714</v>
      </c>
      <c r="H1326" s="919" t="s">
        <v>1714</v>
      </c>
      <c r="I1326" s="919" t="s">
        <v>1714</v>
      </c>
      <c r="J1326" s="919" t="s">
        <v>1714</v>
      </c>
      <c r="K1326" s="919" t="s">
        <v>1714</v>
      </c>
      <c r="L1326" s="919" t="s">
        <v>1714</v>
      </c>
      <c r="M1326" s="919" t="s">
        <v>1714</v>
      </c>
      <c r="N1326" s="919" t="s">
        <v>1714</v>
      </c>
      <c r="O1326" s="919" t="s">
        <v>1714</v>
      </c>
      <c r="P1326" s="919" t="s">
        <v>1714</v>
      </c>
      <c r="Q1326" s="919" t="s">
        <v>1714</v>
      </c>
      <c r="R1326" s="919" t="s">
        <v>1714</v>
      </c>
      <c r="S1326" s="919" t="s">
        <v>1714</v>
      </c>
      <c r="T1326" s="919" t="s">
        <v>1714</v>
      </c>
      <c r="U1326" s="919" t="s">
        <v>1714</v>
      </c>
      <c r="V1326" s="919" t="s">
        <v>1714</v>
      </c>
      <c r="W1326" s="919" t="s">
        <v>1714</v>
      </c>
      <c r="X1326" s="919" t="s">
        <v>1714</v>
      </c>
      <c r="Y1326" s="919" t="s">
        <v>1714</v>
      </c>
      <c r="Z1326" s="919" t="s">
        <v>1714</v>
      </c>
      <c r="AA1326" s="919" t="s">
        <v>1714</v>
      </c>
      <c r="AB1326" s="919" t="s">
        <v>1714</v>
      </c>
      <c r="AC1326" s="919" t="s">
        <v>1714</v>
      </c>
      <c r="AD1326" s="919" t="s">
        <v>1714</v>
      </c>
      <c r="AE1326" s="919" t="s">
        <v>1714</v>
      </c>
      <c r="AF1326" s="919" t="s">
        <v>1714</v>
      </c>
      <c r="AG1326" s="919" t="s">
        <v>1714</v>
      </c>
      <c r="AH1326" s="919" t="s">
        <v>1714</v>
      </c>
      <c r="AI1326" s="919" t="s">
        <v>1714</v>
      </c>
      <c r="AJ1326" s="919" t="s">
        <v>1714</v>
      </c>
      <c r="AK1326" s="919" t="s">
        <v>1714</v>
      </c>
      <c r="AL1326" s="919" t="s">
        <v>1714</v>
      </c>
      <c r="AM1326" s="919" t="s">
        <v>1714</v>
      </c>
      <c r="AN1326" s="919" t="s">
        <v>1714</v>
      </c>
      <c r="AO1326" s="919" t="s">
        <v>1714</v>
      </c>
      <c r="AP1326" s="919" t="s">
        <v>1714</v>
      </c>
      <c r="AQ1326" s="368"/>
      <c r="AR1326" s="368"/>
    </row>
    <row r="1327" spans="3:44" ht="13" x14ac:dyDescent="0.3">
      <c r="C1327" s="926" t="s">
        <v>2897</v>
      </c>
      <c r="D1327" s="826" t="s">
        <v>5</v>
      </c>
      <c r="E1327" s="919" t="str">
        <f t="shared" si="5"/>
        <v>Tb_EarnPriv_Tot</v>
      </c>
      <c r="F1327" s="919" t="s">
        <v>1714</v>
      </c>
      <c r="G1327" s="919" t="s">
        <v>1714</v>
      </c>
      <c r="H1327" s="919" t="s">
        <v>1714</v>
      </c>
      <c r="I1327" s="919" t="s">
        <v>1714</v>
      </c>
      <c r="J1327" s="919" t="s">
        <v>1714</v>
      </c>
      <c r="K1327" s="919" t="s">
        <v>1714</v>
      </c>
      <c r="L1327" s="919" t="s">
        <v>1714</v>
      </c>
      <c r="M1327" s="919" t="s">
        <v>1714</v>
      </c>
      <c r="N1327" s="919" t="s">
        <v>1714</v>
      </c>
      <c r="O1327" s="919" t="s">
        <v>1714</v>
      </c>
      <c r="P1327" s="919" t="s">
        <v>1714</v>
      </c>
      <c r="Q1327" s="919" t="s">
        <v>1714</v>
      </c>
      <c r="R1327" s="919" t="s">
        <v>1714</v>
      </c>
      <c r="S1327" s="919" t="s">
        <v>1714</v>
      </c>
      <c r="T1327" s="919" t="s">
        <v>1714</v>
      </c>
      <c r="U1327" s="919" t="s">
        <v>1714</v>
      </c>
      <c r="V1327" s="919" t="s">
        <v>1714</v>
      </c>
      <c r="W1327" s="919" t="s">
        <v>1714</v>
      </c>
      <c r="X1327" s="919" t="s">
        <v>1714</v>
      </c>
      <c r="Y1327" s="919" t="s">
        <v>1714</v>
      </c>
      <c r="Z1327" s="919" t="s">
        <v>1714</v>
      </c>
      <c r="AA1327" s="919" t="s">
        <v>1714</v>
      </c>
      <c r="AB1327" s="919" t="s">
        <v>1714</v>
      </c>
      <c r="AC1327" s="919" t="s">
        <v>1714</v>
      </c>
      <c r="AD1327" s="919" t="s">
        <v>1714</v>
      </c>
      <c r="AE1327" s="919" t="s">
        <v>1714</v>
      </c>
      <c r="AF1327" s="919" t="s">
        <v>1714</v>
      </c>
      <c r="AG1327" s="919" t="s">
        <v>1714</v>
      </c>
      <c r="AH1327" s="919" t="s">
        <v>1714</v>
      </c>
      <c r="AI1327" s="919" t="s">
        <v>1714</v>
      </c>
      <c r="AJ1327" s="919" t="s">
        <v>1714</v>
      </c>
      <c r="AK1327" s="919" t="s">
        <v>1714</v>
      </c>
      <c r="AL1327" s="919" t="s">
        <v>1714</v>
      </c>
      <c r="AM1327" s="919" t="s">
        <v>1714</v>
      </c>
      <c r="AN1327" s="919" t="s">
        <v>1714</v>
      </c>
      <c r="AO1327" s="919" t="s">
        <v>1714</v>
      </c>
      <c r="AP1327" s="919" t="s">
        <v>1714</v>
      </c>
      <c r="AQ1327" s="368"/>
      <c r="AR1327" s="368"/>
    </row>
    <row r="1328" spans="3:44" ht="13" x14ac:dyDescent="0.3">
      <c r="C1328" s="927" t="s">
        <v>473</v>
      </c>
      <c r="D1328" s="801" t="s">
        <v>2900</v>
      </c>
      <c r="E1328" s="919" t="str">
        <f t="shared" si="5"/>
        <v>Tb_EarnPriv_Fish</v>
      </c>
      <c r="F1328" s="919" t="s">
        <v>1714</v>
      </c>
      <c r="G1328" s="919" t="s">
        <v>1714</v>
      </c>
      <c r="H1328" s="919" t="s">
        <v>1714</v>
      </c>
      <c r="I1328" s="919" t="s">
        <v>1714</v>
      </c>
      <c r="J1328" s="919" t="s">
        <v>1714</v>
      </c>
      <c r="K1328" s="919" t="s">
        <v>1714</v>
      </c>
      <c r="L1328" s="919" t="s">
        <v>1714</v>
      </c>
      <c r="M1328" s="919" t="s">
        <v>1714</v>
      </c>
      <c r="N1328" s="919" t="s">
        <v>1714</v>
      </c>
      <c r="O1328" s="919" t="s">
        <v>1714</v>
      </c>
      <c r="P1328" s="919" t="s">
        <v>1714</v>
      </c>
      <c r="Q1328" s="919" t="s">
        <v>1714</v>
      </c>
      <c r="R1328" s="919" t="s">
        <v>1714</v>
      </c>
      <c r="S1328" s="919" t="s">
        <v>1714</v>
      </c>
      <c r="T1328" s="919" t="s">
        <v>1714</v>
      </c>
      <c r="U1328" s="919" t="s">
        <v>1714</v>
      </c>
      <c r="V1328" s="919" t="s">
        <v>1714</v>
      </c>
      <c r="W1328" s="919" t="s">
        <v>1714</v>
      </c>
      <c r="X1328" s="919" t="s">
        <v>1714</v>
      </c>
      <c r="Y1328" s="919" t="s">
        <v>1714</v>
      </c>
      <c r="Z1328" s="919" t="s">
        <v>1714</v>
      </c>
      <c r="AA1328" s="919" t="s">
        <v>1714</v>
      </c>
      <c r="AB1328" s="919" t="s">
        <v>1714</v>
      </c>
      <c r="AC1328" s="919" t="s">
        <v>1714</v>
      </c>
      <c r="AD1328" s="919" t="s">
        <v>1714</v>
      </c>
      <c r="AE1328" s="919" t="s">
        <v>1714</v>
      </c>
      <c r="AF1328" s="919" t="s">
        <v>1714</v>
      </c>
      <c r="AG1328" s="919" t="s">
        <v>1714</v>
      </c>
      <c r="AH1328" s="919" t="s">
        <v>1714</v>
      </c>
      <c r="AI1328" s="919" t="s">
        <v>1714</v>
      </c>
      <c r="AJ1328" s="919" t="s">
        <v>1714</v>
      </c>
      <c r="AK1328" s="919" t="s">
        <v>1714</v>
      </c>
      <c r="AL1328" s="919" t="s">
        <v>1714</v>
      </c>
      <c r="AM1328" s="919" t="s">
        <v>1714</v>
      </c>
      <c r="AN1328" s="919" t="s">
        <v>1714</v>
      </c>
      <c r="AO1328" s="919" t="s">
        <v>1714</v>
      </c>
      <c r="AP1328" s="919" t="s">
        <v>1714</v>
      </c>
    </row>
  </sheetData>
  <phoneticPr fontId="8" type="noConversion"/>
  <hyperlinks>
    <hyperlink ref="C3" location="Sys" display="Sys" xr:uid="{8BB53D29-3CB0-4632-967A-3A1982901C69}"/>
    <hyperlink ref="C4" location="Tab_GDPPcpInd" display="Tab_GDPPcpInd" xr:uid="{F3AFD385-AC94-405E-814A-0CE655A86554}"/>
    <hyperlink ref="C5" location="Tab_GDPPkpInd" display="Tab_GDPPkpInd" xr:uid="{2C989AEB-E0A6-429D-8CEB-06DF3559D1ED}"/>
    <hyperlink ref="C6" location="Tab_GDPPcpInst" display="Tab_GDPPcpInst" xr:uid="{D40988D8-6C8A-4725-9321-2D1096411D6D}"/>
    <hyperlink ref="C7" location="Tab_GDPPkpInst" display="Tab_GDPPkpInst" xr:uid="{446DB25D-337F-402F-8E8A-F44D32F94746}"/>
    <hyperlink ref="C8" location="Tab_GDPIcpSum" display="Tab_GDPIcpSum" xr:uid="{A645FD74-618E-4806-B307-F0EDDA4835C2}"/>
    <hyperlink ref="C9" location="Tab_GDPIcpDet" display="Tab_GDPIcpDet" xr:uid="{753809F6-65C3-4EE8-B07C-A472EF5804A3}"/>
    <hyperlink ref="C10" location="Tab_GDPE_kp" display="Tab_GDPE_kp" xr:uid="{98AAD4D7-0FE0-4FEF-B0FB-5E9E0592CAD9}"/>
    <hyperlink ref="C11" location="Tab_GDPE_cp" display="Tab_GDPE_cp" xr:uid="{4EE61685-9B78-417C-AEC0-299B0551F100}"/>
    <hyperlink ref="C12" location="Tab_GNI" display="Tab_GNI" xr:uid="{A90F094C-81A4-460E-839B-0B1F16692C49}"/>
    <hyperlink ref="C13" location="Tab_BopSum" display="Tab_BopSum" xr:uid="{5F9A01E9-F663-4C83-A9A9-C32A37454E2E}"/>
    <hyperlink ref="C14" location="Tab_BopDet" display="Tab_BopDet" xr:uid="{72D316E2-7BDD-4C03-8787-7DCFABF56778}"/>
    <hyperlink ref="C15" location="Tab_IIP" display="Tab_IIP" xr:uid="{EB3DD68A-106C-4EBE-8946-ADC88520CD45}"/>
    <hyperlink ref="C16" location="Tab_ExtDebt" display="Tab_ExtDebt" xr:uid="{FAC0C27C-6F9E-4673-88E5-89DE37B2A5D6}"/>
    <hyperlink ref="C17" location="Tab_GFSdet" display="Tab_GFSdet" xr:uid="{C4FAFAED-3373-4B45-933A-5CFB3D9472DE}"/>
    <hyperlink ref="C18" location="Tab_GFSsum" display="Tab_GFSsum" xr:uid="{696D4063-6B1C-4DF6-97E9-3C3340CA2B88}"/>
    <hyperlink ref="C19" location="Tab_BS_leg" display="Tab_BS_leg" xr:uid="{93BBD23C-36B8-4071-AE59-E5B53243639D}"/>
    <hyperlink ref="C20" location="Tab_BPL" display="Tab_BPL" xr:uid="{DCBE58ED-344B-43C8-8891-37E48CDBEDFF}"/>
    <hyperlink ref="C21" location="Tab_Bint" display="Tab_Bint" xr:uid="{DC01E8B2-95CB-4A72-8A75-BBD0009F054F}"/>
    <hyperlink ref="C22" location="Tab_CBSurv" display="Tab_CBSurv" xr:uid="{4F1B91D3-685C-4EE4-BBA3-F2B299CF9CBB}"/>
    <hyperlink ref="C23" location="Tab_CBSDep" display="Tab_CBSDep" xr:uid="{B42FFABA-8E74-4C60-AF2D-6969F09F8313}"/>
    <hyperlink ref="C24" location="Tab_PRdept" display="Tab_PRdept" xr:uid="{BCB51334-2D7B-4165-A9F0-A01BE230D743}"/>
    <hyperlink ref="C25" location="Tab_PRfund" display="Tab_PRfund" xr:uid="{6F6FA936-548B-4BCE-9015-47F009BCA6B2}"/>
    <hyperlink ref="C26" location="Tab_PRcofog" display="Tab_PRcofog" xr:uid="{4F81FCD9-1832-4DF3-9308-FD60A8C69010}"/>
    <hyperlink ref="C27" location="Tab_EmpInst" display="Tab_EmpInst" xr:uid="{AF1DC875-C605-4353-B05D-6F1B3F55E359}"/>
    <hyperlink ref="C28" location="Tab_EmpInd" display="Tab_EmpInd" xr:uid="{448B6976-6000-4BEC-9077-01224881B427}"/>
    <hyperlink ref="C29" location="Tab_EarnPriv" display="Tab_EarnPriv" xr:uid="{3005C03A-0EC5-46C2-A754-87CD2C691461}"/>
    <hyperlink ref="D3" location="TabDef0" display="TabDef0" xr:uid="{B3888AAB-97D5-41E5-AD36-BE4302E864F5}"/>
    <hyperlink ref="D4" location="TabDef41a" display="TabDef41a" xr:uid="{1B1F00B3-1A83-4511-8799-BD9E6E044424}"/>
    <hyperlink ref="D5" location="TabDef42a" display="TabDef42a" xr:uid="{65083C1A-C753-418F-9B91-1FC3BFC56DD6}"/>
    <hyperlink ref="D6" location="TabDef41b" display="TabDef41b" xr:uid="{3FC27CC0-E2C4-4B0B-96A5-697788D71932}"/>
    <hyperlink ref="D7" location="TabDef42b" display="TabDef42b" xr:uid="{E79CCE3F-62B2-4A3D-AA6F-2376A6385BBC}"/>
    <hyperlink ref="D8" location="TabDef44" display="TabDef44" xr:uid="{E533FF78-261E-4E25-9AB6-2EAB5BA8BCA7}"/>
    <hyperlink ref="D9" location="TabDef45" display="TabDef45" xr:uid="{3DEA1698-8FB4-416B-BFF6-E89B85A85F11}"/>
    <hyperlink ref="D10" location="Tdef_GDPE_kp" display="Tdef_GDPE_kp" xr:uid="{D5690749-3D19-4C69-9BB2-041E7FFAC136}"/>
    <hyperlink ref="D11" location="Tdef_GDPE_cp" display="Tdef_GDPE_cp" xr:uid="{3FD862ED-1CF9-4EBA-93F1-95B036ED0963}"/>
    <hyperlink ref="D12" location="Tdef_GNI" display="Tdef_GNI" xr:uid="{BBCE3CDE-7EE1-473D-89F1-29807E83AA96}"/>
    <hyperlink ref="D13" location="Tdef_BopSum" display="Tdef_BopSum" xr:uid="{2E9D77F3-4F4F-41B1-876C-921CC3B3ABDC}"/>
    <hyperlink ref="D14" location="Tdef_BopDet" display="Tdef_BopDet" xr:uid="{074F29A6-1912-40FA-BEF4-D315675CACBB}"/>
    <hyperlink ref="D15" location="Tdef_IIP" display="Tdef_IIP" xr:uid="{545CAC7C-667F-4146-A801-C8E63126B531}"/>
    <hyperlink ref="D16" location="Tdef_ExtDebt1" display="Tdef_ExtDebt1" xr:uid="{AEF2E5F7-4B1B-4ECA-A84C-E36F6C550EFE}"/>
    <hyperlink ref="D17" location="Tdef_GFSdet" display="Tdef_GFSdet" xr:uid="{CDCFA73B-7AFB-4310-8060-5A867FCB5ACD}"/>
    <hyperlink ref="D18" location="Tdef_GFSsum" display="Tdef_GFSsum" xr:uid="{3414D0A5-7FD1-4E78-9C94-0534619C7E08}"/>
    <hyperlink ref="D19" location="TbDef_BS_leg" display="TbDef_BS_leg" xr:uid="{5EDD4E69-3998-4D0E-9C69-B9FD222E5345}"/>
    <hyperlink ref="D20" location="TbDef_BPL" display="TbDef_BPL" xr:uid="{0532FD1A-5917-498D-A5E2-26AFAF692DA7}"/>
    <hyperlink ref="D21" location="TbDef_Bint" display="TbDef_Bint" xr:uid="{C2DC93D8-EBD4-4342-85D5-D67CA881F6EF}"/>
    <hyperlink ref="D22" location="TbDef_CBS" display="TbDef_CBS" xr:uid="{A300B6DF-36EA-4656-A9A7-642E0EE338EC}"/>
    <hyperlink ref="D23" location="TbDef_CBDep" display="TbDef_CBDep" xr:uid="{59CBFEDD-C8BF-41BE-897D-10F887FD4865}"/>
    <hyperlink ref="D24" location="TbDef_PRdept" display="TbDef_PRdept" xr:uid="{460C9962-FACA-4DB9-BA3C-43659256BDE2}"/>
    <hyperlink ref="D25" location="TbDef_PRfund" display="TbDef_PRfund" xr:uid="{2306895A-A4EC-40A8-8519-629B75485FC3}"/>
    <hyperlink ref="D26" location="TbDef_PRcofog" display="TbDef_PRcofog" xr:uid="{23658940-A065-4FA9-AB55-A7AE59CE19BD}"/>
    <hyperlink ref="D27" location="TbDef_EmpInst" display="TbDef_EmpInst" xr:uid="{D43FAA77-9CB1-4526-B9FD-620609DCD14D}"/>
    <hyperlink ref="D28" location="TbDef_EmpInd" display="TbDef_EmpInd" xr:uid="{D4052777-EE70-4E86-8CEB-1A7C444B3FE6}"/>
    <hyperlink ref="D29" location="TbDef_EarnPriv" display="TbDef_EarnPriv" xr:uid="{54424C3D-481F-4E05-AE37-C7044A0F2821}"/>
    <hyperlink ref="E3" location="DBDef0" display="DBDef0" xr:uid="{2F336E89-3A7F-4E1A-8F09-B03951060059}"/>
    <hyperlink ref="E4" location="DBDefStatTab" display="DBDefStatTab" xr:uid="{39D64AC1-03BF-4324-A51E-19136FC2EA15}"/>
    <hyperlink ref="E5" location="DBDefStatTab" display="DBDefStatTab" xr:uid="{EAD94CC5-B0B5-411B-8AB7-60350A93B1F4}"/>
    <hyperlink ref="E6" location="DBDefStatTab" display="DBDefStatTab" xr:uid="{CA37D208-8364-4B33-9B14-03BCCDAE32F6}"/>
    <hyperlink ref="E7" location="DBDefStatTab" display="DBDefStatTab" xr:uid="{793E192A-B9F2-44E5-8B41-E51BC7E9E449}"/>
    <hyperlink ref="E8" location="DBDefStatTab" display="DBDefStatTab" xr:uid="{9E0358D6-9C8E-45AF-A6C0-F6B0991B6F4F}"/>
    <hyperlink ref="E9" location="DBDefStatTab" display="DBDefStatTab" xr:uid="{24A0047B-C816-4921-950E-3EDDF8BDD123}"/>
    <hyperlink ref="E10" location="DBDefStatTab" display="DBDefStatTab" xr:uid="{98C08619-2C17-494D-B9A5-033337084AE2}"/>
    <hyperlink ref="E11" location="DBDefStatTab" display="DBDefStatTab" xr:uid="{5823A84E-C7D5-4262-B195-FBE39F9EBFFF}"/>
    <hyperlink ref="E12" location="DBDefStatTab" display="DBDefStatTab" xr:uid="{2B0D163F-DE03-47B8-8D0D-EFC58045554F}"/>
    <hyperlink ref="E13" location="DBDefStatTab" display="DBDefStatTab" xr:uid="{947CE1F6-1C89-49A7-905F-1E286454CB0D}"/>
    <hyperlink ref="E14" location="DBDefStatTab" display="DBDefStatTab" xr:uid="{42F60204-07B5-447D-B2BF-945C08E85E42}"/>
    <hyperlink ref="E15" location="DBDefStatTab" display="DBDefStatTab" xr:uid="{03B18813-D2FC-49DE-AE47-31CD700AB9D7}"/>
    <hyperlink ref="E16" location="DBDefStatTab" display="DBDefStatTab" xr:uid="{2C243BF9-52CE-4AAD-B835-FE252E112317}"/>
    <hyperlink ref="E17" location="DBDefGFS" display="DBDefGFS" xr:uid="{79B78296-0AB5-4EE9-A229-704D1B4EE822}"/>
    <hyperlink ref="E18" location="DBDefStatTab" display="DBDefStatTab" xr:uid="{F53F8949-A53C-471A-8A2B-13E54A874854}"/>
    <hyperlink ref="E19" location="DBDef_BS_leg" display="DBDef_BS_leg" xr:uid="{70427C92-0EB1-4F25-91E1-9EC6D1C7ECA2}"/>
    <hyperlink ref="E20" location="DBDef_BS_BPL" display="DBDef_BS_BPL" xr:uid="{AAC21AC5-156F-49B8-B9FE-39CD923B69F3}"/>
    <hyperlink ref="E21" location="DBDef_BS_Bint" display="DBDef_BS_Bint" xr:uid="{91D7F441-E3C6-4DA0-8BE6-1C842EBED1AA}"/>
    <hyperlink ref="E22" location="DBDefStatTab" display="DBDefStatTab" xr:uid="{B2796F67-2FB6-4523-B5A3-4ABD51389A7F}"/>
    <hyperlink ref="E23" location="DBDefStatTab" display="DBDefStatTab" xr:uid="{E30E9A00-785B-4826-8EA7-5FB59B7AEF5C}"/>
    <hyperlink ref="E24" location="DBDefPRdept" display="DBDefPRdept" xr:uid="{1B4B2529-1F51-4068-8A05-982ACFF7A184}"/>
    <hyperlink ref="E25" location="DBDefPRfund" display="DBDefPRfund" xr:uid="{BBB40E58-3240-4CAE-951F-732E29A4C634}"/>
    <hyperlink ref="E26" location="DBDefPRcofog" display="DBDefPRcofog" xr:uid="{2A97F5D3-CF1D-479E-8D9A-90F27D1D1737}"/>
    <hyperlink ref="E27" location="DBDefStatTab" display="DBDefStatTab" xr:uid="{698D137F-8B7A-4DE6-A4D0-AF32F3AD4EA9}"/>
    <hyperlink ref="E28" location="DBDefStatTab" display="DBDefStatTab" xr:uid="{98B144BA-1231-4E04-9081-911E26850013}"/>
    <hyperlink ref="E29" location="DBDefStatTab" display="DBDefStatTab" xr:uid="{47CF763B-C195-4962-BAD0-958F694BDCBF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4"/>
  <sheetViews>
    <sheetView workbookViewId="0">
      <selection activeCell="B9" sqref="B9"/>
    </sheetView>
  </sheetViews>
  <sheetFormatPr defaultColWidth="8.81640625" defaultRowHeight="12.5" x14ac:dyDescent="0.25"/>
  <sheetData>
    <row r="1" spans="1:31" ht="13" thickBot="1" x14ac:dyDescent="0.3">
      <c r="A1" t="s">
        <v>681</v>
      </c>
      <c r="C1" s="1"/>
    </row>
    <row r="2" spans="1:31" ht="13" thickBot="1" x14ac:dyDescent="0.3">
      <c r="A2" s="366" t="s">
        <v>60</v>
      </c>
      <c r="C2" s="1"/>
    </row>
    <row r="3" spans="1:31" x14ac:dyDescent="0.25">
      <c r="A3" s="174" t="s">
        <v>329</v>
      </c>
      <c r="B3" s="174" t="s">
        <v>330</v>
      </c>
      <c r="C3" s="174" t="s">
        <v>331</v>
      </c>
      <c r="D3" s="174" t="s">
        <v>298</v>
      </c>
      <c r="E3" s="174" t="s">
        <v>299</v>
      </c>
      <c r="F3" s="174" t="s">
        <v>300</v>
      </c>
      <c r="G3" s="174" t="s">
        <v>316</v>
      </c>
      <c r="H3" s="174" t="s">
        <v>317</v>
      </c>
      <c r="I3" s="174" t="s">
        <v>286</v>
      </c>
      <c r="J3" s="174" t="s">
        <v>287</v>
      </c>
      <c r="K3" s="174" t="s">
        <v>288</v>
      </c>
      <c r="L3" s="174" t="s">
        <v>289</v>
      </c>
      <c r="M3" s="174" t="s">
        <v>290</v>
      </c>
      <c r="N3" s="174" t="s">
        <v>291</v>
      </c>
      <c r="O3" s="174" t="s">
        <v>292</v>
      </c>
      <c r="P3" s="174" t="s">
        <v>293</v>
      </c>
      <c r="Q3" s="174" t="s">
        <v>426</v>
      </c>
      <c r="R3" s="174" t="s">
        <v>439</v>
      </c>
      <c r="S3" s="174" t="s">
        <v>535</v>
      </c>
      <c r="T3" s="174" t="s">
        <v>587</v>
      </c>
      <c r="U3" s="174" t="s">
        <v>649</v>
      </c>
      <c r="V3" s="174" t="s">
        <v>667</v>
      </c>
      <c r="W3" s="174" t="s">
        <v>668</v>
      </c>
      <c r="X3" s="174" t="s">
        <v>669</v>
      </c>
      <c r="Y3" s="174" t="s">
        <v>670</v>
      </c>
      <c r="Z3" s="174" t="s">
        <v>671</v>
      </c>
      <c r="AA3" s="174" t="s">
        <v>672</v>
      </c>
      <c r="AB3" s="174" t="s">
        <v>673</v>
      </c>
      <c r="AC3" s="174" t="s">
        <v>674</v>
      </c>
      <c r="AD3" s="174" t="s">
        <v>675</v>
      </c>
      <c r="AE3" s="174" t="s">
        <v>676</v>
      </c>
    </row>
    <row r="4" spans="1:31" x14ac:dyDescent="0.25">
      <c r="A4" s="174" t="s">
        <v>680</v>
      </c>
      <c r="B4" s="174" t="s">
        <v>679</v>
      </c>
      <c r="C4" s="174" t="s">
        <v>677</v>
      </c>
      <c r="D4" s="174" t="s">
        <v>678</v>
      </c>
      <c r="E4" s="174" t="s">
        <v>656</v>
      </c>
      <c r="F4" s="174" t="s">
        <v>657</v>
      </c>
      <c r="G4" s="174" t="s">
        <v>658</v>
      </c>
      <c r="H4" s="174" t="s">
        <v>576</v>
      </c>
      <c r="I4" s="174" t="s">
        <v>577</v>
      </c>
      <c r="J4" s="174" t="s">
        <v>578</v>
      </c>
      <c r="K4" s="174" t="s">
        <v>586</v>
      </c>
      <c r="L4" s="174" t="s">
        <v>659</v>
      </c>
      <c r="M4" s="174" t="s">
        <v>660</v>
      </c>
      <c r="N4" s="174" t="s">
        <v>661</v>
      </c>
      <c r="O4" s="174" t="s">
        <v>662</v>
      </c>
      <c r="P4" s="174" t="s">
        <v>663</v>
      </c>
      <c r="Q4" s="174" t="s">
        <v>664</v>
      </c>
      <c r="R4" s="174" t="s">
        <v>665</v>
      </c>
      <c r="S4" s="174" t="s">
        <v>666</v>
      </c>
      <c r="T4" s="174" t="s">
        <v>22</v>
      </c>
      <c r="U4" s="174" t="s">
        <v>23</v>
      </c>
      <c r="V4" s="174" t="s">
        <v>143</v>
      </c>
      <c r="W4" s="174" t="s">
        <v>144</v>
      </c>
      <c r="X4" s="174" t="s">
        <v>145</v>
      </c>
      <c r="Y4" s="174" t="s">
        <v>146</v>
      </c>
      <c r="Z4" s="174" t="s">
        <v>147</v>
      </c>
      <c r="AA4" s="174" t="s">
        <v>148</v>
      </c>
      <c r="AB4" s="174" t="s">
        <v>149</v>
      </c>
      <c r="AC4" s="174" t="s">
        <v>150</v>
      </c>
      <c r="AD4" s="174" t="s">
        <v>151</v>
      </c>
      <c r="AE4" s="174" t="s">
        <v>152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S55"/>
  <sheetViews>
    <sheetView view="pageBreakPreview" zoomScale="90" zoomScaleNormal="80" zoomScaleSheetLayoutView="9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Col="1" x14ac:dyDescent="0.25"/>
  <cols>
    <col min="1" max="1" width="18.1796875" customWidth="1"/>
    <col min="2" max="2" width="16.81640625" hidden="1" customWidth="1" outlineLevel="1"/>
    <col min="3" max="3" width="14.1796875" hidden="1" customWidth="1" outlineLevel="1"/>
    <col min="4" max="4" width="16.81640625" hidden="1" customWidth="1" outlineLevel="1"/>
    <col min="5" max="5" width="14.1796875" hidden="1" customWidth="1" outlineLevel="1"/>
    <col min="6" max="6" width="20.1796875" customWidth="1" collapsed="1"/>
    <col min="7" max="7" width="20.1796875" customWidth="1"/>
    <col min="8" max="8" width="23.1796875" customWidth="1"/>
    <col min="9" max="9" width="6.453125" customWidth="1"/>
    <col min="10" max="10" width="5.453125" customWidth="1"/>
    <col min="11" max="19" width="8.81640625" customWidth="1"/>
  </cols>
  <sheetData>
    <row r="1" spans="1:19" s="31" customFormat="1" ht="25.4" customHeight="1" x14ac:dyDescent="0.25">
      <c r="A1" s="68" t="str">
        <f>Index!B7</f>
        <v>Table 2c    Net air passengers from US, Majuro and Kwajalein atolls: 1990 to 2021</v>
      </c>
      <c r="B1" s="68"/>
      <c r="C1" s="68"/>
      <c r="D1" s="68"/>
      <c r="E1" s="68"/>
      <c r="F1" s="68"/>
      <c r="J1" s="68" t="str">
        <f>Index!B8</f>
        <v>Table 2d   Marshallese international air passengers FY21-FY22</v>
      </c>
    </row>
    <row r="2" spans="1:19" x14ac:dyDescent="0.25">
      <c r="A2" s="120" t="s">
        <v>281</v>
      </c>
      <c r="B2" s="120"/>
      <c r="C2" s="120"/>
      <c r="D2" s="120"/>
      <c r="E2" s="120"/>
      <c r="F2" s="120"/>
      <c r="G2" s="120"/>
      <c r="H2" s="120"/>
      <c r="I2" s="120"/>
      <c r="J2" s="965"/>
      <c r="K2" s="47"/>
      <c r="L2" s="47"/>
      <c r="M2" s="47"/>
      <c r="N2" s="47"/>
      <c r="O2" s="47"/>
      <c r="P2" s="47"/>
      <c r="Q2" s="47"/>
      <c r="R2" s="47"/>
      <c r="S2" s="47"/>
    </row>
    <row r="3" spans="1:19" x14ac:dyDescent="0.25">
      <c r="A3" s="120"/>
      <c r="B3" s="123"/>
      <c r="C3" s="123"/>
      <c r="D3" s="123"/>
      <c r="E3" s="123"/>
      <c r="F3" s="123"/>
      <c r="G3" s="123"/>
      <c r="H3" s="123"/>
      <c r="I3" s="120"/>
      <c r="K3" s="946" t="s">
        <v>2955</v>
      </c>
      <c r="L3" s="946"/>
      <c r="M3" s="946"/>
      <c r="N3" s="960" t="s">
        <v>2956</v>
      </c>
      <c r="O3" s="946"/>
      <c r="P3" s="946"/>
      <c r="Q3" s="960" t="s">
        <v>2957</v>
      </c>
      <c r="R3" s="946"/>
      <c r="S3" s="946"/>
    </row>
    <row r="4" spans="1:19" s="116" customFormat="1" ht="23.25" customHeight="1" x14ac:dyDescent="0.25">
      <c r="A4" s="114" t="s">
        <v>282</v>
      </c>
      <c r="B4" s="126" t="s">
        <v>62</v>
      </c>
      <c r="C4" s="127"/>
      <c r="D4" s="126" t="s">
        <v>2</v>
      </c>
      <c r="E4" s="127"/>
      <c r="F4" s="124" t="s">
        <v>2</v>
      </c>
      <c r="G4" s="124" t="s">
        <v>62</v>
      </c>
      <c r="H4" s="124" t="s">
        <v>279</v>
      </c>
      <c r="I4" s="966"/>
      <c r="K4" s="47" t="s">
        <v>2</v>
      </c>
      <c r="L4" s="47" t="s">
        <v>62</v>
      </c>
      <c r="M4" s="47" t="s">
        <v>279</v>
      </c>
      <c r="N4" s="961" t="s">
        <v>2</v>
      </c>
      <c r="O4" s="47" t="s">
        <v>62</v>
      </c>
      <c r="P4" s="47" t="s">
        <v>279</v>
      </c>
      <c r="Q4" s="961" t="s">
        <v>2</v>
      </c>
      <c r="R4" s="47" t="s">
        <v>62</v>
      </c>
      <c r="S4" s="47" t="s">
        <v>279</v>
      </c>
    </row>
    <row r="5" spans="1:19" s="120" customFormat="1" ht="18.75" customHeight="1" x14ac:dyDescent="0.3">
      <c r="A5" s="121">
        <v>1990</v>
      </c>
      <c r="B5" s="128">
        <v>6002</v>
      </c>
      <c r="C5" s="128">
        <v>5682</v>
      </c>
      <c r="D5" s="128">
        <v>6636</v>
      </c>
      <c r="E5" s="128">
        <v>6945</v>
      </c>
      <c r="F5" s="125">
        <v>-309</v>
      </c>
      <c r="G5" s="125">
        <v>320</v>
      </c>
      <c r="H5" s="125">
        <v>11</v>
      </c>
      <c r="I5" s="125"/>
      <c r="K5"/>
      <c r="L5"/>
      <c r="M5"/>
      <c r="N5" s="39"/>
      <c r="O5"/>
      <c r="P5"/>
      <c r="Q5" s="39"/>
      <c r="R5"/>
      <c r="S5"/>
    </row>
    <row r="6" spans="1:19" s="118" customFormat="1" ht="14.25" customHeight="1" x14ac:dyDescent="0.25">
      <c r="A6" s="117">
        <v>1991</v>
      </c>
      <c r="B6" s="155">
        <v>6593</v>
      </c>
      <c r="C6" s="155">
        <v>6058</v>
      </c>
      <c r="D6" s="155">
        <v>7078</v>
      </c>
      <c r="E6" s="155">
        <v>7275</v>
      </c>
      <c r="F6" s="115">
        <v>-197</v>
      </c>
      <c r="G6" s="115">
        <v>535</v>
      </c>
      <c r="H6" s="115">
        <v>338</v>
      </c>
      <c r="I6" s="115"/>
      <c r="N6" s="962"/>
      <c r="Q6" s="962"/>
    </row>
    <row r="7" spans="1:19" s="118" customFormat="1" ht="14.25" customHeight="1" x14ac:dyDescent="0.25">
      <c r="A7" s="117">
        <v>1992</v>
      </c>
      <c r="B7" s="155">
        <v>5530</v>
      </c>
      <c r="C7" s="155">
        <v>5906</v>
      </c>
      <c r="D7" s="155">
        <v>7194</v>
      </c>
      <c r="E7" s="155">
        <v>7524</v>
      </c>
      <c r="F7" s="115">
        <v>-330</v>
      </c>
      <c r="G7" s="115">
        <v>-376</v>
      </c>
      <c r="H7" s="115">
        <v>-706</v>
      </c>
      <c r="I7" s="115"/>
      <c r="N7" s="962"/>
      <c r="Q7" s="962"/>
    </row>
    <row r="8" spans="1:19" s="118" customFormat="1" ht="14.25" customHeight="1" x14ac:dyDescent="0.25">
      <c r="A8" s="117">
        <v>1993</v>
      </c>
      <c r="B8" s="155">
        <v>5332</v>
      </c>
      <c r="C8" s="155">
        <v>5856</v>
      </c>
      <c r="D8" s="155">
        <v>7633</v>
      </c>
      <c r="E8" s="155">
        <v>7887</v>
      </c>
      <c r="F8" s="115">
        <v>-254</v>
      </c>
      <c r="G8" s="115">
        <v>-524</v>
      </c>
      <c r="H8" s="115">
        <v>-778</v>
      </c>
      <c r="I8" s="115"/>
      <c r="N8" s="962"/>
      <c r="Q8" s="962"/>
    </row>
    <row r="9" spans="1:19" s="118" customFormat="1" ht="14.25" customHeight="1" x14ac:dyDescent="0.25">
      <c r="A9" s="117">
        <v>1994</v>
      </c>
      <c r="B9" s="155">
        <v>4781</v>
      </c>
      <c r="C9" s="155">
        <v>4574</v>
      </c>
      <c r="D9" s="155">
        <v>7744</v>
      </c>
      <c r="E9" s="155">
        <v>8074</v>
      </c>
      <c r="F9" s="115">
        <v>-330</v>
      </c>
      <c r="G9" s="115">
        <v>207</v>
      </c>
      <c r="H9" s="115">
        <v>-123</v>
      </c>
      <c r="I9" s="115"/>
      <c r="N9" s="962"/>
      <c r="Q9" s="962"/>
    </row>
    <row r="10" spans="1:19" s="118" customFormat="1" ht="14.25" customHeight="1" x14ac:dyDescent="0.25">
      <c r="A10" s="117">
        <v>1995</v>
      </c>
      <c r="B10" s="155">
        <v>5086</v>
      </c>
      <c r="C10" s="155">
        <v>5366</v>
      </c>
      <c r="D10" s="155">
        <v>7959</v>
      </c>
      <c r="E10" s="155">
        <v>8472</v>
      </c>
      <c r="F10" s="115">
        <v>-513</v>
      </c>
      <c r="G10" s="115">
        <v>-280</v>
      </c>
      <c r="H10" s="115">
        <v>-793</v>
      </c>
      <c r="I10" s="115"/>
      <c r="N10" s="962"/>
      <c r="Q10" s="962"/>
    </row>
    <row r="11" spans="1:19" s="118" customFormat="1" ht="14.25" customHeight="1" x14ac:dyDescent="0.25">
      <c r="A11" s="117">
        <v>1996</v>
      </c>
      <c r="B11" s="155">
        <v>5051</v>
      </c>
      <c r="C11" s="155">
        <v>5105</v>
      </c>
      <c r="D11" s="155">
        <v>8160</v>
      </c>
      <c r="E11" s="155">
        <v>8746</v>
      </c>
      <c r="F11" s="115">
        <v>-586</v>
      </c>
      <c r="G11" s="115">
        <v>-54</v>
      </c>
      <c r="H11" s="115">
        <v>-640</v>
      </c>
      <c r="I11" s="115"/>
      <c r="N11" s="962"/>
      <c r="Q11" s="962"/>
    </row>
    <row r="12" spans="1:19" s="118" customFormat="1" ht="14.25" customHeight="1" x14ac:dyDescent="0.25">
      <c r="A12" s="117">
        <v>1997</v>
      </c>
      <c r="B12" s="155">
        <v>4719</v>
      </c>
      <c r="C12" s="155">
        <v>4955</v>
      </c>
      <c r="D12" s="155">
        <v>8111</v>
      </c>
      <c r="E12" s="155">
        <v>9290</v>
      </c>
      <c r="F12" s="115">
        <v>-1179</v>
      </c>
      <c r="G12" s="115">
        <v>-236</v>
      </c>
      <c r="H12" s="115">
        <v>-1415</v>
      </c>
      <c r="I12" s="115"/>
      <c r="N12" s="962"/>
      <c r="Q12" s="962"/>
    </row>
    <row r="13" spans="1:19" s="118" customFormat="1" ht="14.25" customHeight="1" x14ac:dyDescent="0.25">
      <c r="A13" s="117">
        <v>1998</v>
      </c>
      <c r="B13" s="155">
        <v>3869</v>
      </c>
      <c r="C13" s="155">
        <v>3791</v>
      </c>
      <c r="D13" s="155">
        <v>8227</v>
      </c>
      <c r="E13" s="155">
        <v>9060</v>
      </c>
      <c r="F13" s="115">
        <v>-833</v>
      </c>
      <c r="G13" s="115">
        <v>78</v>
      </c>
      <c r="H13" s="115">
        <v>-755</v>
      </c>
      <c r="I13" s="115"/>
      <c r="N13" s="962"/>
      <c r="Q13" s="962"/>
    </row>
    <row r="14" spans="1:19" s="118" customFormat="1" ht="14.25" customHeight="1" x14ac:dyDescent="0.25">
      <c r="A14" s="117">
        <v>1999</v>
      </c>
      <c r="B14" s="155">
        <v>4335</v>
      </c>
      <c r="C14" s="155">
        <v>4132</v>
      </c>
      <c r="D14" s="155">
        <v>8776</v>
      </c>
      <c r="E14" s="155">
        <v>9436</v>
      </c>
      <c r="F14" s="115">
        <v>-660</v>
      </c>
      <c r="G14" s="115">
        <v>203</v>
      </c>
      <c r="H14" s="115">
        <v>-457</v>
      </c>
      <c r="I14" s="115"/>
      <c r="N14" s="962"/>
      <c r="Q14" s="962"/>
    </row>
    <row r="15" spans="1:19" s="118" customFormat="1" ht="14.25" customHeight="1" x14ac:dyDescent="0.25">
      <c r="A15" s="117">
        <v>2000</v>
      </c>
      <c r="B15" s="155">
        <v>23190</v>
      </c>
      <c r="C15" s="155">
        <v>23817</v>
      </c>
      <c r="D15" s="155">
        <v>8893</v>
      </c>
      <c r="E15" s="155">
        <v>10182</v>
      </c>
      <c r="F15" s="115">
        <v>-1289</v>
      </c>
      <c r="G15" s="115">
        <v>-627</v>
      </c>
      <c r="H15" s="115">
        <v>-457</v>
      </c>
      <c r="I15" s="115"/>
      <c r="N15" s="962"/>
      <c r="Q15" s="962"/>
    </row>
    <row r="16" spans="1:19" s="118" customFormat="1" ht="14.25" customHeight="1" x14ac:dyDescent="0.25">
      <c r="A16" s="117">
        <v>2001</v>
      </c>
      <c r="B16" s="155">
        <v>5676</v>
      </c>
      <c r="C16" s="155">
        <v>6188</v>
      </c>
      <c r="D16" s="155">
        <v>9392</v>
      </c>
      <c r="E16" s="155">
        <v>10909</v>
      </c>
      <c r="F16" s="115">
        <v>-1517</v>
      </c>
      <c r="G16" s="115">
        <v>-512</v>
      </c>
      <c r="H16" s="115">
        <v>-2029</v>
      </c>
      <c r="I16" s="115"/>
      <c r="N16" s="962"/>
      <c r="Q16" s="962"/>
    </row>
    <row r="17" spans="1:17" s="118" customFormat="1" ht="14.25" customHeight="1" x14ac:dyDescent="0.25">
      <c r="A17" s="117">
        <v>2002</v>
      </c>
      <c r="B17" s="155">
        <v>7463</v>
      </c>
      <c r="C17" s="155">
        <v>7482</v>
      </c>
      <c r="D17" s="155">
        <v>9548</v>
      </c>
      <c r="E17" s="155">
        <v>10442</v>
      </c>
      <c r="F17" s="115">
        <v>-894</v>
      </c>
      <c r="G17" s="115">
        <v>-19</v>
      </c>
      <c r="H17" s="115">
        <v>-913</v>
      </c>
      <c r="I17" s="115"/>
      <c r="N17" s="962"/>
      <c r="Q17" s="962"/>
    </row>
    <row r="18" spans="1:17" s="118" customFormat="1" ht="14.25" customHeight="1" x14ac:dyDescent="0.25">
      <c r="A18" s="117">
        <v>2003</v>
      </c>
      <c r="B18" s="155">
        <v>6813</v>
      </c>
      <c r="C18" s="155">
        <v>7175</v>
      </c>
      <c r="D18" s="155">
        <v>10005</v>
      </c>
      <c r="E18" s="155">
        <v>10424</v>
      </c>
      <c r="F18" s="115">
        <v>-419</v>
      </c>
      <c r="G18" s="115">
        <v>-362</v>
      </c>
      <c r="H18" s="115">
        <v>-781</v>
      </c>
      <c r="I18" s="115"/>
      <c r="N18" s="962"/>
      <c r="Q18" s="962"/>
    </row>
    <row r="19" spans="1:17" s="118" customFormat="1" ht="14.25" customHeight="1" x14ac:dyDescent="0.25">
      <c r="A19" s="117">
        <v>2004</v>
      </c>
      <c r="B19" s="155">
        <v>7991</v>
      </c>
      <c r="C19" s="155">
        <v>8002</v>
      </c>
      <c r="D19" s="155">
        <v>9406</v>
      </c>
      <c r="E19" s="155">
        <v>9948</v>
      </c>
      <c r="F19" s="115">
        <v>-542</v>
      </c>
      <c r="G19" s="115">
        <v>-11</v>
      </c>
      <c r="H19" s="115">
        <v>-553</v>
      </c>
      <c r="I19" s="115"/>
      <c r="N19" s="962"/>
      <c r="Q19" s="962"/>
    </row>
    <row r="20" spans="1:17" s="118" customFormat="1" ht="14.25" customHeight="1" x14ac:dyDescent="0.25">
      <c r="A20" s="117">
        <v>2005</v>
      </c>
      <c r="B20" s="155">
        <v>7001</v>
      </c>
      <c r="C20" s="155">
        <v>6984</v>
      </c>
      <c r="D20" s="155">
        <v>10369</v>
      </c>
      <c r="E20" s="155">
        <v>11423</v>
      </c>
      <c r="F20" s="115">
        <v>-1054</v>
      </c>
      <c r="G20" s="115">
        <v>17</v>
      </c>
      <c r="H20" s="115">
        <v>-1037</v>
      </c>
      <c r="I20" s="115"/>
      <c r="N20" s="962"/>
      <c r="Q20" s="962"/>
    </row>
    <row r="21" spans="1:17" s="118" customFormat="1" ht="14.25" customHeight="1" x14ac:dyDescent="0.25">
      <c r="A21" s="117">
        <v>2006</v>
      </c>
      <c r="B21" s="155">
        <v>6282</v>
      </c>
      <c r="C21" s="155">
        <v>6468</v>
      </c>
      <c r="D21" s="155">
        <v>9312</v>
      </c>
      <c r="E21" s="155">
        <v>10104</v>
      </c>
      <c r="F21" s="115">
        <v>-792</v>
      </c>
      <c r="G21" s="115">
        <v>-186</v>
      </c>
      <c r="H21" s="115">
        <v>-978</v>
      </c>
      <c r="I21" s="115"/>
      <c r="N21" s="962"/>
      <c r="Q21" s="962"/>
    </row>
    <row r="22" spans="1:17" s="118" customFormat="1" ht="14.25" customHeight="1" x14ac:dyDescent="0.25">
      <c r="A22" s="117">
        <v>2007</v>
      </c>
      <c r="B22" s="155">
        <v>5669</v>
      </c>
      <c r="C22" s="155">
        <v>5781</v>
      </c>
      <c r="D22" s="155">
        <v>9878</v>
      </c>
      <c r="E22" s="155">
        <v>10344</v>
      </c>
      <c r="F22" s="115">
        <v>-466</v>
      </c>
      <c r="G22" s="115">
        <v>-112</v>
      </c>
      <c r="H22" s="115">
        <v>-578</v>
      </c>
      <c r="I22" s="115"/>
      <c r="N22" s="962"/>
      <c r="Q22" s="962"/>
    </row>
    <row r="23" spans="1:17" s="118" customFormat="1" ht="14.25" customHeight="1" x14ac:dyDescent="0.25">
      <c r="A23" s="211">
        <v>2008</v>
      </c>
      <c r="B23" s="212">
        <v>4994</v>
      </c>
      <c r="C23" s="212">
        <v>5274</v>
      </c>
      <c r="D23" s="212">
        <v>9517</v>
      </c>
      <c r="E23" s="212">
        <v>10740</v>
      </c>
      <c r="F23" s="213">
        <v>-1223</v>
      </c>
      <c r="G23" s="213">
        <v>-280</v>
      </c>
      <c r="H23" s="213">
        <v>-1503</v>
      </c>
      <c r="I23" s="213"/>
      <c r="N23" s="962"/>
      <c r="Q23" s="962"/>
    </row>
    <row r="24" spans="1:17" s="118" customFormat="1" ht="14.25" customHeight="1" x14ac:dyDescent="0.25">
      <c r="A24" s="211">
        <v>2009</v>
      </c>
      <c r="B24" s="212">
        <v>4932</v>
      </c>
      <c r="C24" s="212">
        <v>4833</v>
      </c>
      <c r="D24" s="212">
        <v>9011</v>
      </c>
      <c r="E24" s="212">
        <v>9782</v>
      </c>
      <c r="F24" s="213">
        <v>-771</v>
      </c>
      <c r="G24" s="213">
        <v>99</v>
      </c>
      <c r="H24" s="213">
        <v>-672</v>
      </c>
      <c r="I24" s="213"/>
      <c r="N24" s="962"/>
      <c r="Q24" s="962"/>
    </row>
    <row r="25" spans="1:17" s="118" customFormat="1" ht="14.25" customHeight="1" x14ac:dyDescent="0.25">
      <c r="A25" s="211">
        <v>2010</v>
      </c>
      <c r="B25" s="212">
        <v>4753</v>
      </c>
      <c r="C25" s="212">
        <v>4887</v>
      </c>
      <c r="D25" s="212">
        <v>8890</v>
      </c>
      <c r="E25" s="212">
        <v>9796</v>
      </c>
      <c r="F25" s="213">
        <v>-906</v>
      </c>
      <c r="G25" s="213">
        <v>-134</v>
      </c>
      <c r="H25" s="213">
        <v>-1040</v>
      </c>
      <c r="I25" s="213"/>
      <c r="N25" s="962"/>
      <c r="Q25" s="962"/>
    </row>
    <row r="26" spans="1:17" s="118" customFormat="1" ht="14.25" customHeight="1" x14ac:dyDescent="0.25">
      <c r="A26" s="211">
        <v>2011</v>
      </c>
      <c r="B26" s="212">
        <v>4780</v>
      </c>
      <c r="C26" s="212">
        <v>4817</v>
      </c>
      <c r="D26" s="212">
        <v>8773</v>
      </c>
      <c r="E26" s="212">
        <v>9603</v>
      </c>
      <c r="F26" s="213">
        <v>-830</v>
      </c>
      <c r="G26" s="213">
        <v>-37</v>
      </c>
      <c r="H26" s="213">
        <v>-867</v>
      </c>
      <c r="I26" s="213"/>
      <c r="N26" s="962"/>
      <c r="Q26" s="962"/>
    </row>
    <row r="27" spans="1:17" s="118" customFormat="1" ht="14.25" customHeight="1" x14ac:dyDescent="0.25">
      <c r="A27" s="211">
        <v>2012</v>
      </c>
      <c r="B27" s="703" t="s">
        <v>245</v>
      </c>
      <c r="C27" s="703" t="s">
        <v>245</v>
      </c>
      <c r="D27" s="703" t="s">
        <v>245</v>
      </c>
      <c r="E27" s="703" t="s">
        <v>245</v>
      </c>
      <c r="F27" s="703" t="s">
        <v>245</v>
      </c>
      <c r="G27" s="703" t="s">
        <v>245</v>
      </c>
      <c r="H27" s="703" t="s">
        <v>245</v>
      </c>
      <c r="I27" s="703"/>
      <c r="N27" s="962"/>
      <c r="Q27" s="962"/>
    </row>
    <row r="28" spans="1:17" s="118" customFormat="1" ht="14.25" customHeight="1" x14ac:dyDescent="0.25">
      <c r="A28" s="211">
        <v>2013</v>
      </c>
      <c r="B28" s="703" t="s">
        <v>245</v>
      </c>
      <c r="C28" s="703" t="s">
        <v>245</v>
      </c>
      <c r="D28" s="703" t="s">
        <v>245</v>
      </c>
      <c r="E28" s="703" t="s">
        <v>245</v>
      </c>
      <c r="F28" s="703" t="s">
        <v>245</v>
      </c>
      <c r="G28" s="703" t="s">
        <v>245</v>
      </c>
      <c r="H28" s="703" t="s">
        <v>245</v>
      </c>
      <c r="I28" s="703"/>
      <c r="N28" s="962"/>
      <c r="Q28" s="962"/>
    </row>
    <row r="29" spans="1:17" s="118" customFormat="1" ht="14.25" customHeight="1" x14ac:dyDescent="0.25">
      <c r="A29" s="211">
        <v>2014</v>
      </c>
      <c r="B29" s="703" t="s">
        <v>245</v>
      </c>
      <c r="C29" s="703" t="s">
        <v>245</v>
      </c>
      <c r="D29" s="703" t="s">
        <v>245</v>
      </c>
      <c r="E29" s="703" t="s">
        <v>245</v>
      </c>
      <c r="F29" s="703" t="s">
        <v>245</v>
      </c>
      <c r="G29" s="703" t="s">
        <v>245</v>
      </c>
      <c r="H29" s="703" t="s">
        <v>245</v>
      </c>
      <c r="I29" s="703"/>
      <c r="N29" s="962"/>
      <c r="Q29" s="962"/>
    </row>
    <row r="30" spans="1:17" s="118" customFormat="1" ht="14.25" customHeight="1" x14ac:dyDescent="0.25">
      <c r="A30" s="211">
        <v>2015</v>
      </c>
      <c r="B30" s="703" t="s">
        <v>245</v>
      </c>
      <c r="C30" s="703" t="s">
        <v>245</v>
      </c>
      <c r="D30" s="703" t="s">
        <v>245</v>
      </c>
      <c r="E30" s="703" t="s">
        <v>245</v>
      </c>
      <c r="F30" s="703" t="s">
        <v>245</v>
      </c>
      <c r="G30" s="703" t="s">
        <v>245</v>
      </c>
      <c r="H30" s="703" t="s">
        <v>245</v>
      </c>
      <c r="I30" s="703"/>
      <c r="N30" s="962"/>
      <c r="Q30" s="962"/>
    </row>
    <row r="31" spans="1:17" s="118" customFormat="1" ht="14.25" customHeight="1" x14ac:dyDescent="0.25">
      <c r="A31" s="211">
        <v>2016</v>
      </c>
      <c r="B31" s="703" t="s">
        <v>245</v>
      </c>
      <c r="C31" s="703" t="s">
        <v>245</v>
      </c>
      <c r="D31" s="703" t="s">
        <v>245</v>
      </c>
      <c r="E31" s="703" t="s">
        <v>245</v>
      </c>
      <c r="F31" s="703" t="s">
        <v>245</v>
      </c>
      <c r="G31" s="703" t="s">
        <v>245</v>
      </c>
      <c r="H31" s="703" t="s">
        <v>245</v>
      </c>
      <c r="I31" s="703"/>
      <c r="N31" s="962"/>
      <c r="Q31" s="962"/>
    </row>
    <row r="32" spans="1:17" s="118" customFormat="1" ht="14.25" customHeight="1" x14ac:dyDescent="0.25">
      <c r="A32" s="117">
        <v>2017</v>
      </c>
      <c r="B32" s="155">
        <v>6378</v>
      </c>
      <c r="C32" s="155">
        <v>6722</v>
      </c>
      <c r="D32" s="155">
        <v>9900</v>
      </c>
      <c r="E32" s="155">
        <v>11704</v>
      </c>
      <c r="F32" s="115">
        <v>-1804</v>
      </c>
      <c r="G32" s="115">
        <v>-344</v>
      </c>
      <c r="H32" s="213">
        <f>F32+G32</f>
        <v>-2148</v>
      </c>
      <c r="I32" s="213"/>
      <c r="N32" s="962"/>
      <c r="Q32" s="962"/>
    </row>
    <row r="33" spans="1:19" s="118" customFormat="1" ht="14.25" customHeight="1" x14ac:dyDescent="0.25">
      <c r="A33" s="117">
        <v>2018</v>
      </c>
      <c r="B33" s="155">
        <v>6220</v>
      </c>
      <c r="C33" s="155">
        <v>6582</v>
      </c>
      <c r="D33" s="155">
        <v>10671</v>
      </c>
      <c r="E33" s="155">
        <v>12371</v>
      </c>
      <c r="F33" s="115">
        <v>-1700</v>
      </c>
      <c r="G33" s="115">
        <v>-362</v>
      </c>
      <c r="H33" s="213">
        <f>F33+G33</f>
        <v>-2062</v>
      </c>
      <c r="I33" s="213"/>
      <c r="N33" s="962"/>
      <c r="Q33" s="962"/>
    </row>
    <row r="34" spans="1:19" s="118" customFormat="1" ht="14.25" customHeight="1" x14ac:dyDescent="0.25">
      <c r="A34" s="117">
        <v>2019</v>
      </c>
      <c r="B34" s="155">
        <v>5804</v>
      </c>
      <c r="C34" s="155">
        <v>6192</v>
      </c>
      <c r="D34" s="155">
        <v>11466</v>
      </c>
      <c r="E34" s="155">
        <v>12718</v>
      </c>
      <c r="F34" s="115">
        <v>-1252</v>
      </c>
      <c r="G34" s="115">
        <v>-388</v>
      </c>
      <c r="H34" s="213">
        <f>F34+G34</f>
        <v>-1640</v>
      </c>
      <c r="I34" s="213"/>
      <c r="N34" s="962"/>
      <c r="Q34" s="962"/>
    </row>
    <row r="35" spans="1:19" s="118" customFormat="1" ht="14.25" customHeight="1" x14ac:dyDescent="0.25">
      <c r="A35" s="117" t="s">
        <v>1667</v>
      </c>
      <c r="B35" s="155"/>
      <c r="C35" s="155"/>
      <c r="D35" s="155"/>
      <c r="E35" s="155"/>
      <c r="F35" s="115">
        <v>-392</v>
      </c>
      <c r="G35" s="115">
        <v>-250</v>
      </c>
      <c r="H35" s="213">
        <f>F35+G35</f>
        <v>-642</v>
      </c>
      <c r="I35" s="213"/>
      <c r="J35" s="944"/>
      <c r="K35" s="115"/>
      <c r="L35" s="115"/>
      <c r="M35" s="115"/>
      <c r="N35" s="963"/>
      <c r="O35" s="115"/>
      <c r="P35" s="115"/>
      <c r="Q35" s="963"/>
      <c r="R35" s="115"/>
      <c r="S35" s="115"/>
    </row>
    <row r="36" spans="1:19" s="118" customFormat="1" ht="14.25" customHeight="1" x14ac:dyDescent="0.25">
      <c r="A36" s="967" t="s">
        <v>3026</v>
      </c>
      <c r="B36" s="155"/>
      <c r="C36" s="155"/>
      <c r="D36" s="155"/>
      <c r="E36" s="155"/>
      <c r="F36" s="115">
        <v>-2526</v>
      </c>
      <c r="G36" s="115">
        <v>11</v>
      </c>
      <c r="H36" s="213">
        <f>F36+G36</f>
        <v>-2515</v>
      </c>
      <c r="I36" s="213"/>
      <c r="J36" s="944" t="s">
        <v>150</v>
      </c>
      <c r="K36" s="115">
        <v>29</v>
      </c>
      <c r="L36" s="115">
        <v>469</v>
      </c>
      <c r="M36" s="115">
        <f>SUM(K36:L36)</f>
        <v>498</v>
      </c>
      <c r="N36" s="963">
        <v>2020</v>
      </c>
      <c r="O36" s="115">
        <f>433</f>
        <v>433</v>
      </c>
      <c r="P36" s="115">
        <f>SUM(N36:O36)</f>
        <v>2453</v>
      </c>
      <c r="Q36" s="963">
        <f t="shared" ref="Q36:S37" si="0">K36-N36</f>
        <v>-1991</v>
      </c>
      <c r="R36" s="115">
        <f t="shared" si="0"/>
        <v>36</v>
      </c>
      <c r="S36" s="115">
        <f t="shared" si="0"/>
        <v>-1955</v>
      </c>
    </row>
    <row r="37" spans="1:19" s="119" customFormat="1" ht="19.5" customHeight="1" x14ac:dyDescent="0.25">
      <c r="A37" s="938"/>
      <c r="B37" s="214"/>
      <c r="C37" s="214"/>
      <c r="D37" s="214"/>
      <c r="E37" s="214"/>
      <c r="F37" s="714"/>
      <c r="G37" s="714"/>
      <c r="H37" s="714"/>
      <c r="I37" s="213"/>
      <c r="J37" s="945" t="s">
        <v>151</v>
      </c>
      <c r="K37" s="714">
        <v>628</v>
      </c>
      <c r="L37" s="714">
        <v>424</v>
      </c>
      <c r="M37" s="714">
        <f>SUM(K37:L37)</f>
        <v>1052</v>
      </c>
      <c r="N37" s="964">
        <v>2025</v>
      </c>
      <c r="O37" s="714">
        <v>533</v>
      </c>
      <c r="P37" s="714">
        <f>SUM(N37:O37)</f>
        <v>2558</v>
      </c>
      <c r="Q37" s="964">
        <f t="shared" si="0"/>
        <v>-1397</v>
      </c>
      <c r="R37" s="714">
        <f t="shared" si="0"/>
        <v>-109</v>
      </c>
      <c r="S37" s="714">
        <f t="shared" si="0"/>
        <v>-1506</v>
      </c>
    </row>
    <row r="38" spans="1:19" s="116" customFormat="1" ht="23.25" customHeight="1" x14ac:dyDescent="0.25">
      <c r="A38" s="702" t="s">
        <v>280</v>
      </c>
      <c r="B38" s="114"/>
      <c r="C38" s="114"/>
      <c r="D38" s="114"/>
      <c r="E38" s="114"/>
      <c r="F38" s="124"/>
      <c r="G38" s="124"/>
      <c r="H38" s="124"/>
      <c r="I38" s="213"/>
      <c r="J38" s="115"/>
    </row>
    <row r="39" spans="1:19" s="120" customFormat="1" ht="20.25" customHeight="1" x14ac:dyDescent="0.25">
      <c r="A39" s="401" t="s">
        <v>762</v>
      </c>
      <c r="B39" s="121"/>
      <c r="C39" s="121"/>
      <c r="D39" s="121"/>
      <c r="E39" s="121"/>
      <c r="F39" s="125">
        <f>AVERAGE(F7:F11)</f>
        <v>-402.6</v>
      </c>
      <c r="G39" s="125">
        <f>AVERAGE(G7:G11)</f>
        <v>-205.4</v>
      </c>
      <c r="H39" s="125">
        <f>AVERAGE(H7:H11)</f>
        <v>-608</v>
      </c>
      <c r="I39" s="125"/>
      <c r="J39" s="125"/>
    </row>
    <row r="40" spans="1:19" s="118" customFormat="1" ht="14.25" customHeight="1" x14ac:dyDescent="0.25">
      <c r="A40" s="400" t="s">
        <v>761</v>
      </c>
      <c r="B40" s="117"/>
      <c r="C40" s="117"/>
      <c r="D40" s="117"/>
      <c r="E40" s="117"/>
      <c r="F40" s="115">
        <f>AVERAGE(F12:F16)</f>
        <v>-1095.5999999999999</v>
      </c>
      <c r="G40" s="115">
        <f>AVERAGE(G12:G16)</f>
        <v>-218.8</v>
      </c>
      <c r="H40" s="115">
        <f>AVERAGE(H12:H16)</f>
        <v>-1022.6</v>
      </c>
      <c r="I40" s="115"/>
      <c r="J40" s="115"/>
    </row>
    <row r="41" spans="1:19" s="118" customFormat="1" ht="14.25" customHeight="1" x14ac:dyDescent="0.25">
      <c r="A41" s="400" t="s">
        <v>760</v>
      </c>
      <c r="B41" s="117"/>
      <c r="C41" s="117"/>
      <c r="D41" s="117"/>
      <c r="E41" s="117"/>
      <c r="F41" s="115">
        <f>AVERAGE(F17:F21)</f>
        <v>-740.2</v>
      </c>
      <c r="G41" s="115">
        <f>AVERAGE(G17:G21)</f>
        <v>-112.2</v>
      </c>
      <c r="H41" s="115">
        <f>AVERAGE(H17:H21)</f>
        <v>-852.4</v>
      </c>
      <c r="I41" s="115"/>
      <c r="J41" s="115"/>
    </row>
    <row r="42" spans="1:19" s="118" customFormat="1" ht="14.25" customHeight="1" x14ac:dyDescent="0.25">
      <c r="A42" s="400" t="s">
        <v>1059</v>
      </c>
      <c r="B42" s="117"/>
      <c r="C42" s="117"/>
      <c r="D42" s="117"/>
      <c r="E42" s="117"/>
      <c r="F42" s="115">
        <f>AVERAGE(F22:F26)</f>
        <v>-839.2</v>
      </c>
      <c r="G42" s="115">
        <f>AVERAGE(G22:G26)</f>
        <v>-92.8</v>
      </c>
      <c r="H42" s="115">
        <f>AVERAGE(H22:H26)</f>
        <v>-932</v>
      </c>
      <c r="I42" s="115"/>
      <c r="J42" s="115"/>
    </row>
    <row r="43" spans="1:19" s="119" customFormat="1" ht="19.5" customHeight="1" x14ac:dyDescent="0.25">
      <c r="A43" s="938" t="s">
        <v>2933</v>
      </c>
      <c r="B43" s="214"/>
      <c r="C43" s="214"/>
      <c r="D43" s="214"/>
      <c r="E43" s="214"/>
      <c r="F43" s="714">
        <f>AVERAGE(F32:F36)</f>
        <v>-1534.8</v>
      </c>
      <c r="G43" s="714">
        <f>AVERAGE(G32:G36)</f>
        <v>-266.60000000000002</v>
      </c>
      <c r="H43" s="714">
        <f>AVERAGE(H32:H36)</f>
        <v>-1801.4</v>
      </c>
      <c r="I43" s="285"/>
    </row>
    <row r="44" spans="1:19" x14ac:dyDescent="0.25">
      <c r="A44" s="121"/>
      <c r="B44" s="121"/>
      <c r="C44" s="121"/>
      <c r="D44" s="121"/>
      <c r="E44" s="121"/>
      <c r="F44" s="121"/>
      <c r="G44" s="121"/>
      <c r="H44" s="121"/>
      <c r="I44" s="121"/>
    </row>
    <row r="45" spans="1:19" x14ac:dyDescent="0.25">
      <c r="A45" s="122" t="s">
        <v>1665</v>
      </c>
      <c r="B45" s="121"/>
      <c r="C45" s="121"/>
      <c r="D45" s="121"/>
      <c r="E45" s="121"/>
      <c r="F45" s="121"/>
      <c r="G45" s="121"/>
      <c r="H45" s="121"/>
      <c r="I45" s="121"/>
      <c r="J45" s="122" t="s">
        <v>1665</v>
      </c>
    </row>
    <row r="46" spans="1:19" x14ac:dyDescent="0.25">
      <c r="A46" s="122" t="s">
        <v>1666</v>
      </c>
      <c r="B46" s="122"/>
      <c r="C46" s="122"/>
      <c r="D46" s="122"/>
      <c r="E46" s="122"/>
      <c r="F46" s="120"/>
      <c r="G46" s="120"/>
      <c r="H46" s="120"/>
      <c r="I46" s="120"/>
      <c r="J46" s="122" t="s">
        <v>3028</v>
      </c>
    </row>
    <row r="47" spans="1:19" x14ac:dyDescent="0.25">
      <c r="A47" s="215" t="s">
        <v>1664</v>
      </c>
      <c r="B47" s="122"/>
      <c r="C47" s="122"/>
      <c r="D47" s="122"/>
      <c r="E47" s="122"/>
      <c r="F47" s="120"/>
      <c r="G47" s="120"/>
      <c r="H47" s="120"/>
      <c r="I47" s="120"/>
    </row>
    <row r="48" spans="1:19" x14ac:dyDescent="0.25">
      <c r="A48" s="215" t="s">
        <v>443</v>
      </c>
      <c r="B48" s="122"/>
      <c r="C48" s="122"/>
      <c r="D48" s="122"/>
      <c r="E48" s="122"/>
      <c r="F48" s="120"/>
      <c r="G48" s="120"/>
      <c r="H48" s="120"/>
      <c r="I48" s="120"/>
    </row>
    <row r="49" spans="1:5" x14ac:dyDescent="0.25">
      <c r="A49" s="215" t="s">
        <v>440</v>
      </c>
      <c r="B49" s="122"/>
      <c r="C49" s="122"/>
      <c r="D49" s="122"/>
      <c r="E49" s="122"/>
    </row>
    <row r="50" spans="1:5" x14ac:dyDescent="0.25">
      <c r="A50" s="215" t="s">
        <v>442</v>
      </c>
    </row>
    <row r="51" spans="1:5" x14ac:dyDescent="0.25">
      <c r="A51" s="215" t="s">
        <v>441</v>
      </c>
    </row>
    <row r="52" spans="1:5" x14ac:dyDescent="0.25">
      <c r="A52" s="215" t="s">
        <v>1055</v>
      </c>
    </row>
    <row r="53" spans="1:5" x14ac:dyDescent="0.25">
      <c r="A53" s="122" t="s">
        <v>1668</v>
      </c>
    </row>
    <row r="54" spans="1:5" x14ac:dyDescent="0.25">
      <c r="A54" s="122" t="s">
        <v>3027</v>
      </c>
    </row>
    <row r="55" spans="1:5" x14ac:dyDescent="0.25">
      <c r="A55" s="215" t="s">
        <v>2958</v>
      </c>
    </row>
  </sheetData>
  <phoneticPr fontId="8" type="noConversion"/>
  <pageMargins left="0.74803149606299202" right="0.74803149606299202" top="0.98425196850393704" bottom="0.98425196850393704" header="0.511811023622047" footer="0.511811023622047"/>
  <pageSetup scale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>
    <pageSetUpPr fitToPage="1"/>
  </sheetPr>
  <dimension ref="A1:AM64"/>
  <sheetViews>
    <sheetView view="pageBreakPreview" zoomScale="90" zoomScaleNormal="125" zoomScaleSheetLayoutView="90" zoomScalePageLayoutView="125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Col="1" x14ac:dyDescent="0.25"/>
  <cols>
    <col min="1" max="1" width="2.1796875" style="173" customWidth="1"/>
    <col min="2" max="2" width="47.1796875" style="173" customWidth="1"/>
    <col min="3" max="9" width="9.1796875" hidden="1" customWidth="1" outlineLevel="1"/>
    <col min="10" max="10" width="9.1796875" customWidth="1" collapsed="1"/>
    <col min="11" max="28" width="9.1796875" customWidth="1"/>
    <col min="29" max="29" width="10.81640625" bestFit="1" customWidth="1"/>
  </cols>
  <sheetData>
    <row r="1" spans="1:30" s="31" customFormat="1" ht="25.4" customHeight="1" x14ac:dyDescent="0.25">
      <c r="A1" s="68" t="str">
        <f>Index!B10</f>
        <v>Table 3a    National income measures in current prices and real terms, FY2004-FY2021</v>
      </c>
    </row>
    <row r="2" spans="1:30" s="76" customFormat="1" ht="20.149999999999999" customHeight="1" x14ac:dyDescent="0.25">
      <c r="A2" s="60"/>
      <c r="B2" s="165" t="s">
        <v>340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166"/>
      <c r="AD2" s="166"/>
    </row>
    <row r="3" spans="1:30" s="154" customFormat="1" ht="20.25" customHeight="1" x14ac:dyDescent="0.3">
      <c r="A3" s="169" t="s">
        <v>352</v>
      </c>
      <c r="B3" s="170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</row>
    <row r="4" spans="1:30" s="154" customFormat="1" ht="16.5" customHeight="1" x14ac:dyDescent="0.3">
      <c r="A4" s="169"/>
      <c r="B4" s="59" t="s">
        <v>353</v>
      </c>
      <c r="C4" s="268">
        <v>109.88468170166016</v>
      </c>
      <c r="D4" s="268">
        <v>112.07011413574219</v>
      </c>
      <c r="E4" s="268">
        <v>113.35205841064453</v>
      </c>
      <c r="F4" s="268">
        <v>114.83847045898438</v>
      </c>
      <c r="G4" s="268">
        <v>122.4061279296875</v>
      </c>
      <c r="H4" s="268">
        <v>131.95997619628906</v>
      </c>
      <c r="I4" s="268">
        <v>131.12847900390625</v>
      </c>
      <c r="J4" s="268">
        <v>132.79185485839844</v>
      </c>
      <c r="K4" s="268">
        <v>137.81541442871094</v>
      </c>
      <c r="L4" s="268">
        <v>142.92251586914063</v>
      </c>
      <c r="M4" s="268">
        <v>150.10470581054688</v>
      </c>
      <c r="N4" s="268">
        <v>146.20816040039063</v>
      </c>
      <c r="O4" s="268">
        <v>150.88645935058594</v>
      </c>
      <c r="P4" s="268">
        <v>160.6295166015625</v>
      </c>
      <c r="Q4" s="268">
        <v>172.04450988769531</v>
      </c>
      <c r="R4" s="268">
        <v>180.30207824707031</v>
      </c>
      <c r="S4" s="268">
        <v>185.8170166015625</v>
      </c>
      <c r="T4" s="268">
        <v>185.44639587402344</v>
      </c>
      <c r="U4" s="268">
        <v>183.22293090820313</v>
      </c>
      <c r="V4" s="268">
        <v>200.90071105957031</v>
      </c>
      <c r="W4" s="268">
        <v>212.93571472167969</v>
      </c>
      <c r="X4" s="268">
        <v>219.43003845214844</v>
      </c>
      <c r="Y4" s="268">
        <v>231.9967041015625</v>
      </c>
      <c r="Z4" s="268">
        <v>240.75114440917969</v>
      </c>
      <c r="AA4" s="268">
        <v>257.78488159179688</v>
      </c>
      <c r="AB4" s="268">
        <v>258.77447509765625</v>
      </c>
      <c r="AC4" s="172"/>
    </row>
    <row r="5" spans="1:30" ht="14.5" x14ac:dyDescent="0.25">
      <c r="B5" s="173" t="s">
        <v>746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74"/>
    </row>
    <row r="6" spans="1:30" x14ac:dyDescent="0.25">
      <c r="B6" s="175" t="s">
        <v>354</v>
      </c>
      <c r="C6" s="186">
        <v>37.793136596679688</v>
      </c>
      <c r="D6" s="186">
        <v>42.379390716552734</v>
      </c>
      <c r="E6" s="186">
        <v>45.388908386230469</v>
      </c>
      <c r="F6" s="186">
        <v>45.036735534667969</v>
      </c>
      <c r="G6" s="186">
        <v>45.279342651367188</v>
      </c>
      <c r="H6" s="186">
        <v>43.485935211181641</v>
      </c>
      <c r="I6" s="186">
        <v>44.312885284423828</v>
      </c>
      <c r="J6" s="186">
        <v>47.910636901855469</v>
      </c>
      <c r="K6" s="186">
        <v>52.709182739257813</v>
      </c>
      <c r="L6" s="186">
        <v>54.178035736083984</v>
      </c>
      <c r="M6" s="186">
        <v>55.703697204589844</v>
      </c>
      <c r="N6" s="186">
        <v>53.960247039794922</v>
      </c>
      <c r="O6" s="186">
        <v>52.097698211669922</v>
      </c>
      <c r="P6" s="186">
        <v>50.892543792724609</v>
      </c>
      <c r="Q6" s="186">
        <v>58.309577941894531</v>
      </c>
      <c r="R6" s="186">
        <v>57.381206512451172</v>
      </c>
      <c r="S6" s="186">
        <v>62.945285797119141</v>
      </c>
      <c r="T6" s="186">
        <v>67.355270385742188</v>
      </c>
      <c r="U6" s="186">
        <v>80.158119201660156</v>
      </c>
      <c r="V6" s="186">
        <v>80.917488098144531</v>
      </c>
      <c r="W6" s="186">
        <v>83.330726623535156</v>
      </c>
      <c r="X6" s="186">
        <v>84.453811645507813</v>
      </c>
      <c r="Y6" s="186">
        <v>89.786209106445313</v>
      </c>
      <c r="Z6" s="186">
        <v>88.413558959960938</v>
      </c>
      <c r="AA6" s="186">
        <v>81.618766784667969</v>
      </c>
      <c r="AB6" s="186">
        <v>85.779129028320313</v>
      </c>
      <c r="AC6" s="176"/>
    </row>
    <row r="7" spans="1:30" x14ac:dyDescent="0.25">
      <c r="B7" s="175" t="s">
        <v>355</v>
      </c>
      <c r="C7" s="186">
        <v>-13.111355781555176</v>
      </c>
      <c r="D7" s="186">
        <v>-12.653720855712891</v>
      </c>
      <c r="E7" s="186">
        <v>-11.646753311157227</v>
      </c>
      <c r="F7" s="186">
        <v>-10.02784538269043</v>
      </c>
      <c r="G7" s="186">
        <v>-9.4012651443481445</v>
      </c>
      <c r="H7" s="186">
        <v>-9.9599027633666992</v>
      </c>
      <c r="I7" s="186">
        <v>-9.9573888778686523</v>
      </c>
      <c r="J7" s="186">
        <v>-11.927390098571777</v>
      </c>
      <c r="K7" s="186">
        <v>-11.607751846313477</v>
      </c>
      <c r="L7" s="186">
        <v>-15.922870635986328</v>
      </c>
      <c r="M7" s="186">
        <v>-14.376441955566406</v>
      </c>
      <c r="N7" s="186">
        <v>-11.259975433349609</v>
      </c>
      <c r="O7" s="186">
        <v>-12.104560852050781</v>
      </c>
      <c r="P7" s="186">
        <v>-14.594470977783203</v>
      </c>
      <c r="Q7" s="186">
        <v>-22.161500930786133</v>
      </c>
      <c r="R7" s="186">
        <v>-28.856716156005859</v>
      </c>
      <c r="S7" s="186">
        <v>-27.519586563110352</v>
      </c>
      <c r="T7" s="186">
        <v>-25.70860481262207</v>
      </c>
      <c r="U7" s="186">
        <v>-21.635833740234375</v>
      </c>
      <c r="V7" s="186">
        <v>-27.301210403442383</v>
      </c>
      <c r="W7" s="186">
        <v>-35.883152008056641</v>
      </c>
      <c r="X7" s="186">
        <v>-36.562686920166016</v>
      </c>
      <c r="Y7" s="186">
        <v>-40.114887237548828</v>
      </c>
      <c r="Z7" s="186">
        <v>-43.017559051513672</v>
      </c>
      <c r="AA7" s="186">
        <v>-56.713020324707031</v>
      </c>
      <c r="AB7" s="186">
        <v>-48.011669158935547</v>
      </c>
      <c r="AC7" s="176"/>
    </row>
    <row r="8" spans="1:30" s="113" customFormat="1" ht="13" x14ac:dyDescent="0.3">
      <c r="A8" s="225"/>
      <c r="B8" s="226" t="s">
        <v>469</v>
      </c>
      <c r="C8" s="189">
        <v>24.681781768798828</v>
      </c>
      <c r="D8" s="189">
        <v>29.725669860839844</v>
      </c>
      <c r="E8" s="189">
        <v>33.742156982421875</v>
      </c>
      <c r="F8" s="189">
        <v>35.008888244628906</v>
      </c>
      <c r="G8" s="189">
        <v>35.878078460693359</v>
      </c>
      <c r="H8" s="189">
        <v>33.526031494140625</v>
      </c>
      <c r="I8" s="189">
        <v>34.355495452880859</v>
      </c>
      <c r="J8" s="189">
        <v>35.983245849609375</v>
      </c>
      <c r="K8" s="189">
        <v>41.101432800292969</v>
      </c>
      <c r="L8" s="189">
        <v>38.255165100097656</v>
      </c>
      <c r="M8" s="189">
        <v>41.327255249023438</v>
      </c>
      <c r="N8" s="189">
        <v>42.700271606445313</v>
      </c>
      <c r="O8" s="189">
        <v>39.993137359619141</v>
      </c>
      <c r="P8" s="189">
        <v>36.298072814941406</v>
      </c>
      <c r="Q8" s="189">
        <v>36.148078918457031</v>
      </c>
      <c r="R8" s="189">
        <v>28.524490356445313</v>
      </c>
      <c r="S8" s="189">
        <v>35.425697326660156</v>
      </c>
      <c r="T8" s="189">
        <v>41.64666748046875</v>
      </c>
      <c r="U8" s="189">
        <v>58.522285461425781</v>
      </c>
      <c r="V8" s="189">
        <v>53.616279602050781</v>
      </c>
      <c r="W8" s="189">
        <v>47.447574615478516</v>
      </c>
      <c r="X8" s="189">
        <v>47.891124725341797</v>
      </c>
      <c r="Y8" s="189">
        <v>49.671321868896484</v>
      </c>
      <c r="Z8" s="189">
        <v>45.395999908447266</v>
      </c>
      <c r="AA8" s="189">
        <v>24.905746459960938</v>
      </c>
      <c r="AB8" s="189">
        <v>37.767459869384766</v>
      </c>
      <c r="AC8" s="227"/>
    </row>
    <row r="9" spans="1:30" s="154" customFormat="1" ht="16.5" customHeight="1" x14ac:dyDescent="0.3">
      <c r="A9" s="169"/>
      <c r="B9" s="170" t="s">
        <v>356</v>
      </c>
      <c r="C9" s="268">
        <v>134.56646728515625</v>
      </c>
      <c r="D9" s="268">
        <v>141.7957763671875</v>
      </c>
      <c r="E9" s="268">
        <v>147.09420776367188</v>
      </c>
      <c r="F9" s="268">
        <v>149.84736633300781</v>
      </c>
      <c r="G9" s="268">
        <v>158.28421020507813</v>
      </c>
      <c r="H9" s="268">
        <v>165.48600769042969</v>
      </c>
      <c r="I9" s="268">
        <v>165.48397827148438</v>
      </c>
      <c r="J9" s="268">
        <v>168.77510070800781</v>
      </c>
      <c r="K9" s="268">
        <v>178.91683959960938</v>
      </c>
      <c r="L9" s="268">
        <v>181.17767333984375</v>
      </c>
      <c r="M9" s="268">
        <v>191.43196105957031</v>
      </c>
      <c r="N9" s="268">
        <v>188.90843200683594</v>
      </c>
      <c r="O9" s="268">
        <v>190.87959289550781</v>
      </c>
      <c r="P9" s="268">
        <v>196.92758178710938</v>
      </c>
      <c r="Q9" s="268">
        <v>208.19258117675781</v>
      </c>
      <c r="R9" s="268">
        <v>208.82656860351563</v>
      </c>
      <c r="S9" s="268">
        <v>221.24272155761719</v>
      </c>
      <c r="T9" s="268">
        <v>227.09306335449219</v>
      </c>
      <c r="U9" s="268">
        <v>241.74520874023438</v>
      </c>
      <c r="V9" s="268">
        <v>254.51698303222656</v>
      </c>
      <c r="W9" s="268">
        <v>260.38330078125</v>
      </c>
      <c r="X9" s="268">
        <v>267.3211669921875</v>
      </c>
      <c r="Y9" s="268">
        <v>281.66802978515625</v>
      </c>
      <c r="Z9" s="268">
        <v>286.14715576171875</v>
      </c>
      <c r="AA9" s="268">
        <v>282.69061279296875</v>
      </c>
      <c r="AB9" s="268">
        <v>296.54193115234375</v>
      </c>
      <c r="AC9" s="172"/>
    </row>
    <row r="10" spans="1:30" ht="14.5" x14ac:dyDescent="0.25">
      <c r="B10" s="173" t="s">
        <v>747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74"/>
    </row>
    <row r="11" spans="1:30" x14ac:dyDescent="0.25">
      <c r="B11" s="175" t="s">
        <v>354</v>
      </c>
      <c r="C11" s="186">
        <v>27.959386825561523</v>
      </c>
      <c r="D11" s="186">
        <v>32.972663879394531</v>
      </c>
      <c r="E11" s="186">
        <v>29.269302368164063</v>
      </c>
      <c r="F11" s="186">
        <v>37.553726196289063</v>
      </c>
      <c r="G11" s="186">
        <v>46.010063171386719</v>
      </c>
      <c r="H11" s="186">
        <v>42.611072540283203</v>
      </c>
      <c r="I11" s="186">
        <v>44.491535186767578</v>
      </c>
      <c r="J11" s="186">
        <v>44.187141418457031</v>
      </c>
      <c r="K11" s="186">
        <v>53.877025604248047</v>
      </c>
      <c r="L11" s="186">
        <v>51.35418701171875</v>
      </c>
      <c r="M11" s="186">
        <v>61.060237884521484</v>
      </c>
      <c r="N11" s="186">
        <v>56.817359924316406</v>
      </c>
      <c r="O11" s="186">
        <v>58.384845733642578</v>
      </c>
      <c r="P11" s="186">
        <v>57.853893280029297</v>
      </c>
      <c r="Q11" s="186">
        <v>57.261615753173828</v>
      </c>
      <c r="R11" s="186">
        <v>58.979923248291016</v>
      </c>
      <c r="S11" s="186">
        <v>64.447921752929688</v>
      </c>
      <c r="T11" s="186">
        <v>58.417804718017578</v>
      </c>
      <c r="U11" s="186">
        <v>63.357040405273438</v>
      </c>
      <c r="V11" s="186">
        <v>62.855026245117188</v>
      </c>
      <c r="W11" s="186">
        <v>60.622940063476563</v>
      </c>
      <c r="X11" s="186">
        <v>66.111305236816406</v>
      </c>
      <c r="Y11" s="186">
        <v>74.396644592285156</v>
      </c>
      <c r="Z11" s="186">
        <v>93.922164916992188</v>
      </c>
      <c r="AA11" s="186">
        <v>110.92782592773438</v>
      </c>
      <c r="AB11" s="186">
        <v>93.953109741210938</v>
      </c>
      <c r="AC11" s="176"/>
    </row>
    <row r="12" spans="1:30" x14ac:dyDescent="0.25">
      <c r="B12" s="175" t="s">
        <v>355</v>
      </c>
      <c r="C12" s="186">
        <v>-2.817617654800415</v>
      </c>
      <c r="D12" s="186">
        <v>-2.8186218738555908</v>
      </c>
      <c r="E12" s="186">
        <v>-2.8411350250244141</v>
      </c>
      <c r="F12" s="186">
        <v>-3.0430886745452881</v>
      </c>
      <c r="G12" s="186">
        <v>-3.2298703193664551</v>
      </c>
      <c r="H12" s="186">
        <v>-3.4835367202758789</v>
      </c>
      <c r="I12" s="186">
        <v>-3.5050382614135742</v>
      </c>
      <c r="J12" s="186">
        <v>-3.5690202713012695</v>
      </c>
      <c r="K12" s="186">
        <v>-3.7353279590606689</v>
      </c>
      <c r="L12" s="186">
        <v>-3.8435156345367432</v>
      </c>
      <c r="M12" s="186">
        <v>-4.0149116516113281</v>
      </c>
      <c r="N12" s="186">
        <v>-4.114069938659668</v>
      </c>
      <c r="O12" s="186">
        <v>-4.5699782371520996</v>
      </c>
      <c r="P12" s="186">
        <v>-5.3186049461364746</v>
      </c>
      <c r="Q12" s="186">
        <v>-6.037259578704834</v>
      </c>
      <c r="R12" s="186">
        <v>-6.9456801414489746</v>
      </c>
      <c r="S12" s="186">
        <v>-7.7541899681091309</v>
      </c>
      <c r="T12" s="186">
        <v>-8.6291885375976563</v>
      </c>
      <c r="U12" s="186">
        <v>-9.063694953918457</v>
      </c>
      <c r="V12" s="186">
        <v>-10.11543083190918</v>
      </c>
      <c r="W12" s="186">
        <v>-10.600216865539551</v>
      </c>
      <c r="X12" s="186">
        <v>-11.938894271850586</v>
      </c>
      <c r="Y12" s="186">
        <v>-12.658047676086426</v>
      </c>
      <c r="Z12" s="186">
        <v>-13.717130661010742</v>
      </c>
      <c r="AA12" s="186">
        <v>-13.703103065490723</v>
      </c>
      <c r="AB12" s="186">
        <v>-14.95005989074707</v>
      </c>
      <c r="AC12" s="176"/>
    </row>
    <row r="13" spans="1:30" s="113" customFormat="1" ht="13" x14ac:dyDescent="0.3">
      <c r="A13" s="225"/>
      <c r="B13" s="226" t="s">
        <v>470</v>
      </c>
      <c r="C13" s="189">
        <v>25.141769409179688</v>
      </c>
      <c r="D13" s="189">
        <v>30.154041290283203</v>
      </c>
      <c r="E13" s="189">
        <v>26.428167343139648</v>
      </c>
      <c r="F13" s="189">
        <v>34.510639190673828</v>
      </c>
      <c r="G13" s="189">
        <v>42.780193328857422</v>
      </c>
      <c r="H13" s="189">
        <v>39.127536773681641</v>
      </c>
      <c r="I13" s="189">
        <v>40.986495971679688</v>
      </c>
      <c r="J13" s="189">
        <v>40.618122100830078</v>
      </c>
      <c r="K13" s="189">
        <v>50.141696929931641</v>
      </c>
      <c r="L13" s="189">
        <v>47.510669708251953</v>
      </c>
      <c r="M13" s="189">
        <v>57.045326232910156</v>
      </c>
      <c r="N13" s="189">
        <v>52.703289031982422</v>
      </c>
      <c r="O13" s="189">
        <v>53.814868927001953</v>
      </c>
      <c r="P13" s="189">
        <v>52.535289764404297</v>
      </c>
      <c r="Q13" s="189">
        <v>51.224357604980469</v>
      </c>
      <c r="R13" s="189">
        <v>52.034244537353516</v>
      </c>
      <c r="S13" s="189">
        <v>56.693733215332031</v>
      </c>
      <c r="T13" s="189">
        <v>49.788616180419922</v>
      </c>
      <c r="U13" s="189">
        <v>54.293346405029297</v>
      </c>
      <c r="V13" s="189">
        <v>52.739593505859375</v>
      </c>
      <c r="W13" s="189">
        <v>50.022724151611328</v>
      </c>
      <c r="X13" s="189">
        <v>54.172409057617188</v>
      </c>
      <c r="Y13" s="189">
        <v>61.738597869873047</v>
      </c>
      <c r="Z13" s="189">
        <v>80.205032348632813</v>
      </c>
      <c r="AA13" s="189">
        <v>97.224723815917969</v>
      </c>
      <c r="AB13" s="189">
        <v>79.0030517578125</v>
      </c>
      <c r="AC13" s="227"/>
    </row>
    <row r="14" spans="1:30" s="154" customFormat="1" ht="16.5" customHeight="1" x14ac:dyDescent="0.3">
      <c r="A14" s="177"/>
      <c r="B14" s="178" t="s">
        <v>357</v>
      </c>
      <c r="C14" s="269">
        <v>159.70823669433594</v>
      </c>
      <c r="D14" s="269">
        <v>171.9498291015625</v>
      </c>
      <c r="E14" s="269">
        <v>173.52238464355469</v>
      </c>
      <c r="F14" s="269">
        <v>184.35800170898438</v>
      </c>
      <c r="G14" s="269">
        <v>201.06439208984375</v>
      </c>
      <c r="H14" s="269">
        <v>204.61354064941406</v>
      </c>
      <c r="I14" s="269">
        <v>206.47047424316406</v>
      </c>
      <c r="J14" s="269">
        <v>209.39321899414063</v>
      </c>
      <c r="K14" s="269">
        <v>229.05854797363281</v>
      </c>
      <c r="L14" s="269">
        <v>228.6883544921875</v>
      </c>
      <c r="M14" s="269">
        <v>248.477294921875</v>
      </c>
      <c r="N14" s="269">
        <v>241.61172485351563</v>
      </c>
      <c r="O14" s="269">
        <v>244.6944580078125</v>
      </c>
      <c r="P14" s="269">
        <v>249.46287536621094</v>
      </c>
      <c r="Q14" s="269">
        <v>259.41693115234375</v>
      </c>
      <c r="R14" s="269">
        <v>260.86080932617188</v>
      </c>
      <c r="S14" s="269">
        <v>277.93646240234375</v>
      </c>
      <c r="T14" s="269">
        <v>276.88168334960938</v>
      </c>
      <c r="U14" s="269">
        <v>296.03857421875</v>
      </c>
      <c r="V14" s="269">
        <v>307.256591796875</v>
      </c>
      <c r="W14" s="269">
        <v>310.406005859375</v>
      </c>
      <c r="X14" s="269">
        <v>321.49356079101563</v>
      </c>
      <c r="Y14" s="269">
        <v>343.4066162109375</v>
      </c>
      <c r="Z14" s="269">
        <v>366.3521728515625</v>
      </c>
      <c r="AA14" s="269">
        <v>379.91534423828125</v>
      </c>
      <c r="AB14" s="269">
        <v>375.54498291015625</v>
      </c>
      <c r="AC14" s="172"/>
    </row>
    <row r="15" spans="1:30" s="154" customFormat="1" ht="20.25" customHeight="1" x14ac:dyDescent="0.3">
      <c r="A15" s="169" t="s">
        <v>1048</v>
      </c>
      <c r="B15" s="1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171"/>
    </row>
    <row r="16" spans="1:30" s="154" customFormat="1" ht="16.5" customHeight="1" x14ac:dyDescent="0.3">
      <c r="A16" s="169"/>
      <c r="B16" s="59" t="s">
        <v>386</v>
      </c>
      <c r="C16" s="268">
        <v>153.55381774902344</v>
      </c>
      <c r="D16" s="268">
        <v>152.5186767578125</v>
      </c>
      <c r="E16" s="268">
        <v>150.48300170898438</v>
      </c>
      <c r="F16" s="268">
        <v>154.17649841308594</v>
      </c>
      <c r="G16" s="268">
        <v>164.86099243164063</v>
      </c>
      <c r="H16" s="268">
        <v>170.85499572753906</v>
      </c>
      <c r="I16" s="268">
        <v>168.18675231933594</v>
      </c>
      <c r="J16" s="268">
        <v>167.02243041992188</v>
      </c>
      <c r="K16" s="268">
        <v>170.00326538085938</v>
      </c>
      <c r="L16" s="268">
        <v>170.37661743164063</v>
      </c>
      <c r="M16" s="268">
        <v>176.19715881347656</v>
      </c>
      <c r="N16" s="268">
        <v>162.72463989257813</v>
      </c>
      <c r="O16" s="268">
        <v>168.7425537109375</v>
      </c>
      <c r="P16" s="268">
        <v>177.93356323242188</v>
      </c>
      <c r="Q16" s="268">
        <v>177.552490234375</v>
      </c>
      <c r="R16" s="268">
        <v>175.22856140136719</v>
      </c>
      <c r="S16" s="268">
        <v>181.55509948730469</v>
      </c>
      <c r="T16" s="268">
        <v>179.45347595214844</v>
      </c>
      <c r="U16" s="268">
        <v>183.22293090820313</v>
      </c>
      <c r="V16" s="268">
        <v>187.15176391601563</v>
      </c>
      <c r="W16" s="268">
        <v>194.13963317871094</v>
      </c>
      <c r="X16" s="268">
        <v>205.12640380859375</v>
      </c>
      <c r="Y16" s="268">
        <v>226.373046875</v>
      </c>
      <c r="Z16" s="268">
        <v>219.93051147460938</v>
      </c>
      <c r="AA16" s="268">
        <v>222.37680053710938</v>
      </c>
      <c r="AB16" s="268">
        <v>220.87458801269531</v>
      </c>
      <c r="AC16" s="172"/>
    </row>
    <row r="17" spans="1:29" ht="15" x14ac:dyDescent="0.3">
      <c r="A17" s="169"/>
      <c r="B17" s="179" t="s">
        <v>748</v>
      </c>
      <c r="C17" s="271">
        <v>-6.1733722686767578</v>
      </c>
      <c r="D17" s="271">
        <v>-4.7036213874816895</v>
      </c>
      <c r="E17" s="271">
        <v>-3.2819638252258301</v>
      </c>
      <c r="F17" s="271">
        <v>-4.9263706207275391</v>
      </c>
      <c r="G17" s="271">
        <v>-5.3392281532287598</v>
      </c>
      <c r="H17" s="271">
        <v>-2.7689583301544189</v>
      </c>
      <c r="I17" s="271">
        <v>-3.981163501739502</v>
      </c>
      <c r="J17" s="271">
        <v>-5.0218405723571777</v>
      </c>
      <c r="K17" s="271">
        <v>-5.4076700210571289</v>
      </c>
      <c r="L17" s="271">
        <v>-2.8717043399810791</v>
      </c>
      <c r="M17" s="271">
        <v>-3.6636607646942139</v>
      </c>
      <c r="N17" s="271">
        <v>-2.5187792778015137</v>
      </c>
      <c r="O17" s="271">
        <v>-1.5193740129470825</v>
      </c>
      <c r="P17" s="271">
        <v>-5.445711612701416</v>
      </c>
      <c r="Q17" s="271">
        <v>-2.5530838966369629</v>
      </c>
      <c r="R17" s="271">
        <v>0.96188801527023315</v>
      </c>
      <c r="S17" s="271">
        <v>-1.0981571674346924</v>
      </c>
      <c r="T17" s="271">
        <v>-1.4289107322692871</v>
      </c>
      <c r="U17" s="271">
        <v>0</v>
      </c>
      <c r="V17" s="271">
        <v>5.9061613082885742</v>
      </c>
      <c r="W17" s="271">
        <v>7.0079050064086914</v>
      </c>
      <c r="X17" s="271">
        <v>5.3046565055847168</v>
      </c>
      <c r="Y17" s="271">
        <v>5.264223575592041</v>
      </c>
      <c r="Z17" s="271">
        <v>10.496676445007324</v>
      </c>
      <c r="AA17" s="271">
        <v>8.9903688430786133</v>
      </c>
      <c r="AB17" s="271">
        <v>0.28649747371673584</v>
      </c>
      <c r="AC17" s="176"/>
    </row>
    <row r="18" spans="1:29" s="154" customFormat="1" ht="16.5" customHeight="1" x14ac:dyDescent="0.3">
      <c r="A18" s="169"/>
      <c r="B18" s="59" t="s">
        <v>358</v>
      </c>
      <c r="C18" s="268">
        <v>147.38044738769531</v>
      </c>
      <c r="D18" s="268">
        <v>147.81504821777344</v>
      </c>
      <c r="E18" s="268">
        <v>147.20103454589844</v>
      </c>
      <c r="F18" s="268">
        <v>149.2501220703125</v>
      </c>
      <c r="G18" s="268">
        <v>159.52175903320313</v>
      </c>
      <c r="H18" s="268">
        <v>168.08604431152344</v>
      </c>
      <c r="I18" s="268">
        <v>164.20558166503906</v>
      </c>
      <c r="J18" s="268">
        <v>162.00059509277344</v>
      </c>
      <c r="K18" s="268">
        <v>164.59559631347656</v>
      </c>
      <c r="L18" s="268">
        <v>167.50491333007813</v>
      </c>
      <c r="M18" s="268">
        <v>172.53349304199219</v>
      </c>
      <c r="N18" s="268">
        <v>160.20585632324219</v>
      </c>
      <c r="O18" s="268">
        <v>167.22317504882813</v>
      </c>
      <c r="P18" s="268">
        <v>172.48785400390625</v>
      </c>
      <c r="Q18" s="268">
        <v>174.99940490722656</v>
      </c>
      <c r="R18" s="268">
        <v>176.19044494628906</v>
      </c>
      <c r="S18" s="268">
        <v>180.45693969726563</v>
      </c>
      <c r="T18" s="268">
        <v>178.02456665039063</v>
      </c>
      <c r="U18" s="268">
        <v>183.22293090820313</v>
      </c>
      <c r="V18" s="268">
        <v>193.05792236328125</v>
      </c>
      <c r="W18" s="268">
        <v>201.14753723144531</v>
      </c>
      <c r="X18" s="268">
        <v>210.43106079101563</v>
      </c>
      <c r="Y18" s="268">
        <v>231.63726806640625</v>
      </c>
      <c r="Z18" s="268">
        <v>230.42718505859375</v>
      </c>
      <c r="AA18" s="268">
        <v>231.36717224121094</v>
      </c>
      <c r="AB18" s="268">
        <v>221.16108703613281</v>
      </c>
      <c r="AC18" s="172"/>
    </row>
    <row r="19" spans="1:29" ht="13" x14ac:dyDescent="0.3">
      <c r="A19" s="169"/>
      <c r="B19" s="180" t="s">
        <v>424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74"/>
    </row>
    <row r="20" spans="1:29" ht="13" x14ac:dyDescent="0.3">
      <c r="A20" s="169"/>
      <c r="B20" s="179" t="s">
        <v>354</v>
      </c>
      <c r="C20" s="186">
        <v>54.012809753417969</v>
      </c>
      <c r="D20" s="186">
        <v>58.985908508300781</v>
      </c>
      <c r="E20" s="186">
        <v>61.626590728759766</v>
      </c>
      <c r="F20" s="186">
        <v>61.838371276855469</v>
      </c>
      <c r="G20" s="186">
        <v>62.369926452636719</v>
      </c>
      <c r="H20" s="186">
        <v>57.583045959472656</v>
      </c>
      <c r="I20" s="186">
        <v>58.127967834472656</v>
      </c>
      <c r="J20" s="186">
        <v>61.630496978759766</v>
      </c>
      <c r="K20" s="186">
        <v>66.288337707519531</v>
      </c>
      <c r="L20" s="186">
        <v>66.788536071777344</v>
      </c>
      <c r="M20" s="186">
        <v>66.643363952636719</v>
      </c>
      <c r="N20" s="186">
        <v>61.119945526123047</v>
      </c>
      <c r="O20" s="186">
        <v>57.646949768066406</v>
      </c>
      <c r="P20" s="186">
        <v>58.122486114501953</v>
      </c>
      <c r="Q20" s="186">
        <v>61.804660797119141</v>
      </c>
      <c r="R20" s="186">
        <v>58.193996429443359</v>
      </c>
      <c r="S20" s="186">
        <v>65.224945068359375</v>
      </c>
      <c r="T20" s="186">
        <v>69.248405456542969</v>
      </c>
      <c r="U20" s="186">
        <v>80.158119201660156</v>
      </c>
      <c r="V20" s="186">
        <v>75.781867980957031</v>
      </c>
      <c r="W20" s="186">
        <v>74.977035522460938</v>
      </c>
      <c r="X20" s="186">
        <v>75.980247497558594</v>
      </c>
      <c r="Y20" s="186">
        <v>83.827659606933594</v>
      </c>
      <c r="Z20" s="186">
        <v>77.280654907226563</v>
      </c>
      <c r="AA20" s="186">
        <v>67.368499755859375</v>
      </c>
      <c r="AB20" s="186">
        <v>70.055259704589844</v>
      </c>
      <c r="AC20" s="176"/>
    </row>
    <row r="21" spans="1:29" ht="13" x14ac:dyDescent="0.3">
      <c r="A21" s="169"/>
      <c r="B21" s="179" t="s">
        <v>355</v>
      </c>
      <c r="C21" s="186">
        <v>-18.738353729248047</v>
      </c>
      <c r="D21" s="186">
        <v>-17.612127304077148</v>
      </c>
      <c r="E21" s="186">
        <v>-15.813327789306641</v>
      </c>
      <c r="F21" s="186">
        <v>-13.768884658813477</v>
      </c>
      <c r="G21" s="186">
        <v>-12.949750900268555</v>
      </c>
      <c r="H21" s="186">
        <v>-13.188667297363281</v>
      </c>
      <c r="I21" s="186">
        <v>-13.061726570129395</v>
      </c>
      <c r="J21" s="186">
        <v>-15.342959403991699</v>
      </c>
      <c r="K21" s="186">
        <v>-14.598187446594238</v>
      </c>
      <c r="L21" s="186">
        <v>-19.629083633422852</v>
      </c>
      <c r="M21" s="186">
        <v>-17.199834823608398</v>
      </c>
      <c r="N21" s="186">
        <v>-12.754001617431641</v>
      </c>
      <c r="O21" s="186">
        <v>-13.393893241882324</v>
      </c>
      <c r="P21" s="186">
        <v>-16.667804718017578</v>
      </c>
      <c r="Q21" s="186">
        <v>-23.489864349365234</v>
      </c>
      <c r="R21" s="186">
        <v>-29.265464782714844</v>
      </c>
      <c r="S21" s="186">
        <v>-28.516250610351563</v>
      </c>
      <c r="T21" s="186">
        <v>-26.431188583374023</v>
      </c>
      <c r="U21" s="186">
        <v>-21.635833740234375</v>
      </c>
      <c r="V21" s="186">
        <v>-25.568473815917969</v>
      </c>
      <c r="W21" s="186">
        <v>-32.285957336425781</v>
      </c>
      <c r="X21" s="186">
        <v>-32.894214630126953</v>
      </c>
      <c r="Y21" s="186">
        <v>-37.452713012695313</v>
      </c>
      <c r="Z21" s="186">
        <v>-37.600852966308594</v>
      </c>
      <c r="AA21" s="186">
        <v>-46.811180114746094</v>
      </c>
      <c r="AB21" s="186">
        <v>-39.210819244384766</v>
      </c>
      <c r="AC21" s="176"/>
    </row>
    <row r="22" spans="1:29" s="113" customFormat="1" ht="13" x14ac:dyDescent="0.3">
      <c r="A22" s="225"/>
      <c r="B22" s="226" t="s">
        <v>469</v>
      </c>
      <c r="C22" s="189">
        <v>35.274456024169922</v>
      </c>
      <c r="D22" s="189">
        <v>41.373783111572266</v>
      </c>
      <c r="E22" s="189">
        <v>45.813262939453125</v>
      </c>
      <c r="F22" s="189">
        <v>48.069484710693359</v>
      </c>
      <c r="G22" s="189">
        <v>49.420173645019531</v>
      </c>
      <c r="H22" s="189">
        <v>44.394378662109375</v>
      </c>
      <c r="I22" s="189">
        <v>45.066242218017578</v>
      </c>
      <c r="J22" s="189">
        <v>46.28753662109375</v>
      </c>
      <c r="K22" s="189">
        <v>51.690147399902344</v>
      </c>
      <c r="L22" s="189">
        <v>47.159450531005859</v>
      </c>
      <c r="M22" s="189">
        <v>49.443527221679688</v>
      </c>
      <c r="N22" s="189">
        <v>48.365943908691406</v>
      </c>
      <c r="O22" s="189">
        <v>44.253055572509766</v>
      </c>
      <c r="P22" s="189">
        <v>41.454685211181641</v>
      </c>
      <c r="Q22" s="189">
        <v>38.314796447753906</v>
      </c>
      <c r="R22" s="189">
        <v>28.928531646728516</v>
      </c>
      <c r="S22" s="189">
        <v>36.708694458007813</v>
      </c>
      <c r="T22" s="189">
        <v>42.817214965820313</v>
      </c>
      <c r="U22" s="189">
        <v>58.522285461425781</v>
      </c>
      <c r="V22" s="189">
        <v>50.213390350341797</v>
      </c>
      <c r="W22" s="189">
        <v>42.691074371337891</v>
      </c>
      <c r="X22" s="189">
        <v>43.086029052734375</v>
      </c>
      <c r="Y22" s="189">
        <v>46.374946594238281</v>
      </c>
      <c r="Z22" s="189">
        <v>39.679801940917969</v>
      </c>
      <c r="AA22" s="189">
        <v>20.557313919067383</v>
      </c>
      <c r="AB22" s="189">
        <v>30.844438552856445</v>
      </c>
      <c r="AC22" s="227"/>
    </row>
    <row r="23" spans="1:29" s="154" customFormat="1" ht="16.5" customHeight="1" x14ac:dyDescent="0.3">
      <c r="A23" s="169"/>
      <c r="B23" s="59" t="s">
        <v>359</v>
      </c>
      <c r="C23" s="268">
        <v>182.6549072265625</v>
      </c>
      <c r="D23" s="268">
        <v>189.1888427734375</v>
      </c>
      <c r="E23" s="268">
        <v>193.01429748535156</v>
      </c>
      <c r="F23" s="268">
        <v>197.31961059570313</v>
      </c>
      <c r="G23" s="268">
        <v>208.94194030761719</v>
      </c>
      <c r="H23" s="268">
        <v>212.48040771484375</v>
      </c>
      <c r="I23" s="268">
        <v>209.27183532714844</v>
      </c>
      <c r="J23" s="268">
        <v>208.28813171386719</v>
      </c>
      <c r="K23" s="268">
        <v>216.28573608398438</v>
      </c>
      <c r="L23" s="268">
        <v>214.66436767578125</v>
      </c>
      <c r="M23" s="268">
        <v>221.97702026367188</v>
      </c>
      <c r="N23" s="268">
        <v>208.57180786132813</v>
      </c>
      <c r="O23" s="268">
        <v>211.47624206542969</v>
      </c>
      <c r="P23" s="268">
        <v>213.94253540039063</v>
      </c>
      <c r="Q23" s="268">
        <v>213.314208984375</v>
      </c>
      <c r="R23" s="268">
        <v>205.11898803710938</v>
      </c>
      <c r="S23" s="268">
        <v>217.16563415527344</v>
      </c>
      <c r="T23" s="268">
        <v>220.84178161621094</v>
      </c>
      <c r="U23" s="268">
        <v>241.74520874023438</v>
      </c>
      <c r="V23" s="268">
        <v>243.27131652832031</v>
      </c>
      <c r="W23" s="268">
        <v>243.83860778808594</v>
      </c>
      <c r="X23" s="268">
        <v>253.51708984375</v>
      </c>
      <c r="Y23" s="268">
        <v>278.01220703125</v>
      </c>
      <c r="Z23" s="268">
        <v>270.10699462890625</v>
      </c>
      <c r="AA23" s="268">
        <v>251.92448425292969</v>
      </c>
      <c r="AB23" s="268">
        <v>252.00552368164063</v>
      </c>
      <c r="AC23" s="172"/>
    </row>
    <row r="24" spans="1:29" ht="15" x14ac:dyDescent="0.3">
      <c r="A24" s="169"/>
      <c r="B24" s="180" t="s">
        <v>749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74"/>
    </row>
    <row r="25" spans="1:29" ht="13" x14ac:dyDescent="0.3">
      <c r="A25" s="169"/>
      <c r="B25" s="179" t="s">
        <v>354</v>
      </c>
      <c r="C25" s="186">
        <v>39.958709716796875</v>
      </c>
      <c r="D25" s="186">
        <v>45.893123626708984</v>
      </c>
      <c r="E25" s="186">
        <v>39.740264892578125</v>
      </c>
      <c r="F25" s="186">
        <v>51.563713073730469</v>
      </c>
      <c r="G25" s="186">
        <v>63.376453399658203</v>
      </c>
      <c r="H25" s="186">
        <v>56.424571990966797</v>
      </c>
      <c r="I25" s="186">
        <v>58.362316131591797</v>
      </c>
      <c r="J25" s="186">
        <v>56.840728759765625</v>
      </c>
      <c r="K25" s="186">
        <v>67.757041931152344</v>
      </c>
      <c r="L25" s="186">
        <v>63.307407379150391</v>
      </c>
      <c r="M25" s="186">
        <v>73.051872253417969</v>
      </c>
      <c r="N25" s="186">
        <v>64.356155395507813</v>
      </c>
      <c r="O25" s="186">
        <v>64.603782653808594</v>
      </c>
      <c r="P25" s="186">
        <v>66.072784423828125</v>
      </c>
      <c r="Q25" s="186">
        <v>60.693881988525391</v>
      </c>
      <c r="R25" s="186">
        <v>59.815357208251953</v>
      </c>
      <c r="S25" s="186">
        <v>66.782005310058594</v>
      </c>
      <c r="T25" s="186">
        <v>60.059734344482422</v>
      </c>
      <c r="U25" s="186">
        <v>63.357040405273438</v>
      </c>
      <c r="V25" s="186">
        <v>58.865779876708984</v>
      </c>
      <c r="W25" s="186">
        <v>54.545642852783203</v>
      </c>
      <c r="X25" s="186">
        <v>59.478111267089844</v>
      </c>
      <c r="Y25" s="186">
        <v>69.459403991699219</v>
      </c>
      <c r="Z25" s="186">
        <v>82.095626831054688</v>
      </c>
      <c r="AA25" s="186">
        <v>91.560325622558594</v>
      </c>
      <c r="AB25" s="186">
        <v>76.73089599609375</v>
      </c>
      <c r="AC25" s="176"/>
    </row>
    <row r="26" spans="1:29" ht="13" x14ac:dyDescent="0.3">
      <c r="A26" s="169"/>
      <c r="B26" s="179" t="s">
        <v>355</v>
      </c>
      <c r="C26" s="186">
        <v>-4.0268540382385254</v>
      </c>
      <c r="D26" s="186">
        <v>-3.9231090545654297</v>
      </c>
      <c r="E26" s="186">
        <v>-3.8575384616851807</v>
      </c>
      <c r="F26" s="186">
        <v>-4.1783590316772461</v>
      </c>
      <c r="G26" s="186">
        <v>-4.4489774703979492</v>
      </c>
      <c r="H26" s="186">
        <v>-4.6128168106079102</v>
      </c>
      <c r="I26" s="186">
        <v>-4.5977768898010254</v>
      </c>
      <c r="J26" s="186">
        <v>-4.591057300567627</v>
      </c>
      <c r="K26" s="186">
        <v>-4.6976380348205566</v>
      </c>
      <c r="L26" s="186">
        <v>-4.7381339073181152</v>
      </c>
      <c r="M26" s="186">
        <v>-4.803400993347168</v>
      </c>
      <c r="N26" s="186">
        <v>-4.6599440574645996</v>
      </c>
      <c r="O26" s="186">
        <v>-5.0567550659179688</v>
      </c>
      <c r="P26" s="186">
        <v>-6.0741815567016602</v>
      </c>
      <c r="Q26" s="186">
        <v>-6.3991336822509766</v>
      </c>
      <c r="R26" s="186">
        <v>-7.0440640449523926</v>
      </c>
      <c r="S26" s="186">
        <v>-8.0350198745727539</v>
      </c>
      <c r="T26" s="186">
        <v>-8.8717260360717773</v>
      </c>
      <c r="U26" s="186">
        <v>-9.063694953918457</v>
      </c>
      <c r="V26" s="186">
        <v>-9.4734306335449219</v>
      </c>
      <c r="W26" s="186">
        <v>-9.537571907043457</v>
      </c>
      <c r="X26" s="186">
        <v>-10.741020202636719</v>
      </c>
      <c r="Y26" s="186">
        <v>-11.818011283874512</v>
      </c>
      <c r="Z26" s="186">
        <v>-11.989890098571777</v>
      </c>
      <c r="AA26" s="186">
        <v>-11.310603141784668</v>
      </c>
      <c r="AB26" s="186">
        <v>-12.209616661071777</v>
      </c>
      <c r="AC26" s="176"/>
    </row>
    <row r="27" spans="1:29" s="113" customFormat="1" ht="13" x14ac:dyDescent="0.3">
      <c r="A27" s="225"/>
      <c r="B27" s="226" t="s">
        <v>470</v>
      </c>
      <c r="C27" s="189">
        <v>35.931858062744141</v>
      </c>
      <c r="D27" s="189">
        <v>41.970012664794922</v>
      </c>
      <c r="E27" s="189">
        <v>35.882728576660156</v>
      </c>
      <c r="F27" s="189">
        <v>47.385353088378906</v>
      </c>
      <c r="G27" s="189">
        <v>58.927474975585938</v>
      </c>
      <c r="H27" s="189">
        <v>51.811756134033203</v>
      </c>
      <c r="I27" s="189">
        <v>53.764537811279297</v>
      </c>
      <c r="J27" s="189">
        <v>52.249668121337891</v>
      </c>
      <c r="K27" s="189">
        <v>63.059406280517578</v>
      </c>
      <c r="L27" s="189">
        <v>58.569271087646484</v>
      </c>
      <c r="M27" s="189">
        <v>68.24847412109375</v>
      </c>
      <c r="N27" s="189">
        <v>59.696208953857422</v>
      </c>
      <c r="O27" s="189">
        <v>59.547027587890625</v>
      </c>
      <c r="P27" s="189">
        <v>59.998603820800781</v>
      </c>
      <c r="Q27" s="189">
        <v>54.294750213623047</v>
      </c>
      <c r="R27" s="189">
        <v>52.771293640136719</v>
      </c>
      <c r="S27" s="189">
        <v>58.746982574462891</v>
      </c>
      <c r="T27" s="189">
        <v>51.188007354736328</v>
      </c>
      <c r="U27" s="189">
        <v>54.293346405029297</v>
      </c>
      <c r="V27" s="189">
        <v>49.392349243164063</v>
      </c>
      <c r="W27" s="189">
        <v>45.008071899414063</v>
      </c>
      <c r="X27" s="189">
        <v>48.737091064453125</v>
      </c>
      <c r="Y27" s="189">
        <v>57.641391754150391</v>
      </c>
      <c r="Z27" s="189">
        <v>70.105735778808594</v>
      </c>
      <c r="AA27" s="189">
        <v>80.249725341796875</v>
      </c>
      <c r="AB27" s="189">
        <v>64.521278381347656</v>
      </c>
      <c r="AC27" s="227"/>
    </row>
    <row r="28" spans="1:29" s="154" customFormat="1" ht="16.5" customHeight="1" x14ac:dyDescent="0.3">
      <c r="A28" s="177"/>
      <c r="B28" s="61" t="s">
        <v>750</v>
      </c>
      <c r="C28" s="269">
        <v>218.58676147460938</v>
      </c>
      <c r="D28" s="269">
        <v>231.15884399414063</v>
      </c>
      <c r="E28" s="269">
        <v>228.89703369140625</v>
      </c>
      <c r="F28" s="269">
        <v>244.70497131347656</v>
      </c>
      <c r="G28" s="269">
        <v>267.86941528320313</v>
      </c>
      <c r="H28" s="269">
        <v>264.29217529296875</v>
      </c>
      <c r="I28" s="269">
        <v>263.036376953125</v>
      </c>
      <c r="J28" s="269">
        <v>260.53781127929688</v>
      </c>
      <c r="K28" s="269">
        <v>279.34515380859375</v>
      </c>
      <c r="L28" s="269">
        <v>273.233642578125</v>
      </c>
      <c r="M28" s="269">
        <v>290.22549438476563</v>
      </c>
      <c r="N28" s="269">
        <v>268.26800537109375</v>
      </c>
      <c r="O28" s="269">
        <v>271.02325439453125</v>
      </c>
      <c r="P28" s="269">
        <v>273.94113159179688</v>
      </c>
      <c r="Q28" s="269">
        <v>267.60894775390625</v>
      </c>
      <c r="R28" s="269">
        <v>257.89028930664063</v>
      </c>
      <c r="S28" s="269">
        <v>275.91262817382813</v>
      </c>
      <c r="T28" s="269">
        <v>272.02978515625</v>
      </c>
      <c r="U28" s="269">
        <v>296.03857421875</v>
      </c>
      <c r="V28" s="269">
        <v>292.66366577148438</v>
      </c>
      <c r="W28" s="269">
        <v>288.8466796875</v>
      </c>
      <c r="X28" s="269">
        <v>302.25418090820313</v>
      </c>
      <c r="Y28" s="269">
        <v>335.65359497070313</v>
      </c>
      <c r="Z28" s="269">
        <v>340.21273803710938</v>
      </c>
      <c r="AA28" s="269">
        <v>332.1741943359375</v>
      </c>
      <c r="AB28" s="269">
        <v>316.52679443359375</v>
      </c>
      <c r="AC28" s="172"/>
    </row>
    <row r="29" spans="1:29" s="43" customFormat="1" ht="16.5" customHeight="1" x14ac:dyDescent="0.25">
      <c r="A29" s="173"/>
      <c r="B29" s="181" t="s">
        <v>360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</row>
    <row r="30" spans="1:29" ht="13" x14ac:dyDescent="0.3">
      <c r="A30" s="169"/>
      <c r="B30" s="179" t="s">
        <v>361</v>
      </c>
      <c r="C30" s="182"/>
      <c r="D30" s="182">
        <f t="shared" ref="D30:AB30" si="0">D16/C16-1</f>
        <v>-6.7412260169449345E-3</v>
      </c>
      <c r="E30" s="182">
        <f t="shared" si="0"/>
        <v>-1.3347054223795896E-2</v>
      </c>
      <c r="F30" s="182">
        <f t="shared" si="0"/>
        <v>2.4544278504254891E-2</v>
      </c>
      <c r="G30" s="182">
        <f t="shared" si="0"/>
        <v>6.9300406537497361E-2</v>
      </c>
      <c r="H30" s="182">
        <f t="shared" si="0"/>
        <v>3.6357923165989847E-2</v>
      </c>
      <c r="I30" s="182">
        <f t="shared" si="0"/>
        <v>-1.5617005501309178E-2</v>
      </c>
      <c r="J30" s="182">
        <f t="shared" si="0"/>
        <v>-6.9227919759302647E-3</v>
      </c>
      <c r="K30" s="182">
        <f t="shared" si="0"/>
        <v>1.7846914054855834E-2</v>
      </c>
      <c r="L30" s="182">
        <f t="shared" si="0"/>
        <v>2.1961463501587453E-3</v>
      </c>
      <c r="M30" s="182">
        <f t="shared" si="0"/>
        <v>3.4162794575794964E-2</v>
      </c>
      <c r="N30" s="182">
        <f t="shared" si="0"/>
        <v>-7.6462747819676991E-2</v>
      </c>
      <c r="O30" s="182">
        <f t="shared" si="0"/>
        <v>3.6982191648001539E-2</v>
      </c>
      <c r="P30" s="182">
        <f t="shared" si="0"/>
        <v>5.4467645056675673E-2</v>
      </c>
      <c r="Q30" s="182">
        <f t="shared" si="0"/>
        <v>-2.1416588929268343E-3</v>
      </c>
      <c r="R30" s="182">
        <f t="shared" si="0"/>
        <v>-1.3088686224226764E-2</v>
      </c>
      <c r="S30" s="182">
        <f t="shared" si="0"/>
        <v>3.6104491387373372E-2</v>
      </c>
      <c r="T30" s="182">
        <f t="shared" si="0"/>
        <v>-1.1575678904591769E-2</v>
      </c>
      <c r="U30" s="182">
        <f t="shared" si="0"/>
        <v>2.1005193329661775E-2</v>
      </c>
      <c r="V30" s="182">
        <f t="shared" si="0"/>
        <v>2.1442911039234902E-2</v>
      </c>
      <c r="W30" s="182">
        <f t="shared" si="0"/>
        <v>3.7337982375795997E-2</v>
      </c>
      <c r="X30" s="182">
        <f t="shared" si="0"/>
        <v>5.6592105640630219E-2</v>
      </c>
      <c r="Y30" s="182">
        <f t="shared" si="0"/>
        <v>0.10357829451459488</v>
      </c>
      <c r="Z30" s="182">
        <f t="shared" si="0"/>
        <v>-2.845981661389263E-2</v>
      </c>
      <c r="AA30" s="182">
        <f t="shared" si="0"/>
        <v>1.1123009018157104E-2</v>
      </c>
      <c r="AB30" s="182">
        <f t="shared" si="0"/>
        <v>-6.7552573864978482E-3</v>
      </c>
      <c r="AC30" s="190"/>
    </row>
    <row r="31" spans="1:29" ht="13" x14ac:dyDescent="0.3">
      <c r="A31" s="169"/>
      <c r="B31" s="179" t="s">
        <v>1026</v>
      </c>
      <c r="C31" s="182"/>
      <c r="D31" s="182">
        <f t="shared" ref="D31:AB31" si="1">D18/C18-1</f>
        <v>2.9488364147440826E-3</v>
      </c>
      <c r="E31" s="182">
        <f t="shared" si="1"/>
        <v>-4.1539320879588892E-3</v>
      </c>
      <c r="F31" s="182">
        <f t="shared" si="1"/>
        <v>1.3920333717322819E-2</v>
      </c>
      <c r="G31" s="182">
        <f t="shared" si="1"/>
        <v>6.8821631904941505E-2</v>
      </c>
      <c r="H31" s="182">
        <f t="shared" si="1"/>
        <v>5.3687254517659433E-2</v>
      </c>
      <c r="I31" s="182">
        <f t="shared" si="1"/>
        <v>-2.3086167934873281E-2</v>
      </c>
      <c r="J31" s="182">
        <f t="shared" si="1"/>
        <v>-1.3428207189470243E-2</v>
      </c>
      <c r="K31" s="182">
        <f t="shared" si="1"/>
        <v>1.601846721129041E-2</v>
      </c>
      <c r="L31" s="182">
        <f t="shared" si="1"/>
        <v>1.7675545894075384E-2</v>
      </c>
      <c r="M31" s="182">
        <f t="shared" si="1"/>
        <v>3.0020490813931877E-2</v>
      </c>
      <c r="N31" s="182">
        <f t="shared" si="1"/>
        <v>-7.1450687639817434E-2</v>
      </c>
      <c r="O31" s="182">
        <f t="shared" si="1"/>
        <v>4.3801886439327919E-2</v>
      </c>
      <c r="P31" s="182">
        <f t="shared" si="1"/>
        <v>3.1482950575127289E-2</v>
      </c>
      <c r="Q31" s="182">
        <f t="shared" si="1"/>
        <v>1.456074062619761E-2</v>
      </c>
      <c r="R31" s="182">
        <f t="shared" si="1"/>
        <v>6.8059662242503371E-3</v>
      </c>
      <c r="S31" s="182">
        <f t="shared" si="1"/>
        <v>2.4215244772650246E-2</v>
      </c>
      <c r="T31" s="182">
        <f t="shared" si="1"/>
        <v>-1.347896651109981E-2</v>
      </c>
      <c r="U31" s="182">
        <f t="shared" si="1"/>
        <v>2.9200263512064506E-2</v>
      </c>
      <c r="V31" s="182">
        <f t="shared" si="1"/>
        <v>5.3677732401331113E-2</v>
      </c>
      <c r="W31" s="182">
        <f t="shared" si="1"/>
        <v>4.1902527330329731E-2</v>
      </c>
      <c r="X31" s="182">
        <f t="shared" si="1"/>
        <v>4.6152807473294866E-2</v>
      </c>
      <c r="Y31" s="182">
        <f t="shared" si="1"/>
        <v>0.10077508137665592</v>
      </c>
      <c r="Z31" s="182">
        <f t="shared" si="1"/>
        <v>-5.2240428231332681E-3</v>
      </c>
      <c r="AA31" s="182">
        <f t="shared" si="1"/>
        <v>4.0793241577732342E-3</v>
      </c>
      <c r="AB31" s="182">
        <f t="shared" si="1"/>
        <v>-4.4112071328934355E-2</v>
      </c>
      <c r="AC31" s="190"/>
    </row>
    <row r="32" spans="1:29" ht="13" x14ac:dyDescent="0.3">
      <c r="A32" s="169"/>
      <c r="B32" s="179" t="s">
        <v>362</v>
      </c>
      <c r="C32" s="182"/>
      <c r="D32" s="182">
        <f t="shared" ref="D32:AB32" si="2">D23/C23-1</f>
        <v>3.5772023024656097E-2</v>
      </c>
      <c r="E32" s="182">
        <f t="shared" si="2"/>
        <v>2.0220297644587992E-2</v>
      </c>
      <c r="F32" s="182">
        <f t="shared" si="2"/>
        <v>2.2305669406061934E-2</v>
      </c>
      <c r="G32" s="182">
        <f t="shared" si="2"/>
        <v>5.8901037138815227E-2</v>
      </c>
      <c r="H32" s="182">
        <f t="shared" si="2"/>
        <v>1.6935170612549122E-2</v>
      </c>
      <c r="I32" s="182">
        <f t="shared" si="2"/>
        <v>-1.5100556433425782E-2</v>
      </c>
      <c r="J32" s="182">
        <f t="shared" si="2"/>
        <v>-4.7006020267535975E-3</v>
      </c>
      <c r="K32" s="182">
        <f t="shared" si="2"/>
        <v>3.8396831851676305E-2</v>
      </c>
      <c r="L32" s="182">
        <f t="shared" si="2"/>
        <v>-7.4964185690615803E-3</v>
      </c>
      <c r="M32" s="182">
        <f t="shared" si="2"/>
        <v>3.4065516634485427E-2</v>
      </c>
      <c r="N32" s="182">
        <f t="shared" si="2"/>
        <v>-6.0390090768947968E-2</v>
      </c>
      <c r="O32" s="182">
        <f t="shared" si="2"/>
        <v>1.3925344148297381E-2</v>
      </c>
      <c r="P32" s="182">
        <f t="shared" si="2"/>
        <v>1.1662271425259663E-2</v>
      </c>
      <c r="Q32" s="182">
        <f t="shared" si="2"/>
        <v>-2.9368933804571062E-3</v>
      </c>
      <c r="R32" s="182">
        <f t="shared" si="2"/>
        <v>-3.8418542235345909E-2</v>
      </c>
      <c r="S32" s="182">
        <f t="shared" si="2"/>
        <v>5.8730038761621861E-2</v>
      </c>
      <c r="T32" s="182">
        <f t="shared" si="2"/>
        <v>1.6927850832554103E-2</v>
      </c>
      <c r="U32" s="182">
        <f t="shared" si="2"/>
        <v>9.4653407389867938E-2</v>
      </c>
      <c r="V32" s="182">
        <f t="shared" si="2"/>
        <v>6.312877082605528E-3</v>
      </c>
      <c r="W32" s="182">
        <f t="shared" si="2"/>
        <v>2.3319282678342379E-3</v>
      </c>
      <c r="X32" s="182">
        <f t="shared" si="2"/>
        <v>3.9692164187860701E-2</v>
      </c>
      <c r="Y32" s="182">
        <f t="shared" si="2"/>
        <v>9.6621167443177391E-2</v>
      </c>
      <c r="Z32" s="182">
        <f t="shared" si="2"/>
        <v>-2.8434767259896465E-2</v>
      </c>
      <c r="AA32" s="182">
        <f t="shared" si="2"/>
        <v>-6.7315955297481578E-2</v>
      </c>
      <c r="AB32" s="182">
        <f t="shared" si="2"/>
        <v>3.2168143144661876E-4</v>
      </c>
      <c r="AC32" s="190"/>
    </row>
    <row r="33" spans="1:39" ht="13" x14ac:dyDescent="0.3">
      <c r="A33" s="177"/>
      <c r="B33" s="183" t="s">
        <v>363</v>
      </c>
      <c r="C33" s="184"/>
      <c r="D33" s="184">
        <f t="shared" ref="D33:AB33" si="3">D28/C28-1</f>
        <v>5.7515297059705928E-2</v>
      </c>
      <c r="E33" s="184">
        <f t="shared" si="3"/>
        <v>-9.7846583053153857E-3</v>
      </c>
      <c r="F33" s="184">
        <f t="shared" si="3"/>
        <v>6.9061347659848726E-2</v>
      </c>
      <c r="G33" s="184">
        <f t="shared" si="3"/>
        <v>9.4662743651627856E-2</v>
      </c>
      <c r="H33" s="184">
        <f t="shared" si="3"/>
        <v>-1.3354417436766242E-2</v>
      </c>
      <c r="I33" s="184">
        <f t="shared" si="3"/>
        <v>-4.7515532325226317E-3</v>
      </c>
      <c r="J33" s="184">
        <f t="shared" si="3"/>
        <v>-9.4989358611542452E-3</v>
      </c>
      <c r="K33" s="184">
        <f t="shared" si="3"/>
        <v>7.2186614437838248E-2</v>
      </c>
      <c r="L33" s="184">
        <f t="shared" si="3"/>
        <v>-2.1877992680898073E-2</v>
      </c>
      <c r="M33" s="184">
        <f t="shared" si="3"/>
        <v>6.2187992833943273E-2</v>
      </c>
      <c r="N33" s="184">
        <f t="shared" si="3"/>
        <v>-7.5656651253944607E-2</v>
      </c>
      <c r="O33" s="184">
        <f t="shared" si="3"/>
        <v>1.0270509223141211E-2</v>
      </c>
      <c r="P33" s="184">
        <f t="shared" si="3"/>
        <v>1.0766150689851983E-2</v>
      </c>
      <c r="Q33" s="184">
        <f t="shared" si="3"/>
        <v>-2.3115126235684458E-2</v>
      </c>
      <c r="R33" s="184">
        <f t="shared" si="3"/>
        <v>-3.6316642357575146E-2</v>
      </c>
      <c r="S33" s="184">
        <f t="shared" si="3"/>
        <v>6.9883743647897845E-2</v>
      </c>
      <c r="T33" s="184">
        <f t="shared" si="3"/>
        <v>-1.4072726729752572E-2</v>
      </c>
      <c r="U33" s="184">
        <f t="shared" si="3"/>
        <v>8.8257942227575104E-2</v>
      </c>
      <c r="V33" s="184">
        <f t="shared" si="3"/>
        <v>-1.1400232068310867E-2</v>
      </c>
      <c r="W33" s="184">
        <f t="shared" si="3"/>
        <v>-1.3042227411190543E-2</v>
      </c>
      <c r="X33" s="184">
        <f t="shared" si="3"/>
        <v>4.6417363132609246E-2</v>
      </c>
      <c r="Y33" s="184">
        <f t="shared" si="3"/>
        <v>0.11050108210957599</v>
      </c>
      <c r="Z33" s="184">
        <f t="shared" si="3"/>
        <v>1.3582881681348358E-2</v>
      </c>
      <c r="AA33" s="184">
        <f t="shared" si="3"/>
        <v>-2.3627991554787231E-2</v>
      </c>
      <c r="AB33" s="184">
        <f t="shared" si="3"/>
        <v>-4.7106006935984546E-2</v>
      </c>
      <c r="AC33" s="190"/>
    </row>
    <row r="34" spans="1:39" s="154" customFormat="1" ht="16.5" customHeight="1" x14ac:dyDescent="0.3">
      <c r="A34" s="169"/>
      <c r="B34" s="59" t="s">
        <v>751</v>
      </c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</row>
    <row r="35" spans="1:39" s="43" customFormat="1" ht="16.5" customHeight="1" x14ac:dyDescent="0.3">
      <c r="A35" s="169"/>
      <c r="B35" s="179" t="s">
        <v>2939</v>
      </c>
      <c r="C35" s="176">
        <v>49286.22265625</v>
      </c>
      <c r="D35" s="176">
        <v>50028.078125</v>
      </c>
      <c r="E35" s="176">
        <v>50840</v>
      </c>
      <c r="F35" s="176">
        <v>51231.33203125</v>
      </c>
      <c r="G35" s="176">
        <v>50539.66796875</v>
      </c>
      <c r="H35" s="176">
        <v>49714</v>
      </c>
      <c r="I35" s="176">
        <v>49995.3359375</v>
      </c>
      <c r="J35" s="176">
        <v>50460.66796875</v>
      </c>
      <c r="K35" s="176">
        <v>51186.00390625</v>
      </c>
      <c r="L35" s="176">
        <v>51479.3359375</v>
      </c>
      <c r="M35" s="176">
        <v>51796.671875</v>
      </c>
      <c r="N35" s="176">
        <v>52476.40234375</v>
      </c>
      <c r="O35" s="176">
        <v>52278.359375</v>
      </c>
      <c r="P35" s="176">
        <v>52920.5078125</v>
      </c>
      <c r="Q35" s="176">
        <v>53158</v>
      </c>
      <c r="R35" s="176">
        <v>52577.2734375</v>
      </c>
      <c r="S35" s="176">
        <v>51845.92578125</v>
      </c>
      <c r="T35" s="176">
        <v>50963.94921875</v>
      </c>
      <c r="U35" s="176">
        <v>49931.3515625</v>
      </c>
      <c r="V35" s="176">
        <v>48748.125</v>
      </c>
      <c r="W35" s="176">
        <v>47039.8984375</v>
      </c>
      <c r="X35" s="176">
        <v>45417.67578125</v>
      </c>
      <c r="Y35" s="176">
        <v>44217.44921875</v>
      </c>
      <c r="Z35" s="176">
        <v>44015.2265625</v>
      </c>
      <c r="AA35" s="176">
        <v>42500</v>
      </c>
      <c r="AB35" s="176">
        <v>41496</v>
      </c>
    </row>
    <row r="36" spans="1:39" s="43" customFormat="1" ht="16.5" customHeight="1" x14ac:dyDescent="0.25">
      <c r="A36" s="173"/>
      <c r="B36" s="195" t="s">
        <v>378</v>
      </c>
      <c r="C36" s="176">
        <f>C4/C$35*1000000</f>
        <v>2229.5212694236702</v>
      </c>
      <c r="D36" s="176">
        <f t="shared" ref="D36:X36" si="4">D4/D$35*1000000</f>
        <v>2240.1443016804315</v>
      </c>
      <c r="E36" s="176">
        <f t="shared" si="4"/>
        <v>2229.5841544186574</v>
      </c>
      <c r="F36" s="176">
        <f t="shared" si="4"/>
        <v>2241.5671407672048</v>
      </c>
      <c r="G36" s="176">
        <f t="shared" si="4"/>
        <v>2421.9812446210453</v>
      </c>
      <c r="H36" s="176">
        <f t="shared" si="4"/>
        <v>2654.3825923540462</v>
      </c>
      <c r="I36" s="176">
        <f t="shared" si="4"/>
        <v>2622.8142394689007</v>
      </c>
      <c r="J36" s="176">
        <f t="shared" si="4"/>
        <v>2631.5913007857062</v>
      </c>
      <c r="K36" s="176">
        <f t="shared" si="4"/>
        <v>2692.4433226146643</v>
      </c>
      <c r="L36" s="176">
        <f t="shared" si="4"/>
        <v>2776.3084598189052</v>
      </c>
      <c r="M36" s="176">
        <f t="shared" si="4"/>
        <v>2897.9604360062349</v>
      </c>
      <c r="N36" s="176">
        <f t="shared" si="4"/>
        <v>2786.1696661795677</v>
      </c>
      <c r="O36" s="176">
        <f t="shared" si="4"/>
        <v>2886.2125964637917</v>
      </c>
      <c r="P36" s="176">
        <f t="shared" si="4"/>
        <v>3035.2980959797455</v>
      </c>
      <c r="Q36" s="176">
        <f t="shared" si="4"/>
        <v>3236.4744702151193</v>
      </c>
      <c r="R36" s="176">
        <f t="shared" si="4"/>
        <v>3429.2778316357576</v>
      </c>
      <c r="S36" s="176">
        <f t="shared" si="4"/>
        <v>3584.0235042878326</v>
      </c>
      <c r="T36" s="176">
        <f t="shared" si="4"/>
        <v>3638.7760116085428</v>
      </c>
      <c r="U36" s="176">
        <f t="shared" si="4"/>
        <v>3669.4967224922716</v>
      </c>
      <c r="V36" s="176">
        <f t="shared" si="4"/>
        <v>4121.1987345066154</v>
      </c>
      <c r="W36" s="176">
        <f t="shared" si="4"/>
        <v>4526.7043891389076</v>
      </c>
      <c r="X36" s="176">
        <f t="shared" si="4"/>
        <v>4831.3797365812543</v>
      </c>
      <c r="Y36" s="176">
        <f>Y4/Y$35*1000000</f>
        <v>5246.7229159656372</v>
      </c>
      <c r="Z36" s="176">
        <f>Z4/Z$35*1000000</f>
        <v>5469.7240753111182</v>
      </c>
      <c r="AA36" s="176">
        <f>AA4/AA$35*1000000</f>
        <v>6065.5266256893383</v>
      </c>
      <c r="AB36" s="176">
        <f>AB4/AB$35*1000000</f>
        <v>6236.1305932537171</v>
      </c>
    </row>
    <row r="37" spans="1:39" ht="13" x14ac:dyDescent="0.3">
      <c r="A37" s="169"/>
      <c r="B37" s="179" t="s">
        <v>379</v>
      </c>
      <c r="C37" s="176">
        <f>C9/C$35*1000000</f>
        <v>2730.3059563663242</v>
      </c>
      <c r="D37" s="176">
        <f t="shared" ref="D37:X37" si="5">D9/D$35*1000000</f>
        <v>2834.3238773413805</v>
      </c>
      <c r="E37" s="176">
        <f t="shared" si="5"/>
        <v>2893.277099993546</v>
      </c>
      <c r="F37" s="176">
        <f t="shared" si="5"/>
        <v>2924.9164601381858</v>
      </c>
      <c r="G37" s="176">
        <f t="shared" si="5"/>
        <v>3131.8806902916222</v>
      </c>
      <c r="H37" s="176">
        <f t="shared" si="5"/>
        <v>3328.7606648113147</v>
      </c>
      <c r="I37" s="176">
        <f t="shared" si="5"/>
        <v>3309.9883252781551</v>
      </c>
      <c r="J37" s="176">
        <f t="shared" si="5"/>
        <v>3344.6862180367739</v>
      </c>
      <c r="K37" s="176">
        <f t="shared" si="5"/>
        <v>3495.4250370336676</v>
      </c>
      <c r="L37" s="176">
        <f t="shared" si="5"/>
        <v>3519.4252225748951</v>
      </c>
      <c r="M37" s="176">
        <f t="shared" si="5"/>
        <v>3695.8351594780011</v>
      </c>
      <c r="N37" s="176">
        <f t="shared" si="5"/>
        <v>3599.8739160771593</v>
      </c>
      <c r="O37" s="176">
        <f t="shared" si="5"/>
        <v>3651.2162045159398</v>
      </c>
      <c r="P37" s="176">
        <f t="shared" si="5"/>
        <v>3721.1959961690773</v>
      </c>
      <c r="Q37" s="176">
        <f t="shared" si="5"/>
        <v>3916.4863459264425</v>
      </c>
      <c r="R37" s="176">
        <f t="shared" si="5"/>
        <v>3971.802928346091</v>
      </c>
      <c r="S37" s="176">
        <f t="shared" si="5"/>
        <v>4267.3116204172265</v>
      </c>
      <c r="T37" s="176">
        <f t="shared" si="5"/>
        <v>4455.9549806423374</v>
      </c>
      <c r="U37" s="176">
        <f t="shared" si="5"/>
        <v>4841.5514736795667</v>
      </c>
      <c r="V37" s="176">
        <f t="shared" si="5"/>
        <v>5221.0620004815892</v>
      </c>
      <c r="W37" s="176">
        <f t="shared" si="5"/>
        <v>5535.371236551684</v>
      </c>
      <c r="X37" s="176">
        <f t="shared" si="5"/>
        <v>5885.8398716771635</v>
      </c>
      <c r="Y37" s="176">
        <f>Y9/Y$35*1000000</f>
        <v>6370.0650933459438</v>
      </c>
      <c r="Z37" s="176">
        <f>Z9/Z$35*1000000</f>
        <v>6501.0946917517358</v>
      </c>
      <c r="AA37" s="176">
        <f>AA9/AA$35*1000000</f>
        <v>6651.5438304227937</v>
      </c>
      <c r="AB37" s="176">
        <f>AB9/AB$35*1000000</f>
        <v>7146.2775002974686</v>
      </c>
      <c r="AC37" s="176"/>
    </row>
    <row r="38" spans="1:39" ht="13" x14ac:dyDescent="0.3">
      <c r="A38" s="169"/>
      <c r="B38" s="179" t="s">
        <v>380</v>
      </c>
      <c r="C38" s="176">
        <f>C14/C$35*1000000</f>
        <v>3240.4235522010185</v>
      </c>
      <c r="D38" s="176">
        <f t="shared" ref="D38:X38" si="6">D14/D$35*1000000</f>
        <v>3437.0664544004508</v>
      </c>
      <c r="E38" s="176">
        <f t="shared" si="6"/>
        <v>3413.1074870880152</v>
      </c>
      <c r="F38" s="176">
        <f t="shared" si="6"/>
        <v>3598.540080834322</v>
      </c>
      <c r="G38" s="176">
        <f t="shared" si="6"/>
        <v>3978.3481010236778</v>
      </c>
      <c r="H38" s="176">
        <f t="shared" si="6"/>
        <v>4115.8132648632991</v>
      </c>
      <c r="I38" s="176">
        <f t="shared" si="6"/>
        <v>4129.7947172767517</v>
      </c>
      <c r="J38" s="176">
        <f t="shared" si="6"/>
        <v>4149.6323259893552</v>
      </c>
      <c r="K38" s="176">
        <f t="shared" si="6"/>
        <v>4475.0230628115878</v>
      </c>
      <c r="L38" s="176">
        <f t="shared" si="6"/>
        <v>4442.3330318369553</v>
      </c>
      <c r="M38" s="176">
        <f t="shared" si="6"/>
        <v>4797.1671910025589</v>
      </c>
      <c r="N38" s="176">
        <f t="shared" si="6"/>
        <v>4604.1975833408451</v>
      </c>
      <c r="O38" s="176">
        <f t="shared" si="6"/>
        <v>4680.60706061154</v>
      </c>
      <c r="P38" s="176">
        <f t="shared" si="6"/>
        <v>4713.9168854930558</v>
      </c>
      <c r="Q38" s="176">
        <f t="shared" si="6"/>
        <v>4880.1108234385001</v>
      </c>
      <c r="R38" s="176">
        <f t="shared" si="6"/>
        <v>4961.4746499980465</v>
      </c>
      <c r="S38" s="176">
        <f t="shared" si="6"/>
        <v>5360.8158831037608</v>
      </c>
      <c r="T38" s="176">
        <f t="shared" si="6"/>
        <v>5432.8930075878543</v>
      </c>
      <c r="U38" s="176">
        <f t="shared" si="6"/>
        <v>5928.9116948535438</v>
      </c>
      <c r="V38" s="176">
        <f t="shared" si="6"/>
        <v>6302.9417397464003</v>
      </c>
      <c r="W38" s="176">
        <f t="shared" si="6"/>
        <v>6598.7813785737408</v>
      </c>
      <c r="X38" s="176">
        <f t="shared" si="6"/>
        <v>7078.6000221468703</v>
      </c>
      <c r="Y38" s="176">
        <f>Y14/Y$35*1000000</f>
        <v>7766.3144816892582</v>
      </c>
      <c r="Z38" s="176">
        <f>Z14/Z$35*1000000</f>
        <v>8323.3053982206802</v>
      </c>
      <c r="AA38" s="176">
        <f>AA14/AA$35*1000000</f>
        <v>8939.1845703125</v>
      </c>
      <c r="AB38" s="176">
        <f>AB14/AB$35*1000000</f>
        <v>9050.149000148358</v>
      </c>
      <c r="AC38" s="176"/>
    </row>
    <row r="39" spans="1:39" s="43" customFormat="1" ht="16.5" customHeight="1" x14ac:dyDescent="0.25">
      <c r="A39" s="173"/>
      <c r="B39" s="195" t="s">
        <v>381</v>
      </c>
      <c r="C39" s="176">
        <f>C16/C35*1000000</f>
        <v>3115.5525717601577</v>
      </c>
      <c r="D39" s="176">
        <f t="shared" ref="D39:X39" si="7">D16/D35*1000000</f>
        <v>3048.6615211707672</v>
      </c>
      <c r="E39" s="176">
        <f t="shared" si="7"/>
        <v>2959.9331571397397</v>
      </c>
      <c r="F39" s="176">
        <f t="shared" si="7"/>
        <v>3009.4181099769498</v>
      </c>
      <c r="G39" s="176">
        <f t="shared" si="7"/>
        <v>3262.011783171557</v>
      </c>
      <c r="H39" s="176">
        <f t="shared" si="7"/>
        <v>3436.758171290563</v>
      </c>
      <c r="I39" s="176">
        <f t="shared" si="7"/>
        <v>3364.0488490684206</v>
      </c>
      <c r="J39" s="176">
        <f t="shared" si="7"/>
        <v>3309.9528235210423</v>
      </c>
      <c r="K39" s="176">
        <f t="shared" si="7"/>
        <v>3321.2841872209788</v>
      </c>
      <c r="L39" s="176">
        <f t="shared" si="7"/>
        <v>3309.6117952743475</v>
      </c>
      <c r="M39" s="176">
        <f t="shared" si="7"/>
        <v>3401.7081104880649</v>
      </c>
      <c r="N39" s="176">
        <f t="shared" si="7"/>
        <v>3100.9107451124423</v>
      </c>
      <c r="O39" s="176">
        <f t="shared" si="7"/>
        <v>3227.7706440732677</v>
      </c>
      <c r="P39" s="176">
        <f t="shared" si="7"/>
        <v>3362.2799664517465</v>
      </c>
      <c r="Q39" s="176">
        <f t="shared" si="7"/>
        <v>3340.0897369046052</v>
      </c>
      <c r="R39" s="176">
        <f t="shared" si="7"/>
        <v>3332.7814461445214</v>
      </c>
      <c r="S39" s="176">
        <f t="shared" si="7"/>
        <v>3501.8199935965617</v>
      </c>
      <c r="T39" s="176">
        <f t="shared" si="7"/>
        <v>3521.1846550958853</v>
      </c>
      <c r="U39" s="176">
        <f t="shared" si="7"/>
        <v>3669.4967224922716</v>
      </c>
      <c r="V39" s="176">
        <f t="shared" si="7"/>
        <v>3839.1582017978253</v>
      </c>
      <c r="W39" s="176">
        <f t="shared" si="7"/>
        <v>4127.126963011121</v>
      </c>
      <c r="X39" s="176">
        <f t="shared" si="7"/>
        <v>4516.4443199728212</v>
      </c>
      <c r="Y39" s="176">
        <f>Y16/Y35*1000000</f>
        <v>5119.5410607043477</v>
      </c>
      <c r="Z39" s="176">
        <f>Z16/Z35*1000000</f>
        <v>4996.6915690486376</v>
      </c>
      <c r="AA39" s="176">
        <f>AA16/AA35*1000000</f>
        <v>5232.3953067555149</v>
      </c>
      <c r="AB39" s="176">
        <f>AB16/AB35*1000000</f>
        <v>5322.7922694403151</v>
      </c>
    </row>
    <row r="40" spans="1:39" ht="13" x14ac:dyDescent="0.3">
      <c r="A40" s="169"/>
      <c r="B40" s="179" t="s">
        <v>382</v>
      </c>
      <c r="C40" s="176">
        <f>C18/C35*1000000</f>
        <v>2990.2970738011295</v>
      </c>
      <c r="D40" s="176">
        <f t="shared" ref="D40:X40" si="8">D18/D35*1000000</f>
        <v>2954.6417483486616</v>
      </c>
      <c r="E40" s="176">
        <f t="shared" si="8"/>
        <v>2895.3783348917868</v>
      </c>
      <c r="F40" s="176">
        <f t="shared" si="8"/>
        <v>2913.2586671623758</v>
      </c>
      <c r="G40" s="176">
        <f t="shared" si="8"/>
        <v>3156.3673732846764</v>
      </c>
      <c r="H40" s="176">
        <f t="shared" si="8"/>
        <v>3381.0605525912906</v>
      </c>
      <c r="I40" s="176">
        <f t="shared" si="8"/>
        <v>3284.4180079180824</v>
      </c>
      <c r="J40" s="176">
        <f t="shared" si="8"/>
        <v>3210.4330286134832</v>
      </c>
      <c r="K40" s="176">
        <f t="shared" si="8"/>
        <v>3215.6367708435005</v>
      </c>
      <c r="L40" s="176">
        <f t="shared" si="8"/>
        <v>3253.828167741759</v>
      </c>
      <c r="M40" s="176">
        <f t="shared" si="8"/>
        <v>3330.97642756593</v>
      </c>
      <c r="N40" s="176">
        <f t="shared" si="8"/>
        <v>3052.9123409376193</v>
      </c>
      <c r="O40" s="176">
        <f t="shared" si="8"/>
        <v>3198.7074010741776</v>
      </c>
      <c r="P40" s="176">
        <f t="shared" si="8"/>
        <v>3259.3763955372333</v>
      </c>
      <c r="Q40" s="176">
        <f t="shared" si="8"/>
        <v>3292.0614941725908</v>
      </c>
      <c r="R40" s="176">
        <f t="shared" si="8"/>
        <v>3351.076110017978</v>
      </c>
      <c r="S40" s="176">
        <f t="shared" si="8"/>
        <v>3480.638776876227</v>
      </c>
      <c r="T40" s="176">
        <f t="shared" si="8"/>
        <v>3493.1470064508685</v>
      </c>
      <c r="U40" s="176">
        <f t="shared" si="8"/>
        <v>3669.4967224922716</v>
      </c>
      <c r="V40" s="176">
        <f t="shared" si="8"/>
        <v>3960.3148298171727</v>
      </c>
      <c r="W40" s="176">
        <f t="shared" si="8"/>
        <v>4276.1048368057573</v>
      </c>
      <c r="X40" s="176">
        <f t="shared" si="8"/>
        <v>4633.2415116206557</v>
      </c>
      <c r="Y40" s="176">
        <f>Y18/Y35*1000000</f>
        <v>5238.5940880593034</v>
      </c>
      <c r="Z40" s="176">
        <f>Z18/Z35*1000000</f>
        <v>5235.1698049627357</v>
      </c>
      <c r="AA40" s="176">
        <f>AA18/AA35*1000000</f>
        <v>5443.9334644990804</v>
      </c>
      <c r="AB40" s="176">
        <f>AB18/AB35*1000000</f>
        <v>5329.6965258370155</v>
      </c>
      <c r="AC40" s="176"/>
    </row>
    <row r="41" spans="1:39" ht="13" x14ac:dyDescent="0.3">
      <c r="A41" s="169"/>
      <c r="B41" s="179" t="s">
        <v>383</v>
      </c>
      <c r="C41" s="176">
        <f>C23/C35*1000000</f>
        <v>3706.0033693493042</v>
      </c>
      <c r="D41" s="176">
        <f t="shared" ref="D41:X41" si="9">D23/D35*1000000</f>
        <v>3781.6532208319263</v>
      </c>
      <c r="E41" s="176">
        <f t="shared" si="9"/>
        <v>3796.5046712303611</v>
      </c>
      <c r="F41" s="176">
        <f t="shared" si="9"/>
        <v>3851.5416791299208</v>
      </c>
      <c r="G41" s="176">
        <f t="shared" si="9"/>
        <v>4134.2167193660925</v>
      </c>
      <c r="H41" s="176">
        <f t="shared" si="9"/>
        <v>4274.0557532052089</v>
      </c>
      <c r="I41" s="176">
        <f t="shared" si="9"/>
        <v>4185.8271657332725</v>
      </c>
      <c r="J41" s="176">
        <f t="shared" si="9"/>
        <v>4127.7323527080307</v>
      </c>
      <c r="K41" s="176">
        <f t="shared" si="9"/>
        <v>4225.4858668030356</v>
      </c>
      <c r="L41" s="176">
        <f t="shared" si="9"/>
        <v>4169.9133014536328</v>
      </c>
      <c r="M41" s="176">
        <f t="shared" si="9"/>
        <v>4285.5460057234013</v>
      </c>
      <c r="N41" s="176">
        <f t="shared" si="9"/>
        <v>3974.5828323951268</v>
      </c>
      <c r="O41" s="176">
        <f t="shared" si="9"/>
        <v>4045.1966089540219</v>
      </c>
      <c r="P41" s="176">
        <f t="shared" si="9"/>
        <v>4042.7150880410991</v>
      </c>
      <c r="Q41" s="176">
        <f t="shared" si="9"/>
        <v>4012.8336089464424</v>
      </c>
      <c r="R41" s="176">
        <f t="shared" si="9"/>
        <v>3901.2861380295758</v>
      </c>
      <c r="S41" s="176">
        <f t="shared" si="9"/>
        <v>4188.6730901777255</v>
      </c>
      <c r="T41" s="176">
        <f t="shared" si="9"/>
        <v>4333.2941226415332</v>
      </c>
      <c r="U41" s="176">
        <f t="shared" si="9"/>
        <v>4841.5514736795667</v>
      </c>
      <c r="V41" s="176">
        <f t="shared" si="9"/>
        <v>4990.3727892779525</v>
      </c>
      <c r="W41" s="176">
        <f t="shared" si="9"/>
        <v>5183.655064903347</v>
      </c>
      <c r="X41" s="176">
        <f t="shared" si="9"/>
        <v>5581.9036417625466</v>
      </c>
      <c r="Y41" s="176">
        <f>Y23/Y35*1000000</f>
        <v>6287.386810937106</v>
      </c>
      <c r="Z41" s="176">
        <f>Z23/Z35*1000000</f>
        <v>6136.6716866801598</v>
      </c>
      <c r="AA41" s="176">
        <f>AA23/AA35*1000000</f>
        <v>5927.6349235983453</v>
      </c>
      <c r="AB41" s="176">
        <f>AB23/AB35*1000000</f>
        <v>6073.0076075197758</v>
      </c>
      <c r="AC41" s="176"/>
    </row>
    <row r="42" spans="1:39" ht="13" x14ac:dyDescent="0.3">
      <c r="A42" s="177"/>
      <c r="B42" s="183" t="s">
        <v>384</v>
      </c>
      <c r="C42" s="185">
        <f>C28/C35*1000000</f>
        <v>4435.047964603762</v>
      </c>
      <c r="D42" s="185">
        <f t="shared" ref="D42:X42" si="10">D28/D35*1000000</f>
        <v>4620.5821342280597</v>
      </c>
      <c r="E42" s="185">
        <f t="shared" si="10"/>
        <v>4502.3020002243557</v>
      </c>
      <c r="F42" s="185">
        <f t="shared" si="10"/>
        <v>4776.4709917011687</v>
      </c>
      <c r="G42" s="185">
        <f t="shared" si="10"/>
        <v>5300.1815415335486</v>
      </c>
      <c r="H42" s="185">
        <f t="shared" si="10"/>
        <v>5316.2524699877049</v>
      </c>
      <c r="I42" s="185">
        <f t="shared" si="10"/>
        <v>5261.2183120831742</v>
      </c>
      <c r="J42" s="185">
        <f t="shared" si="10"/>
        <v>5163.1859380190217</v>
      </c>
      <c r="K42" s="185">
        <f t="shared" si="10"/>
        <v>5457.4518909549934</v>
      </c>
      <c r="L42" s="185">
        <f t="shared" si="10"/>
        <v>5307.6372801283278</v>
      </c>
      <c r="M42" s="185">
        <f t="shared" si="10"/>
        <v>5603.1687727960925</v>
      </c>
      <c r="N42" s="185">
        <f t="shared" si="10"/>
        <v>5112.164580448698</v>
      </c>
      <c r="O42" s="185">
        <f t="shared" si="10"/>
        <v>5184.2341197137321</v>
      </c>
      <c r="P42" s="185">
        <f t="shared" si="10"/>
        <v>5176.4645298262058</v>
      </c>
      <c r="Q42" s="185">
        <f t="shared" si="10"/>
        <v>5034.2177612759369</v>
      </c>
      <c r="R42" s="185">
        <f t="shared" si="10"/>
        <v>4904.9764745446837</v>
      </c>
      <c r="S42" s="185">
        <f t="shared" si="10"/>
        <v>5321.7803330963279</v>
      </c>
      <c r="T42" s="185">
        <f t="shared" si="10"/>
        <v>5337.690452296587</v>
      </c>
      <c r="U42" s="185">
        <f t="shared" si="10"/>
        <v>5928.9116948535438</v>
      </c>
      <c r="V42" s="185">
        <f t="shared" si="10"/>
        <v>6003.5881538312378</v>
      </c>
      <c r="W42" s="185">
        <f t="shared" si="10"/>
        <v>6140.4613802744243</v>
      </c>
      <c r="X42" s="185">
        <f t="shared" si="10"/>
        <v>6654.9900607856334</v>
      </c>
      <c r="Y42" s="185">
        <f>Y28/Y35*1000000</f>
        <v>7590.9759812280699</v>
      </c>
      <c r="Z42" s="185">
        <f>Z28/Z35*1000000</f>
        <v>7729.4328487442817</v>
      </c>
      <c r="AA42" s="185">
        <f>AA28/AA35*1000000</f>
        <v>7815.8633961397054</v>
      </c>
      <c r="AB42" s="185">
        <f>AB28/AB35*1000000</f>
        <v>7627.8868911122463</v>
      </c>
      <c r="AC42" s="176"/>
    </row>
    <row r="43" spans="1:39" s="154" customFormat="1" ht="16.5" customHeight="1" x14ac:dyDescent="0.3">
      <c r="A43" s="169"/>
      <c r="B43" s="59" t="s">
        <v>1027</v>
      </c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</row>
    <row r="44" spans="1:39" x14ac:dyDescent="0.25">
      <c r="B44" s="175" t="s">
        <v>353</v>
      </c>
      <c r="C44" s="186">
        <v>71.561019897460938</v>
      </c>
      <c r="D44" s="186">
        <v>73.479598999023438</v>
      </c>
      <c r="E44" s="186">
        <v>75.325492858886719</v>
      </c>
      <c r="F44" s="186">
        <v>74.485069274902344</v>
      </c>
      <c r="G44" s="186">
        <v>74.248085021972656</v>
      </c>
      <c r="H44" s="186">
        <v>77.235069274902344</v>
      </c>
      <c r="I44" s="186">
        <v>77.965995788574219</v>
      </c>
      <c r="J44" s="186">
        <v>79.505401611328125</v>
      </c>
      <c r="K44" s="186">
        <v>81.066329956054688</v>
      </c>
      <c r="L44" s="186">
        <v>83.88623046875</v>
      </c>
      <c r="M44" s="186">
        <v>85.191329956054688</v>
      </c>
      <c r="N44" s="186">
        <v>89.850044250488281</v>
      </c>
      <c r="O44" s="186">
        <v>89.418144226074219</v>
      </c>
      <c r="P44" s="186">
        <v>90.274993896484375</v>
      </c>
      <c r="Q44" s="186">
        <v>96.8978271484375</v>
      </c>
      <c r="R44" s="186">
        <v>102.89537048339844</v>
      </c>
      <c r="S44" s="186">
        <v>102.34745025634766</v>
      </c>
      <c r="T44" s="186">
        <v>103.33953857421875</v>
      </c>
      <c r="U44" s="186">
        <v>100</v>
      </c>
      <c r="V44" s="186">
        <v>107.34641265869141</v>
      </c>
      <c r="W44" s="186">
        <v>109.68173217773438</v>
      </c>
      <c r="X44" s="186">
        <v>106.97308349609375</v>
      </c>
      <c r="Y44" s="186">
        <v>102.48424530029297</v>
      </c>
      <c r="Z44" s="186">
        <v>109.46691131591797</v>
      </c>
      <c r="AA44" s="186">
        <v>115.92256164550781</v>
      </c>
      <c r="AB44" s="186">
        <v>117.15900421142578</v>
      </c>
      <c r="AC44" s="272"/>
    </row>
    <row r="45" spans="1:39" x14ac:dyDescent="0.25">
      <c r="B45" s="175" t="s">
        <v>1028</v>
      </c>
      <c r="C45" s="186">
        <v>74.558525085449219</v>
      </c>
      <c r="D45" s="186">
        <v>75.817794799804688</v>
      </c>
      <c r="E45" s="186">
        <v>77.004928588867188</v>
      </c>
      <c r="F45" s="186">
        <v>76.943634033203125</v>
      </c>
      <c r="G45" s="186">
        <v>76.733184814453125</v>
      </c>
      <c r="H45" s="186">
        <v>78.507400512695313</v>
      </c>
      <c r="I45" s="186">
        <v>79.856285095214844</v>
      </c>
      <c r="J45" s="186">
        <v>81.969985961914063</v>
      </c>
      <c r="K45" s="186">
        <v>83.729713439941406</v>
      </c>
      <c r="L45" s="186">
        <v>85.324371337890625</v>
      </c>
      <c r="M45" s="186">
        <v>87.000328063964844</v>
      </c>
      <c r="N45" s="186">
        <v>91.262680053710938</v>
      </c>
      <c r="O45" s="186">
        <v>90.2305908203125</v>
      </c>
      <c r="P45" s="186">
        <v>93.1251220703125</v>
      </c>
      <c r="Q45" s="186">
        <v>98.311485290527344</v>
      </c>
      <c r="R45" s="186">
        <v>102.33362579345703</v>
      </c>
      <c r="S45" s="186">
        <v>102.97027587890625</v>
      </c>
      <c r="T45" s="186">
        <v>104.16899108886719</v>
      </c>
      <c r="U45" s="186">
        <v>100</v>
      </c>
      <c r="V45" s="186">
        <v>104.06240081787109</v>
      </c>
      <c r="W45" s="186">
        <v>105.86046600341797</v>
      </c>
      <c r="X45" s="186">
        <v>104.27645111083984</v>
      </c>
      <c r="Y45" s="186">
        <v>100.15517425537109</v>
      </c>
      <c r="Z45" s="186">
        <v>104.48035430908203</v>
      </c>
      <c r="AA45" s="186">
        <v>111.4180908203125</v>
      </c>
      <c r="AB45" s="186">
        <v>117.00724029541016</v>
      </c>
      <c r="AC45" s="272"/>
    </row>
    <row r="46" spans="1:39" x14ac:dyDescent="0.25">
      <c r="B46" s="175" t="s">
        <v>356</v>
      </c>
      <c r="C46" s="186">
        <v>73.672515869140625</v>
      </c>
      <c r="D46" s="186">
        <v>74.9493408203125</v>
      </c>
      <c r="E46" s="186">
        <v>76.208969116210938</v>
      </c>
      <c r="F46" s="186">
        <v>75.941444396972656</v>
      </c>
      <c r="G46" s="186">
        <v>75.755111694335938</v>
      </c>
      <c r="H46" s="186">
        <v>77.882949829101563</v>
      </c>
      <c r="I46" s="186">
        <v>79.076087951660156</v>
      </c>
      <c r="J46" s="186">
        <v>81.029632568359375</v>
      </c>
      <c r="K46" s="186">
        <v>82.722442626953125</v>
      </c>
      <c r="L46" s="186">
        <v>84.400444030761719</v>
      </c>
      <c r="M46" s="186">
        <v>86.239540100097656</v>
      </c>
      <c r="N46" s="186">
        <v>90.572372436523438</v>
      </c>
      <c r="O46" s="186">
        <v>90.260543823242188</v>
      </c>
      <c r="P46" s="186">
        <v>92.046958923339844</v>
      </c>
      <c r="Q46" s="186">
        <v>97.599029541015625</v>
      </c>
      <c r="R46" s="186">
        <v>101.80753326416016</v>
      </c>
      <c r="S46" s="186">
        <v>101.87740325927734</v>
      </c>
      <c r="T46" s="186">
        <v>102.83065795898438</v>
      </c>
      <c r="U46" s="186">
        <v>100</v>
      </c>
      <c r="V46" s="186">
        <v>104.62268829345703</v>
      </c>
      <c r="W46" s="186">
        <v>106.78509521484375</v>
      </c>
      <c r="X46" s="186">
        <v>105.44503021240234</v>
      </c>
      <c r="Y46" s="186">
        <v>101.31497955322266</v>
      </c>
      <c r="Z46" s="186">
        <v>105.93844604492188</v>
      </c>
      <c r="AA46" s="186">
        <v>112.21244812011719</v>
      </c>
      <c r="AB46" s="186">
        <v>117.67279052734375</v>
      </c>
      <c r="AC46" s="272"/>
    </row>
    <row r="47" spans="1:39" x14ac:dyDescent="0.25">
      <c r="A47" s="187"/>
      <c r="B47" s="342" t="s">
        <v>357</v>
      </c>
      <c r="C47" s="188">
        <v>73.064002990722656</v>
      </c>
      <c r="D47" s="188">
        <v>74.386001586914063</v>
      </c>
      <c r="E47" s="188">
        <v>75.808052062988281</v>
      </c>
      <c r="F47" s="188">
        <v>75.338890075683594</v>
      </c>
      <c r="G47" s="188">
        <v>75.060600280761719</v>
      </c>
      <c r="H47" s="188">
        <v>77.419448852539063</v>
      </c>
      <c r="I47" s="188">
        <v>78.495025634765625</v>
      </c>
      <c r="J47" s="188">
        <v>80.369613647460938</v>
      </c>
      <c r="K47" s="188">
        <v>81.998397827148438</v>
      </c>
      <c r="L47" s="188">
        <v>83.696998596191406</v>
      </c>
      <c r="M47" s="188">
        <v>85.615249633789063</v>
      </c>
      <c r="N47" s="188">
        <v>90.063560485839844</v>
      </c>
      <c r="O47" s="188">
        <v>90.285408020019531</v>
      </c>
      <c r="P47" s="188">
        <v>91.064407348632813</v>
      </c>
      <c r="Q47" s="188">
        <v>96.938812255859375</v>
      </c>
      <c r="R47" s="188">
        <v>101.15186309814453</v>
      </c>
      <c r="S47" s="188">
        <v>100.73350524902344</v>
      </c>
      <c r="T47" s="188">
        <v>101.78358459472656</v>
      </c>
      <c r="U47" s="188">
        <v>100</v>
      </c>
      <c r="V47" s="188">
        <v>104.98624420166016</v>
      </c>
      <c r="W47" s="188">
        <v>107.46393585205078</v>
      </c>
      <c r="X47" s="188">
        <v>106.36530303955078</v>
      </c>
      <c r="Y47" s="188">
        <v>102.30982971191406</v>
      </c>
      <c r="Z47" s="188">
        <v>107.68326568603516</v>
      </c>
      <c r="AA47" s="188">
        <v>114.37232208251953</v>
      </c>
      <c r="AB47" s="188">
        <v>118.64555358886719</v>
      </c>
      <c r="AC47" s="272"/>
    </row>
    <row r="48" spans="1:39" s="154" customFormat="1" ht="16.5" customHeight="1" x14ac:dyDescent="0.3">
      <c r="A48" s="169"/>
      <c r="B48" s="59" t="s">
        <v>1029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</row>
    <row r="49" spans="1:39" ht="14.5" x14ac:dyDescent="0.25">
      <c r="B49" s="175" t="s">
        <v>2934</v>
      </c>
      <c r="C49" s="186">
        <v>69.140281677246094</v>
      </c>
      <c r="D49" s="186">
        <v>70.351249694824219</v>
      </c>
      <c r="E49" s="186">
        <v>71.908843994140625</v>
      </c>
      <c r="F49" s="186">
        <v>72.501396179199219</v>
      </c>
      <c r="G49" s="186">
        <v>71.2706298828125</v>
      </c>
      <c r="H49" s="186">
        <v>75.194580078125</v>
      </c>
      <c r="I49" s="186">
        <v>75.044479370117188</v>
      </c>
      <c r="J49" s="186">
        <v>75.817131042480469</v>
      </c>
      <c r="K49" s="186">
        <v>78.962791442871094</v>
      </c>
      <c r="L49" s="186">
        <v>83.817390441894531</v>
      </c>
      <c r="M49" s="186">
        <v>85.464225769042969</v>
      </c>
      <c r="N49" s="186">
        <v>92.953201293945313</v>
      </c>
      <c r="O49" s="186">
        <v>89.485481262207031</v>
      </c>
      <c r="P49" s="186">
        <v>87.754447937011719</v>
      </c>
      <c r="Q49" s="186">
        <v>98.74395751953125</v>
      </c>
      <c r="R49" s="186">
        <v>104.26106262207031</v>
      </c>
      <c r="S49" s="186">
        <v>102.68827819824219</v>
      </c>
      <c r="T49" s="186">
        <v>102.50355529785156</v>
      </c>
      <c r="U49" s="186">
        <v>100</v>
      </c>
      <c r="V49" s="186">
        <v>104.79511260986328</v>
      </c>
      <c r="W49" s="186">
        <v>107.61264801025391</v>
      </c>
      <c r="X49" s="186">
        <v>108.83738708496094</v>
      </c>
      <c r="Y49" s="186">
        <v>108.16273498535156</v>
      </c>
      <c r="Z49" s="186">
        <v>112.03805541992188</v>
      </c>
      <c r="AA49" s="186">
        <v>115.3985595703125</v>
      </c>
      <c r="AB49" s="186">
        <v>120.10813903808594</v>
      </c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</row>
    <row r="50" spans="1:39" ht="14.5" x14ac:dyDescent="0.25">
      <c r="B50" s="175" t="s">
        <v>2935</v>
      </c>
      <c r="C50" s="186">
        <v>82.513313293457031</v>
      </c>
      <c r="D50" s="186">
        <v>80.97125244140625</v>
      </c>
      <c r="E50" s="186">
        <v>80.100982666015625</v>
      </c>
      <c r="F50" s="186">
        <v>81.799842834472656</v>
      </c>
      <c r="G50" s="186">
        <v>81.80401611328125</v>
      </c>
      <c r="H50" s="186">
        <v>80.08953857421875</v>
      </c>
      <c r="I50" s="186">
        <v>81.547676086425781</v>
      </c>
      <c r="J50" s="186">
        <v>83.865547180175781</v>
      </c>
      <c r="K50" s="186">
        <v>87.331855773925781</v>
      </c>
      <c r="L50" s="186">
        <v>89.942985534667969</v>
      </c>
      <c r="M50" s="186">
        <v>93.010635375976563</v>
      </c>
      <c r="N50" s="186">
        <v>98.39166259765625</v>
      </c>
      <c r="O50" s="186">
        <v>92.519721984863281</v>
      </c>
      <c r="P50" s="186">
        <v>95.700225830078125</v>
      </c>
      <c r="Q50" s="186">
        <v>101.66778564453125</v>
      </c>
      <c r="R50" s="186">
        <v>103.20751190185547</v>
      </c>
      <c r="S50" s="186">
        <v>103.92668914794922</v>
      </c>
      <c r="T50" s="186">
        <v>104.17219543457031</v>
      </c>
      <c r="U50" s="186">
        <v>100</v>
      </c>
      <c r="V50" s="186">
        <v>96.579803466796875</v>
      </c>
      <c r="W50" s="186">
        <v>98.601539611816406</v>
      </c>
      <c r="X50" s="186">
        <v>102.01715850830078</v>
      </c>
      <c r="Y50" s="186">
        <v>101.39700317382813</v>
      </c>
      <c r="Z50" s="186">
        <v>98.461540222167969</v>
      </c>
      <c r="AA50" s="186">
        <v>106.19612884521484</v>
      </c>
      <c r="AB50" s="186">
        <v>119.76206970214844</v>
      </c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</row>
    <row r="51" spans="1:39" x14ac:dyDescent="0.25">
      <c r="A51" s="187"/>
      <c r="B51" s="342" t="s">
        <v>1030</v>
      </c>
      <c r="C51" s="188">
        <v>83.792877197265625</v>
      </c>
      <c r="D51" s="188">
        <v>86.884223937988281</v>
      </c>
      <c r="E51" s="188">
        <v>89.772735595703125</v>
      </c>
      <c r="F51" s="188">
        <v>88.6326904296875</v>
      </c>
      <c r="G51" s="188">
        <v>87.123626708984375</v>
      </c>
      <c r="H51" s="188">
        <v>93.888145446777344</v>
      </c>
      <c r="I51" s="188">
        <v>92.025291442871094</v>
      </c>
      <c r="J51" s="188">
        <v>90.403190612792969</v>
      </c>
      <c r="K51" s="188">
        <v>90.416938781738281</v>
      </c>
      <c r="L51" s="188">
        <v>93.189476013183594</v>
      </c>
      <c r="M51" s="188">
        <v>91.886512756347656</v>
      </c>
      <c r="N51" s="188">
        <v>94.472633361816406</v>
      </c>
      <c r="O51" s="188">
        <v>96.720443725585938</v>
      </c>
      <c r="P51" s="188">
        <v>91.697219848632813</v>
      </c>
      <c r="Q51" s="188">
        <v>97.124137878417969</v>
      </c>
      <c r="R51" s="188">
        <v>101.02081298828125</v>
      </c>
      <c r="S51" s="188">
        <v>98.808380126953125</v>
      </c>
      <c r="T51" s="188">
        <v>98.398193359375</v>
      </c>
      <c r="U51" s="188">
        <v>100</v>
      </c>
      <c r="V51" s="188">
        <v>108.50623321533203</v>
      </c>
      <c r="W51" s="188">
        <v>109.138916015625</v>
      </c>
      <c r="X51" s="188">
        <v>106.68537902832031</v>
      </c>
      <c r="Y51" s="188">
        <v>106.67251586914063</v>
      </c>
      <c r="Z51" s="188">
        <v>113.78865051269531</v>
      </c>
      <c r="AA51" s="188">
        <v>108.66550445556641</v>
      </c>
      <c r="AB51" s="188">
        <v>100.28896331787109</v>
      </c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</row>
    <row r="52" spans="1:39" s="154" customFormat="1" ht="16.5" customHeight="1" x14ac:dyDescent="0.3">
      <c r="A52" s="59"/>
      <c r="B52" s="59" t="s">
        <v>626</v>
      </c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</row>
    <row r="53" spans="1:39" s="154" customFormat="1" ht="13" x14ac:dyDescent="0.3">
      <c r="A53" s="59"/>
      <c r="B53" s="175" t="s">
        <v>627</v>
      </c>
      <c r="C53" s="186">
        <v>63.580226898193359</v>
      </c>
      <c r="D53" s="186">
        <v>65.430564880371094</v>
      </c>
      <c r="E53" s="186">
        <v>66.655250549316406</v>
      </c>
      <c r="F53" s="186">
        <v>67.257568359375</v>
      </c>
      <c r="G53" s="186">
        <v>68.502151489257813</v>
      </c>
      <c r="H53" s="186">
        <v>68.224716186523438</v>
      </c>
      <c r="I53" s="186">
        <v>67.577186584472656</v>
      </c>
      <c r="J53" s="186">
        <v>68.938468933105469</v>
      </c>
      <c r="K53" s="186">
        <v>71.343482971191406</v>
      </c>
      <c r="L53" s="186">
        <v>75.096122741699219</v>
      </c>
      <c r="M53" s="186">
        <v>77.069137573242188</v>
      </c>
      <c r="N53" s="186">
        <v>88.37408447265625</v>
      </c>
      <c r="O53" s="186">
        <v>88.798568725585938</v>
      </c>
      <c r="P53" s="186">
        <v>90.369911193847656</v>
      </c>
      <c r="Q53" s="186">
        <v>95.206314086914063</v>
      </c>
      <c r="R53" s="186">
        <v>99.338294982910156</v>
      </c>
      <c r="S53" s="186">
        <v>101.17670440673828</v>
      </c>
      <c r="T53" s="186">
        <v>102.28778839111328</v>
      </c>
      <c r="U53" s="186">
        <v>100</v>
      </c>
      <c r="V53" s="186">
        <v>98.493064880371094</v>
      </c>
      <c r="W53" s="186">
        <v>98.5423583984375</v>
      </c>
      <c r="X53" s="186">
        <v>99.332237243652344</v>
      </c>
      <c r="Y53" s="186">
        <v>99.223464965820313</v>
      </c>
      <c r="Z53" s="186">
        <v>98.570121765136719</v>
      </c>
      <c r="AA53" s="186">
        <v>100.78479766845703</v>
      </c>
      <c r="AB53" s="186">
        <v>104.04460906982422</v>
      </c>
    </row>
    <row r="54" spans="1:39" x14ac:dyDescent="0.25">
      <c r="B54" s="175" t="s">
        <v>628</v>
      </c>
      <c r="C54" s="186">
        <v>69.545372009277344</v>
      </c>
      <c r="D54" s="186">
        <v>71.631736755371094</v>
      </c>
      <c r="E54" s="186">
        <v>73.279266357421875</v>
      </c>
      <c r="F54" s="186">
        <v>72.128524780273438</v>
      </c>
      <c r="G54" s="186">
        <v>74.451728820800781</v>
      </c>
      <c r="H54" s="186">
        <v>75.567573547363281</v>
      </c>
      <c r="I54" s="186">
        <v>77.341659545898438</v>
      </c>
      <c r="J54" s="186">
        <v>79.136863708496094</v>
      </c>
      <c r="K54" s="186">
        <v>81.738151550292969</v>
      </c>
      <c r="L54" s="186">
        <v>84.747764587402344</v>
      </c>
      <c r="M54" s="186">
        <v>86.735160827636719</v>
      </c>
      <c r="N54" s="186">
        <v>90.589324951171875</v>
      </c>
      <c r="O54" s="186">
        <v>90.295791625976563</v>
      </c>
      <c r="P54" s="186">
        <v>91.816963195800781</v>
      </c>
      <c r="Q54" s="186">
        <v>94.253196716308594</v>
      </c>
      <c r="R54" s="186">
        <v>96.529624938964844</v>
      </c>
      <c r="S54" s="186">
        <v>98.101272583007813</v>
      </c>
      <c r="T54" s="186">
        <v>99.690277099609375</v>
      </c>
      <c r="U54" s="186">
        <v>100</v>
      </c>
      <c r="V54" s="186">
        <v>100.92823028564453</v>
      </c>
      <c r="W54" s="186">
        <v>102.99876403808594</v>
      </c>
      <c r="X54" s="186">
        <v>105.49406433105469</v>
      </c>
      <c r="Y54" s="186">
        <v>107.44890594482422</v>
      </c>
      <c r="Z54" s="186">
        <v>108.98552703857422</v>
      </c>
      <c r="AA54" s="186">
        <v>112.61881256103516</v>
      </c>
      <c r="AB54" s="186">
        <v>121.53461456298828</v>
      </c>
      <c r="AC54" s="272"/>
    </row>
    <row r="55" spans="1:39" x14ac:dyDescent="0.25">
      <c r="A55" s="187"/>
      <c r="B55" s="342" t="s">
        <v>629</v>
      </c>
      <c r="C55" s="188">
        <v>70.926643371582031</v>
      </c>
      <c r="D55" s="188">
        <v>71.809562683105469</v>
      </c>
      <c r="E55" s="188">
        <v>72.725990295410156</v>
      </c>
      <c r="F55" s="188">
        <v>74.22552490234375</v>
      </c>
      <c r="G55" s="188">
        <v>75.986831665039063</v>
      </c>
      <c r="H55" s="188">
        <v>77.21502685546875</v>
      </c>
      <c r="I55" s="188">
        <v>78.675323486328125</v>
      </c>
      <c r="J55" s="188">
        <v>80.607475280761719</v>
      </c>
      <c r="K55" s="188">
        <v>83.0712890625</v>
      </c>
      <c r="L55" s="188">
        <v>85.761459350585938</v>
      </c>
      <c r="M55" s="188">
        <v>88.099174499511719</v>
      </c>
      <c r="N55" s="188">
        <v>89.955947875976563</v>
      </c>
      <c r="O55" s="188">
        <v>90.897972106933594</v>
      </c>
      <c r="P55" s="188">
        <v>91.658393859863281</v>
      </c>
      <c r="Q55" s="188">
        <v>93.502960205078125</v>
      </c>
      <c r="R55" s="188">
        <v>95.224311828613281</v>
      </c>
      <c r="S55" s="188">
        <v>96.957374572753906</v>
      </c>
      <c r="T55" s="188">
        <v>98.810806274414063</v>
      </c>
      <c r="U55" s="188">
        <v>100</v>
      </c>
      <c r="V55" s="188">
        <v>100.83985900878906</v>
      </c>
      <c r="W55" s="188">
        <v>102.60259246826172</v>
      </c>
      <c r="X55" s="188">
        <v>105.00827026367188</v>
      </c>
      <c r="Y55" s="188">
        <v>107.05837249755859</v>
      </c>
      <c r="Z55" s="188">
        <v>108.47416687011719</v>
      </c>
      <c r="AA55" s="188">
        <v>112.08746337890625</v>
      </c>
      <c r="AB55" s="188">
        <v>119.89070129394531</v>
      </c>
      <c r="AC55" s="272"/>
    </row>
    <row r="56" spans="1:39" s="113" customFormat="1" ht="19.5" customHeight="1" x14ac:dyDescent="0.3">
      <c r="A56" s="173" t="s">
        <v>385</v>
      </c>
      <c r="B56" s="173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</row>
    <row r="57" spans="1:39" s="113" customFormat="1" ht="13" x14ac:dyDescent="0.3">
      <c r="A57" s="196" t="s">
        <v>450</v>
      </c>
      <c r="B57" s="173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</row>
    <row r="58" spans="1:39" s="113" customFormat="1" ht="13" x14ac:dyDescent="0.3">
      <c r="A58" s="196" t="s">
        <v>571</v>
      </c>
      <c r="B58" s="173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</row>
    <row r="59" spans="1:39" s="113" customFormat="1" ht="13" x14ac:dyDescent="0.3">
      <c r="A59" s="196" t="s">
        <v>1031</v>
      </c>
      <c r="B59" s="173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</row>
    <row r="60" spans="1:39" s="113" customFormat="1" ht="13" x14ac:dyDescent="0.3">
      <c r="A60" s="196" t="s">
        <v>768</v>
      </c>
      <c r="B60" s="173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</row>
    <row r="61" spans="1:39" ht="13" x14ac:dyDescent="0.3">
      <c r="A61" s="196" t="s">
        <v>423</v>
      </c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  <row r="62" spans="1:39" ht="13" x14ac:dyDescent="0.3">
      <c r="A62" s="196" t="s">
        <v>2936</v>
      </c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</row>
    <row r="63" spans="1:39" x14ac:dyDescent="0.25">
      <c r="A63" s="196" t="s">
        <v>2937</v>
      </c>
    </row>
    <row r="64" spans="1:39" x14ac:dyDescent="0.25">
      <c r="A64" s="196" t="s">
        <v>2938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M62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outlineLevelCol="1" x14ac:dyDescent="0.25"/>
  <cols>
    <col min="2" max="9" width="9.81640625" customWidth="1"/>
    <col min="12" max="12" width="0" hidden="1" customWidth="1" outlineLevel="1"/>
    <col min="13" max="13" width="8.81640625" collapsed="1"/>
  </cols>
  <sheetData>
    <row r="1" spans="1:12" s="31" customFormat="1" ht="25.4" customHeight="1" x14ac:dyDescent="0.25">
      <c r="A1" s="68" t="str">
        <f>Index!B11</f>
        <v>Table 3b    Current and constant price RMI GDP, GDP per capita, 1981-2022</v>
      </c>
    </row>
    <row r="2" spans="1:12" s="62" customFormat="1" ht="62.5" x14ac:dyDescent="0.25">
      <c r="A2" s="63"/>
      <c r="B2" s="63" t="s">
        <v>544</v>
      </c>
      <c r="C2" s="63" t="s">
        <v>545</v>
      </c>
      <c r="D2" s="63" t="s">
        <v>103</v>
      </c>
      <c r="E2" s="940" t="s">
        <v>546</v>
      </c>
      <c r="F2" s="63" t="s">
        <v>296</v>
      </c>
      <c r="G2" s="940" t="s">
        <v>2941</v>
      </c>
      <c r="H2" s="940" t="s">
        <v>377</v>
      </c>
      <c r="I2" s="63" t="s">
        <v>105</v>
      </c>
      <c r="L2" s="63" t="s">
        <v>546</v>
      </c>
    </row>
    <row r="3" spans="1:12" ht="20.149999999999999" customHeight="1" x14ac:dyDescent="0.25">
      <c r="A3" s="223" t="s">
        <v>636</v>
      </c>
      <c r="B3" s="273">
        <v>27.152000000000001</v>
      </c>
      <c r="C3" s="273"/>
      <c r="D3" s="273">
        <f t="shared" ref="D3:D10" si="0">B3/B4*D4</f>
        <v>32.365617830917081</v>
      </c>
      <c r="E3" s="273">
        <f t="shared" ref="E3:E17" si="1">E4*L3/L4</f>
        <v>80.952988331067786</v>
      </c>
      <c r="F3" s="2"/>
      <c r="G3" s="2">
        <v>32213.852978479477</v>
      </c>
      <c r="H3" s="2">
        <f>E3/G3*1000000</f>
        <v>2512.9868316326078</v>
      </c>
      <c r="I3" s="3"/>
      <c r="L3" s="273">
        <v>81.355544970976496</v>
      </c>
    </row>
    <row r="4" spans="1:12" x14ac:dyDescent="0.25">
      <c r="A4" s="223" t="s">
        <v>635</v>
      </c>
      <c r="B4" s="273">
        <v>30.564</v>
      </c>
      <c r="C4" s="273"/>
      <c r="D4" s="273">
        <f t="shared" si="0"/>
        <v>36.432776347383239</v>
      </c>
      <c r="E4" s="273">
        <f t="shared" si="1"/>
        <v>84.864014014345912</v>
      </c>
      <c r="F4" s="3">
        <f>E4/E3-1</f>
        <v>4.831230772214945E-2</v>
      </c>
      <c r="G4" s="2">
        <v>33612.940877760215</v>
      </c>
      <c r="H4" s="2">
        <f t="shared" ref="H4:H32" si="2">E4/G4*1000000</f>
        <v>2524.742310497908</v>
      </c>
      <c r="I4" s="3">
        <f>H4/H3-1</f>
        <v>4.6778911522042943E-3</v>
      </c>
      <c r="L4" s="273">
        <v>85.286019094517485</v>
      </c>
    </row>
    <row r="5" spans="1:12" x14ac:dyDescent="0.25">
      <c r="A5" s="223" t="s">
        <v>337</v>
      </c>
      <c r="B5" s="273">
        <v>36.542999999999999</v>
      </c>
      <c r="C5" s="273"/>
      <c r="D5" s="273">
        <f t="shared" si="0"/>
        <v>43.559839879021908</v>
      </c>
      <c r="E5" s="273">
        <f t="shared" si="1"/>
        <v>98.024645207254878</v>
      </c>
      <c r="F5" s="3">
        <f t="shared" ref="F5:F31" si="3">E5/E4-1</f>
        <v>0.15507905613189843</v>
      </c>
      <c r="G5" s="2">
        <v>35072.792913241035</v>
      </c>
      <c r="H5" s="2">
        <f t="shared" si="2"/>
        <v>2794.8913406963843</v>
      </c>
      <c r="I5" s="3">
        <f t="shared" ref="I5:I31" si="4">H5/H4-1</f>
        <v>0.10700063490645895</v>
      </c>
      <c r="L5" s="273">
        <v>98.512094436942334</v>
      </c>
    </row>
    <row r="6" spans="1:12" x14ac:dyDescent="0.25">
      <c r="A6" s="223" t="s">
        <v>332</v>
      </c>
      <c r="B6" s="273">
        <v>39.515000000000001</v>
      </c>
      <c r="C6" s="273"/>
      <c r="D6" s="273">
        <f t="shared" si="0"/>
        <v>47.102511365228658</v>
      </c>
      <c r="E6" s="273">
        <f t="shared" si="1"/>
        <v>101.81437125848288</v>
      </c>
      <c r="F6" s="3">
        <f t="shared" si="3"/>
        <v>3.8660951470064875E-2</v>
      </c>
      <c r="G6" s="2">
        <v>36596.048147306828</v>
      </c>
      <c r="H6" s="2">
        <f t="shared" si="2"/>
        <v>2782.113818646716</v>
      </c>
      <c r="I6" s="3">
        <f t="shared" si="4"/>
        <v>-4.5717419720813224E-3</v>
      </c>
      <c r="L6" s="273">
        <v>102.3206657391834</v>
      </c>
    </row>
    <row r="7" spans="1:12" x14ac:dyDescent="0.25">
      <c r="A7" s="223" t="s">
        <v>333</v>
      </c>
      <c r="B7" s="273">
        <v>38.408000000000001</v>
      </c>
      <c r="C7" s="273"/>
      <c r="D7" s="273">
        <f t="shared" si="0"/>
        <v>45.782949677735097</v>
      </c>
      <c r="E7" s="273">
        <f t="shared" si="1"/>
        <v>95.443457269341707</v>
      </c>
      <c r="F7" s="3">
        <f t="shared" si="3"/>
        <v>-6.2573818512977053E-2</v>
      </c>
      <c r="G7" s="2">
        <v>38185.460260120446</v>
      </c>
      <c r="H7" s="2">
        <f t="shared" si="2"/>
        <v>2499.4711761800995</v>
      </c>
      <c r="I7" s="3">
        <f t="shared" si="4"/>
        <v>-0.1015927675468361</v>
      </c>
      <c r="L7" s="273">
        <v>95.91807097109276</v>
      </c>
    </row>
    <row r="8" spans="1:12" x14ac:dyDescent="0.25">
      <c r="A8" s="223" t="s">
        <v>334</v>
      </c>
      <c r="B8" s="273">
        <v>49.008000000000003</v>
      </c>
      <c r="C8" s="273"/>
      <c r="D8" s="273">
        <f t="shared" si="0"/>
        <v>58.418319043075442</v>
      </c>
      <c r="E8" s="273">
        <f t="shared" si="1"/>
        <v>118.86768413458569</v>
      </c>
      <c r="F8" s="3">
        <f t="shared" si="3"/>
        <v>0.24542517146189224</v>
      </c>
      <c r="G8" s="2">
        <v>39843.902527616068</v>
      </c>
      <c r="H8" s="2">
        <f t="shared" si="2"/>
        <v>2983.3343772537773</v>
      </c>
      <c r="I8" s="3">
        <f t="shared" si="4"/>
        <v>0.19358622963324512</v>
      </c>
      <c r="L8" s="273">
        <v>119.45877998546715</v>
      </c>
    </row>
    <row r="9" spans="1:12" x14ac:dyDescent="0.25">
      <c r="A9" s="223" t="s">
        <v>335</v>
      </c>
      <c r="B9" s="273">
        <v>55.13</v>
      </c>
      <c r="C9" s="273"/>
      <c r="D9" s="273">
        <f t="shared" si="0"/>
        <v>65.715840859548422</v>
      </c>
      <c r="E9" s="273">
        <f t="shared" si="1"/>
        <v>129.99824120628898</v>
      </c>
      <c r="F9" s="3">
        <f t="shared" si="3"/>
        <v>9.3638209179720544E-2</v>
      </c>
      <c r="G9" s="2">
        <v>41574.373015693032</v>
      </c>
      <c r="H9" s="2">
        <f t="shared" si="2"/>
        <v>3126.8839858924316</v>
      </c>
      <c r="I9" s="3">
        <f t="shared" si="4"/>
        <v>4.811717041614183E-2</v>
      </c>
      <c r="L9" s="273">
        <v>130.64468621410055</v>
      </c>
    </row>
    <row r="10" spans="1:12" x14ac:dyDescent="0.25">
      <c r="A10" s="223" t="s">
        <v>336</v>
      </c>
      <c r="B10" s="273">
        <v>61.874000000000002</v>
      </c>
      <c r="C10" s="273"/>
      <c r="D10" s="273">
        <f t="shared" si="0"/>
        <v>73.754796614251745</v>
      </c>
      <c r="E10" s="273">
        <f t="shared" si="1"/>
        <v>140.12378624911773</v>
      </c>
      <c r="F10" s="3">
        <f t="shared" si="3"/>
        <v>7.7889861807906469E-2</v>
      </c>
      <c r="G10" s="2">
        <v>43380</v>
      </c>
      <c r="H10" s="2">
        <f t="shared" si="2"/>
        <v>3230.1472164388597</v>
      </c>
      <c r="I10" s="3">
        <f t="shared" si="4"/>
        <v>3.3024324219357304E-2</v>
      </c>
      <c r="L10" s="273">
        <v>140.82058276925414</v>
      </c>
    </row>
    <row r="11" spans="1:12" x14ac:dyDescent="0.25">
      <c r="A11" s="223" t="s">
        <v>325</v>
      </c>
      <c r="B11" s="273">
        <v>63.720999999999997</v>
      </c>
      <c r="C11" s="273"/>
      <c r="D11" s="273">
        <f t="shared" ref="D11:D17" si="5">B11/B12*D12</f>
        <v>75.956450125363403</v>
      </c>
      <c r="E11" s="273">
        <f t="shared" si="1"/>
        <v>137.75347063080429</v>
      </c>
      <c r="F11" s="3">
        <f t="shared" si="3"/>
        <v>-1.6915869045241116E-2</v>
      </c>
      <c r="G11" s="2">
        <v>43734</v>
      </c>
      <c r="H11" s="2">
        <f t="shared" si="2"/>
        <v>3149.8026851146542</v>
      </c>
      <c r="I11" s="3">
        <f t="shared" si="4"/>
        <v>-2.4873334229262412E-2</v>
      </c>
      <c r="L11" s="273">
        <v>138.4384802322549</v>
      </c>
    </row>
    <row r="12" spans="1:12" x14ac:dyDescent="0.25">
      <c r="A12" s="223" t="s">
        <v>326</v>
      </c>
      <c r="B12" s="273">
        <v>68.691000000000003</v>
      </c>
      <c r="C12" s="273"/>
      <c r="D12" s="273">
        <f t="shared" si="5"/>
        <v>81.880769535339027</v>
      </c>
      <c r="E12" s="273">
        <f t="shared" si="1"/>
        <v>141.44014255473425</v>
      </c>
      <c r="F12" s="3">
        <f t="shared" si="3"/>
        <v>2.6762824247170469E-2</v>
      </c>
      <c r="G12" s="2">
        <v>44392.284168000006</v>
      </c>
      <c r="H12" s="2">
        <f t="shared" si="2"/>
        <v>3186.1424841186881</v>
      </c>
      <c r="I12" s="3">
        <f t="shared" si="4"/>
        <v>1.1537166812311428E-2</v>
      </c>
      <c r="L12" s="273">
        <v>142.14348494775609</v>
      </c>
    </row>
    <row r="13" spans="1:12" x14ac:dyDescent="0.25">
      <c r="A13" s="223" t="s">
        <v>327</v>
      </c>
      <c r="B13" s="273">
        <v>72.219200000000001</v>
      </c>
      <c r="C13" s="273"/>
      <c r="D13" s="273">
        <f t="shared" si="5"/>
        <v>86.086440308432771</v>
      </c>
      <c r="E13" s="273">
        <f t="shared" si="1"/>
        <v>141.56442997872958</v>
      </c>
      <c r="F13" s="3">
        <f t="shared" si="3"/>
        <v>8.7872807358935212E-4</v>
      </c>
      <c r="G13" s="2">
        <v>45060.476829296742</v>
      </c>
      <c r="H13" s="2">
        <f t="shared" si="2"/>
        <v>3141.6540600540061</v>
      </c>
      <c r="I13" s="3">
        <f t="shared" si="4"/>
        <v>-1.396309935492035E-2</v>
      </c>
      <c r="L13" s="273">
        <v>142.2683904184575</v>
      </c>
    </row>
    <row r="14" spans="1:12" x14ac:dyDescent="0.25">
      <c r="A14" s="223" t="s">
        <v>328</v>
      </c>
      <c r="B14" s="273">
        <v>79.708500000000001</v>
      </c>
      <c r="C14" s="273"/>
      <c r="D14" s="273">
        <f t="shared" si="5"/>
        <v>95.013805571436862</v>
      </c>
      <c r="E14" s="273">
        <f t="shared" si="1"/>
        <v>151.67319975835474</v>
      </c>
      <c r="F14" s="3">
        <f t="shared" si="3"/>
        <v>7.1407554716562904E-2</v>
      </c>
      <c r="G14" s="2">
        <v>45738.727126531317</v>
      </c>
      <c r="H14" s="2">
        <f t="shared" si="2"/>
        <v>3316.0782839182862</v>
      </c>
      <c r="I14" s="3">
        <f t="shared" si="4"/>
        <v>5.5519869638760211E-2</v>
      </c>
      <c r="L14" s="273">
        <v>152.42742829170083</v>
      </c>
    </row>
    <row r="15" spans="1:12" x14ac:dyDescent="0.25">
      <c r="A15" s="223" t="s">
        <v>329</v>
      </c>
      <c r="B15" s="273">
        <v>87.059399999999997</v>
      </c>
      <c r="C15" s="273"/>
      <c r="D15" s="273">
        <f t="shared" si="5"/>
        <v>103.77619582310481</v>
      </c>
      <c r="E15" s="273">
        <f t="shared" si="1"/>
        <v>160.78309456087237</v>
      </c>
      <c r="F15" s="3">
        <f t="shared" si="3"/>
        <v>6.0062653237562547E-2</v>
      </c>
      <c r="G15" s="2">
        <v>46427.186447239867</v>
      </c>
      <c r="H15" s="2">
        <f t="shared" si="2"/>
        <v>3463.1238044887182</v>
      </c>
      <c r="I15" s="3">
        <f t="shared" si="4"/>
        <v>4.4343199400191047E-2</v>
      </c>
      <c r="L15" s="273">
        <v>161.58262406107872</v>
      </c>
    </row>
    <row r="16" spans="1:12" x14ac:dyDescent="0.25">
      <c r="A16" s="223" t="s">
        <v>330</v>
      </c>
      <c r="B16" s="273">
        <v>94.596174000000005</v>
      </c>
      <c r="C16" s="273"/>
      <c r="D16" s="273">
        <f t="shared" si="5"/>
        <v>112.76015085264196</v>
      </c>
      <c r="E16" s="273">
        <f t="shared" si="1"/>
        <v>170.2335218407037</v>
      </c>
      <c r="F16" s="3">
        <f t="shared" si="3"/>
        <v>5.8777493402786929E-2</v>
      </c>
      <c r="G16" s="2">
        <v>47126.008457643722</v>
      </c>
      <c r="H16" s="2">
        <f t="shared" si="2"/>
        <v>3612.3051243286918</v>
      </c>
      <c r="I16" s="3">
        <f t="shared" si="4"/>
        <v>4.3077096939651005E-2</v>
      </c>
      <c r="L16" s="273">
        <v>171.08004568083376</v>
      </c>
    </row>
    <row r="17" spans="1:12" x14ac:dyDescent="0.25">
      <c r="A17" s="223" t="s">
        <v>331</v>
      </c>
      <c r="B17" s="273">
        <v>105.2388</v>
      </c>
      <c r="C17" s="273"/>
      <c r="D17" s="273">
        <f t="shared" si="5"/>
        <v>125.44633109105465</v>
      </c>
      <c r="E17" s="273">
        <f t="shared" si="1"/>
        <v>184.21513582249415</v>
      </c>
      <c r="F17" s="3">
        <f t="shared" si="3"/>
        <v>8.2131966904108067E-2</v>
      </c>
      <c r="G17" s="2">
        <v>47835.349136948178</v>
      </c>
      <c r="H17" s="2">
        <f t="shared" si="2"/>
        <v>3851.0252176712092</v>
      </c>
      <c r="I17" s="3">
        <f t="shared" si="4"/>
        <v>6.60852516955861E-2</v>
      </c>
      <c r="L17" s="273">
        <v>185.13118633064531</v>
      </c>
    </row>
    <row r="18" spans="1:12" x14ac:dyDescent="0.25">
      <c r="A18" s="223" t="s">
        <v>298</v>
      </c>
      <c r="B18" s="273">
        <v>97.035699999999991</v>
      </c>
      <c r="C18" s="273"/>
      <c r="D18" s="273">
        <f>B18/B19*D19</f>
        <v>115.66810482305243</v>
      </c>
      <c r="E18" s="273">
        <f>E19*L18/L19</f>
        <v>165.23558110772433</v>
      </c>
      <c r="F18" s="3">
        <f t="shared" si="3"/>
        <v>-0.10302929034592534</v>
      </c>
      <c r="G18" s="2">
        <v>48555.366812157525</v>
      </c>
      <c r="H18" s="2">
        <f t="shared" si="2"/>
        <v>3403.0343493636601</v>
      </c>
      <c r="I18" s="3">
        <f t="shared" si="4"/>
        <v>-0.11633028686798841</v>
      </c>
      <c r="L18" s="273">
        <v>166.05725158209967</v>
      </c>
    </row>
    <row r="19" spans="1:12" x14ac:dyDescent="0.25">
      <c r="A19" s="223" t="s">
        <v>299</v>
      </c>
      <c r="B19" s="273">
        <v>92.183899999999994</v>
      </c>
      <c r="C19" s="273">
        <f t="array" ref="C19:C55">TRANSPOSE(GNI!C4:AM4)</f>
        <v>109.88468170166016</v>
      </c>
      <c r="D19" s="273">
        <f>C19</f>
        <v>109.88468170166016</v>
      </c>
      <c r="E19" s="273">
        <f t="array" ref="E19:E55">TRANSPOSE(GNI!C16:AM16)</f>
        <v>153.55381774902344</v>
      </c>
      <c r="F19" s="3">
        <f t="shared" si="3"/>
        <v>-7.0697626264194513E-2</v>
      </c>
      <c r="G19" s="2">
        <f t="array" ref="G19:G55">TRANSPOSE(GNI!C35:AM35)</f>
        <v>49286.22265625</v>
      </c>
      <c r="H19" s="2">
        <f t="shared" si="2"/>
        <v>3115.5525717601577</v>
      </c>
      <c r="I19" s="3">
        <f t="shared" si="4"/>
        <v>-8.4478071065388849E-2</v>
      </c>
      <c r="L19" s="273">
        <v>154.31739807128906</v>
      </c>
    </row>
    <row r="20" spans="1:12" x14ac:dyDescent="0.25">
      <c r="A20" s="223" t="s">
        <v>300</v>
      </c>
      <c r="B20" s="273">
        <v>95.659300000000002</v>
      </c>
      <c r="C20" s="273">
        <v>112.07011413574219</v>
      </c>
      <c r="D20" s="273">
        <f t="shared" ref="D20:D55" si="6">C20</f>
        <v>112.07011413574219</v>
      </c>
      <c r="E20" s="273">
        <v>152.5186767578125</v>
      </c>
      <c r="F20" s="3">
        <f t="shared" si="3"/>
        <v>-6.7412260169449345E-3</v>
      </c>
      <c r="G20" s="2">
        <v>50028.078125</v>
      </c>
      <c r="H20" s="2">
        <f t="shared" si="2"/>
        <v>3048.6615211707672</v>
      </c>
      <c r="I20" s="3">
        <f t="shared" si="4"/>
        <v>-2.1470043932399374E-2</v>
      </c>
    </row>
    <row r="21" spans="1:12" x14ac:dyDescent="0.25">
      <c r="A21" s="223" t="s">
        <v>316</v>
      </c>
      <c r="B21" s="273">
        <v>95.360300000000009</v>
      </c>
      <c r="C21" s="273">
        <v>113.35205841064453</v>
      </c>
      <c r="D21" s="273">
        <f t="shared" si="6"/>
        <v>113.35205841064453</v>
      </c>
      <c r="E21" s="273">
        <v>150.48300170898438</v>
      </c>
      <c r="F21" s="3">
        <f t="shared" si="3"/>
        <v>-1.3347054223795896E-2</v>
      </c>
      <c r="G21" s="2">
        <v>50840</v>
      </c>
      <c r="H21" s="2">
        <f t="shared" si="2"/>
        <v>2959.9331571397397</v>
      </c>
      <c r="I21" s="3">
        <f t="shared" si="4"/>
        <v>-2.9104039072515131E-2</v>
      </c>
    </row>
    <row r="22" spans="1:12" x14ac:dyDescent="0.25">
      <c r="A22" s="223" t="s">
        <v>317</v>
      </c>
      <c r="B22" s="273">
        <v>98.848600000000005</v>
      </c>
      <c r="C22" s="273">
        <v>114.83847045898438</v>
      </c>
      <c r="D22" s="273">
        <f t="shared" si="6"/>
        <v>114.83847045898438</v>
      </c>
      <c r="E22" s="273">
        <v>154.17649841308594</v>
      </c>
      <c r="F22" s="3">
        <f t="shared" si="3"/>
        <v>2.4544278504254891E-2</v>
      </c>
      <c r="G22" s="2">
        <v>51231.33203125</v>
      </c>
      <c r="H22" s="2">
        <f t="shared" si="2"/>
        <v>3009.4181099769498</v>
      </c>
      <c r="I22" s="3">
        <f t="shared" si="4"/>
        <v>1.6718267004728116E-2</v>
      </c>
    </row>
    <row r="23" spans="1:12" x14ac:dyDescent="0.25">
      <c r="A23" s="223" t="s">
        <v>286</v>
      </c>
      <c r="B23" s="273">
        <v>99.173789989559936</v>
      </c>
      <c r="C23" s="273">
        <v>122.4061279296875</v>
      </c>
      <c r="D23" s="273">
        <f t="shared" si="6"/>
        <v>122.4061279296875</v>
      </c>
      <c r="E23" s="273">
        <v>164.86099243164063</v>
      </c>
      <c r="F23" s="3">
        <f t="shared" si="3"/>
        <v>6.9300406537497361E-2</v>
      </c>
      <c r="G23" s="2">
        <v>50539.66796875</v>
      </c>
      <c r="H23" s="2">
        <f t="shared" si="2"/>
        <v>3262.011783171557</v>
      </c>
      <c r="I23" s="3">
        <f t="shared" si="4"/>
        <v>8.3934389959706257E-2</v>
      </c>
    </row>
    <row r="24" spans="1:12" x14ac:dyDescent="0.25">
      <c r="A24" s="223" t="s">
        <v>287</v>
      </c>
      <c r="B24" s="273"/>
      <c r="C24" s="273">
        <v>131.95997619628906</v>
      </c>
      <c r="D24" s="273">
        <f t="shared" si="6"/>
        <v>131.95997619628906</v>
      </c>
      <c r="E24" s="273">
        <v>170.85499572753906</v>
      </c>
      <c r="F24" s="3">
        <f t="shared" si="3"/>
        <v>3.6357923165989847E-2</v>
      </c>
      <c r="G24" s="2">
        <v>49714</v>
      </c>
      <c r="H24" s="2">
        <f t="shared" si="2"/>
        <v>3436.758171290563</v>
      </c>
      <c r="I24" s="3">
        <f t="shared" si="4"/>
        <v>5.3570127802881506E-2</v>
      </c>
    </row>
    <row r="25" spans="1:12" x14ac:dyDescent="0.25">
      <c r="A25" s="223" t="s">
        <v>288</v>
      </c>
      <c r="B25" s="273"/>
      <c r="C25" s="273">
        <v>131.12847900390625</v>
      </c>
      <c r="D25" s="273">
        <f t="shared" si="6"/>
        <v>131.12847900390625</v>
      </c>
      <c r="E25" s="273">
        <v>168.18675231933594</v>
      </c>
      <c r="F25" s="3">
        <f t="shared" si="3"/>
        <v>-1.5617005501309178E-2</v>
      </c>
      <c r="G25" s="2">
        <v>49995.3359375</v>
      </c>
      <c r="H25" s="2">
        <f t="shared" si="2"/>
        <v>3364.0488490684206</v>
      </c>
      <c r="I25" s="3">
        <f t="shared" si="4"/>
        <v>-2.1156368472338261E-2</v>
      </c>
    </row>
    <row r="26" spans="1:12" x14ac:dyDescent="0.25">
      <c r="A26" s="223" t="s">
        <v>289</v>
      </c>
      <c r="B26" s="273"/>
      <c r="C26" s="273">
        <v>132.79185485839844</v>
      </c>
      <c r="D26" s="273">
        <f t="shared" si="6"/>
        <v>132.79185485839844</v>
      </c>
      <c r="E26" s="273">
        <v>167.02243041992188</v>
      </c>
      <c r="F26" s="3">
        <f t="shared" si="3"/>
        <v>-6.9227919759302647E-3</v>
      </c>
      <c r="G26" s="2">
        <v>50460.66796875</v>
      </c>
      <c r="H26" s="2">
        <f t="shared" si="2"/>
        <v>3309.9528235210423</v>
      </c>
      <c r="I26" s="3">
        <f t="shared" si="4"/>
        <v>-1.6080630209147739E-2</v>
      </c>
    </row>
    <row r="27" spans="1:12" x14ac:dyDescent="0.25">
      <c r="A27" s="223" t="s">
        <v>290</v>
      </c>
      <c r="B27" s="273"/>
      <c r="C27" s="273">
        <v>137.81541442871094</v>
      </c>
      <c r="D27" s="273">
        <f t="shared" si="6"/>
        <v>137.81541442871094</v>
      </c>
      <c r="E27" s="273">
        <v>170.00326538085938</v>
      </c>
      <c r="F27" s="3">
        <f t="shared" si="3"/>
        <v>1.7846914054855834E-2</v>
      </c>
      <c r="G27" s="2">
        <v>51186.00390625</v>
      </c>
      <c r="H27" s="2">
        <f t="shared" si="2"/>
        <v>3321.2841872209788</v>
      </c>
      <c r="I27" s="3">
        <f t="shared" si="4"/>
        <v>3.423421512057212E-3</v>
      </c>
    </row>
    <row r="28" spans="1:12" x14ac:dyDescent="0.25">
      <c r="A28" s="223" t="s">
        <v>291</v>
      </c>
      <c r="B28" s="273"/>
      <c r="C28" s="273">
        <v>142.92251586914063</v>
      </c>
      <c r="D28" s="273">
        <f t="shared" si="6"/>
        <v>142.92251586914063</v>
      </c>
      <c r="E28" s="273">
        <v>170.37661743164063</v>
      </c>
      <c r="F28" s="3">
        <f t="shared" si="3"/>
        <v>2.1961463501587453E-3</v>
      </c>
      <c r="G28" s="2">
        <v>51479.3359375</v>
      </c>
      <c r="H28" s="2">
        <f t="shared" si="2"/>
        <v>3309.6117952743475</v>
      </c>
      <c r="I28" s="3">
        <f t="shared" si="4"/>
        <v>-3.5144213167732641E-3</v>
      </c>
    </row>
    <row r="29" spans="1:12" x14ac:dyDescent="0.25">
      <c r="A29" s="223" t="s">
        <v>292</v>
      </c>
      <c r="B29" s="273"/>
      <c r="C29" s="273">
        <v>150.10470581054688</v>
      </c>
      <c r="D29" s="273">
        <f t="shared" si="6"/>
        <v>150.10470581054688</v>
      </c>
      <c r="E29" s="273">
        <v>176.19715881347656</v>
      </c>
      <c r="F29" s="3">
        <f t="shared" si="3"/>
        <v>3.4162794575794964E-2</v>
      </c>
      <c r="G29" s="2">
        <v>51796.671875</v>
      </c>
      <c r="H29" s="2">
        <f t="shared" si="2"/>
        <v>3401.7081104880649</v>
      </c>
      <c r="I29" s="3">
        <f t="shared" si="4"/>
        <v>2.7826923793665914E-2</v>
      </c>
    </row>
    <row r="30" spans="1:12" x14ac:dyDescent="0.25">
      <c r="A30" s="223" t="s">
        <v>293</v>
      </c>
      <c r="B30" s="273"/>
      <c r="C30" s="273">
        <v>146.20816040039063</v>
      </c>
      <c r="D30" s="273">
        <f t="shared" si="6"/>
        <v>146.20816040039063</v>
      </c>
      <c r="E30" s="273">
        <v>162.72463989257813</v>
      </c>
      <c r="F30" s="3">
        <f t="shared" si="3"/>
        <v>-7.6462747819676991E-2</v>
      </c>
      <c r="G30" s="2">
        <v>52476.40234375</v>
      </c>
      <c r="H30" s="2">
        <f t="shared" si="2"/>
        <v>3100.9107451124423</v>
      </c>
      <c r="I30" s="3">
        <f t="shared" si="4"/>
        <v>-8.8425389717657232E-2</v>
      </c>
    </row>
    <row r="31" spans="1:12" x14ac:dyDescent="0.25">
      <c r="A31" s="223" t="s">
        <v>426</v>
      </c>
      <c r="B31" s="273"/>
      <c r="C31" s="273">
        <v>150.88645935058594</v>
      </c>
      <c r="D31" s="273">
        <f t="shared" si="6"/>
        <v>150.88645935058594</v>
      </c>
      <c r="E31" s="273">
        <v>168.7425537109375</v>
      </c>
      <c r="F31" s="3">
        <f t="shared" si="3"/>
        <v>3.6982191648001539E-2</v>
      </c>
      <c r="G31" s="2">
        <v>52278.359375</v>
      </c>
      <c r="H31" s="2">
        <f t="shared" si="2"/>
        <v>3227.7706440732677</v>
      </c>
      <c r="I31" s="3">
        <f t="shared" si="4"/>
        <v>4.0910528998868489E-2</v>
      </c>
    </row>
    <row r="32" spans="1:12" x14ac:dyDescent="0.25">
      <c r="A32" s="223" t="s">
        <v>439</v>
      </c>
      <c r="B32" s="273"/>
      <c r="C32" s="273">
        <v>160.6295166015625</v>
      </c>
      <c r="D32" s="273">
        <f t="shared" si="6"/>
        <v>160.6295166015625</v>
      </c>
      <c r="E32" s="273">
        <v>177.93356323242188</v>
      </c>
      <c r="F32" s="3">
        <f t="shared" ref="F32:F43" si="7">E32/E31-1</f>
        <v>5.4467645056675673E-2</v>
      </c>
      <c r="G32" s="2">
        <v>52920.5078125</v>
      </c>
      <c r="H32" s="2">
        <f t="shared" si="2"/>
        <v>3362.2799664517465</v>
      </c>
      <c r="I32" s="3">
        <f t="shared" ref="I32:I43" si="8">H32/H31-1</f>
        <v>4.1672515556661516E-2</v>
      </c>
    </row>
    <row r="33" spans="1:9" x14ac:dyDescent="0.25">
      <c r="A33" s="223" t="s">
        <v>535</v>
      </c>
      <c r="B33" s="273"/>
      <c r="C33" s="273">
        <v>172.04450988769531</v>
      </c>
      <c r="D33" s="273">
        <f t="shared" si="6"/>
        <v>172.04450988769531</v>
      </c>
      <c r="E33" s="273">
        <v>177.552490234375</v>
      </c>
      <c r="F33" s="3">
        <f t="shared" si="7"/>
        <v>-2.1416588929268343E-3</v>
      </c>
      <c r="G33" s="2">
        <v>53158</v>
      </c>
      <c r="H33" s="2">
        <f t="shared" ref="H33:H43" si="9">E33/G33*1000000</f>
        <v>3340.0897369046052</v>
      </c>
      <c r="I33" s="3">
        <f t="shared" si="8"/>
        <v>-6.5997566438701361E-3</v>
      </c>
    </row>
    <row r="34" spans="1:9" x14ac:dyDescent="0.25">
      <c r="A34" s="223" t="s">
        <v>587</v>
      </c>
      <c r="B34" s="273"/>
      <c r="C34" s="273">
        <v>180.30207824707031</v>
      </c>
      <c r="D34" s="273">
        <f t="shared" si="6"/>
        <v>180.30207824707031</v>
      </c>
      <c r="E34" s="273">
        <v>175.22856140136719</v>
      </c>
      <c r="F34" s="3">
        <f t="shared" si="7"/>
        <v>-1.3088686224226764E-2</v>
      </c>
      <c r="G34" s="2">
        <v>52577.2734375</v>
      </c>
      <c r="H34" s="2">
        <f t="shared" si="9"/>
        <v>3332.7814461445214</v>
      </c>
      <c r="I34" s="3">
        <f t="shared" si="8"/>
        <v>-2.1880522188774121E-3</v>
      </c>
    </row>
    <row r="35" spans="1:9" x14ac:dyDescent="0.25">
      <c r="A35" s="223" t="s">
        <v>649</v>
      </c>
      <c r="B35" s="273"/>
      <c r="C35" s="273">
        <v>185.8170166015625</v>
      </c>
      <c r="D35" s="273">
        <f t="shared" si="6"/>
        <v>185.8170166015625</v>
      </c>
      <c r="E35" s="273">
        <v>181.55509948730469</v>
      </c>
      <c r="F35" s="3">
        <f t="shared" si="7"/>
        <v>3.6104491387373372E-2</v>
      </c>
      <c r="G35" s="2">
        <v>51845.92578125</v>
      </c>
      <c r="H35" s="2">
        <f t="shared" si="9"/>
        <v>3501.8199935965617</v>
      </c>
      <c r="I35" s="3">
        <f t="shared" si="8"/>
        <v>5.0719961744743358E-2</v>
      </c>
    </row>
    <row r="36" spans="1:9" x14ac:dyDescent="0.25">
      <c r="A36" s="223" t="s">
        <v>667</v>
      </c>
      <c r="B36" s="273"/>
      <c r="C36" s="273">
        <v>185.44639587402344</v>
      </c>
      <c r="D36" s="273">
        <f t="shared" si="6"/>
        <v>185.44639587402344</v>
      </c>
      <c r="E36" s="273">
        <v>179.45347595214844</v>
      </c>
      <c r="F36" s="3">
        <f t="shared" si="7"/>
        <v>-1.1575678904591769E-2</v>
      </c>
      <c r="G36" s="2">
        <v>50963.94921875</v>
      </c>
      <c r="H36" s="2">
        <f t="shared" si="9"/>
        <v>3521.1846550958853</v>
      </c>
      <c r="I36" s="3">
        <f t="shared" si="8"/>
        <v>5.5298848983482696E-3</v>
      </c>
    </row>
    <row r="37" spans="1:9" x14ac:dyDescent="0.25">
      <c r="A37" s="223" t="s">
        <v>668</v>
      </c>
      <c r="B37" s="273"/>
      <c r="C37" s="273">
        <v>183.22293090820313</v>
      </c>
      <c r="D37" s="273">
        <f t="shared" si="6"/>
        <v>183.22293090820313</v>
      </c>
      <c r="E37" s="273">
        <v>183.22293090820313</v>
      </c>
      <c r="F37" s="3">
        <f t="shared" si="7"/>
        <v>2.1005193329661775E-2</v>
      </c>
      <c r="G37" s="2">
        <v>49931.3515625</v>
      </c>
      <c r="H37" s="2">
        <f t="shared" si="9"/>
        <v>3669.4967224922716</v>
      </c>
      <c r="I37" s="3">
        <f t="shared" si="8"/>
        <v>4.2119934602619535E-2</v>
      </c>
    </row>
    <row r="38" spans="1:9" x14ac:dyDescent="0.25">
      <c r="A38" s="223" t="s">
        <v>669</v>
      </c>
      <c r="B38" s="273"/>
      <c r="C38" s="273">
        <v>200.90071105957031</v>
      </c>
      <c r="D38" s="273">
        <f t="shared" si="6"/>
        <v>200.90071105957031</v>
      </c>
      <c r="E38" s="273">
        <v>187.15176391601563</v>
      </c>
      <c r="F38" s="3">
        <f t="shared" si="7"/>
        <v>2.1442911039234902E-2</v>
      </c>
      <c r="G38" s="2">
        <v>48748.125</v>
      </c>
      <c r="H38" s="2">
        <f t="shared" si="9"/>
        <v>3839.1582017978253</v>
      </c>
      <c r="I38" s="3">
        <f t="shared" si="8"/>
        <v>4.623562633687861E-2</v>
      </c>
    </row>
    <row r="39" spans="1:9" x14ac:dyDescent="0.25">
      <c r="A39" s="223" t="s">
        <v>670</v>
      </c>
      <c r="B39" s="273"/>
      <c r="C39" s="273">
        <v>212.93571472167969</v>
      </c>
      <c r="D39" s="273">
        <f t="shared" si="6"/>
        <v>212.93571472167969</v>
      </c>
      <c r="E39" s="273">
        <v>194.13963317871094</v>
      </c>
      <c r="F39" s="3">
        <f t="shared" si="7"/>
        <v>3.7337982375795997E-2</v>
      </c>
      <c r="G39" s="2">
        <v>47039.8984375</v>
      </c>
      <c r="H39" s="2">
        <f t="shared" si="9"/>
        <v>4127.126963011121</v>
      </c>
      <c r="I39" s="3">
        <f t="shared" si="8"/>
        <v>7.5008308091717657E-2</v>
      </c>
    </row>
    <row r="40" spans="1:9" x14ac:dyDescent="0.25">
      <c r="A40" s="223" t="s">
        <v>671</v>
      </c>
      <c r="B40" s="273"/>
      <c r="C40" s="273">
        <v>219.43003845214844</v>
      </c>
      <c r="D40" s="273">
        <f t="shared" si="6"/>
        <v>219.43003845214844</v>
      </c>
      <c r="E40" s="273">
        <v>205.12640380859375</v>
      </c>
      <c r="F40" s="3">
        <f t="shared" si="7"/>
        <v>5.6592105640630219E-2</v>
      </c>
      <c r="G40" s="2">
        <v>45417.67578125</v>
      </c>
      <c r="H40" s="2">
        <f t="shared" si="9"/>
        <v>4516.4443199728212</v>
      </c>
      <c r="I40" s="3">
        <f t="shared" si="8"/>
        <v>9.4331325508255626E-2</v>
      </c>
    </row>
    <row r="41" spans="1:9" x14ac:dyDescent="0.25">
      <c r="A41" s="223" t="s">
        <v>672</v>
      </c>
      <c r="B41" s="273"/>
      <c r="C41" s="273">
        <v>231.9967041015625</v>
      </c>
      <c r="D41" s="273">
        <f t="shared" si="6"/>
        <v>231.9967041015625</v>
      </c>
      <c r="E41" s="273">
        <v>226.373046875</v>
      </c>
      <c r="F41" s="3">
        <f t="shared" si="7"/>
        <v>0.10357829451459488</v>
      </c>
      <c r="G41" s="2">
        <v>44217.44921875</v>
      </c>
      <c r="H41" s="2">
        <f t="shared" si="9"/>
        <v>5119.5410607043477</v>
      </c>
      <c r="I41" s="3">
        <f t="shared" si="8"/>
        <v>0.13353352726269319</v>
      </c>
    </row>
    <row r="42" spans="1:9" x14ac:dyDescent="0.25">
      <c r="A42" s="223" t="s">
        <v>673</v>
      </c>
      <c r="B42" s="273"/>
      <c r="C42" s="273">
        <v>240.75114440917969</v>
      </c>
      <c r="D42" s="273">
        <f t="shared" si="6"/>
        <v>240.75114440917969</v>
      </c>
      <c r="E42" s="273">
        <v>219.93051147460938</v>
      </c>
      <c r="F42" s="3">
        <f t="shared" si="7"/>
        <v>-2.845981661389263E-2</v>
      </c>
      <c r="G42" s="2">
        <v>44015.2265625</v>
      </c>
      <c r="H42" s="2">
        <f t="shared" si="9"/>
        <v>4996.6915690486376</v>
      </c>
      <c r="I42" s="3">
        <f t="shared" si="8"/>
        <v>-2.3996192275642869E-2</v>
      </c>
    </row>
    <row r="43" spans="1:9" s="4" customFormat="1" x14ac:dyDescent="0.25">
      <c r="A43" s="224" t="s">
        <v>674</v>
      </c>
      <c r="B43" s="274"/>
      <c r="C43" s="274">
        <v>257.78488159179688</v>
      </c>
      <c r="D43" s="274">
        <f t="shared" si="6"/>
        <v>257.78488159179688</v>
      </c>
      <c r="E43" s="274">
        <v>222.37680053710938</v>
      </c>
      <c r="F43" s="7">
        <f t="shared" si="7"/>
        <v>1.1123009018157104E-2</v>
      </c>
      <c r="G43" s="6">
        <v>42500</v>
      </c>
      <c r="H43" s="6">
        <f t="shared" si="9"/>
        <v>5232.3953067555149</v>
      </c>
      <c r="I43" s="7">
        <f t="shared" si="8"/>
        <v>4.7171960576256833E-2</v>
      </c>
    </row>
    <row r="44" spans="1:9" s="4" customFormat="1" x14ac:dyDescent="0.25">
      <c r="A44" s="224" t="s">
        <v>675</v>
      </c>
      <c r="B44" s="274"/>
      <c r="C44" s="274">
        <v>258.77447509765625</v>
      </c>
      <c r="D44" s="274">
        <f t="shared" si="6"/>
        <v>258.77447509765625</v>
      </c>
      <c r="E44" s="274">
        <v>220.87458801269531</v>
      </c>
      <c r="F44" s="7"/>
      <c r="G44" s="6">
        <v>41496</v>
      </c>
      <c r="H44" s="6"/>
      <c r="I44" s="7"/>
    </row>
    <row r="45" spans="1:9" hidden="1" outlineLevel="1" x14ac:dyDescent="0.25">
      <c r="A45" s="223" t="s">
        <v>676</v>
      </c>
      <c r="B45" s="273"/>
      <c r="C45" s="273">
        <v>0</v>
      </c>
      <c r="D45" s="273">
        <f t="shared" si="6"/>
        <v>0</v>
      </c>
      <c r="E45" s="273">
        <v>0</v>
      </c>
      <c r="F45" s="3"/>
      <c r="G45" s="2">
        <v>0</v>
      </c>
      <c r="H45" s="2"/>
      <c r="I45" s="3"/>
    </row>
    <row r="46" spans="1:9" hidden="1" outlineLevel="1" x14ac:dyDescent="0.25">
      <c r="A46" s="223" t="s">
        <v>2923</v>
      </c>
      <c r="B46" s="273"/>
      <c r="C46" s="273">
        <v>0</v>
      </c>
      <c r="D46" s="273">
        <f t="shared" si="6"/>
        <v>0</v>
      </c>
      <c r="E46" s="273">
        <v>0</v>
      </c>
      <c r="F46" s="3"/>
      <c r="G46" s="2">
        <v>0</v>
      </c>
      <c r="H46" s="2"/>
      <c r="I46" s="3"/>
    </row>
    <row r="47" spans="1:9" hidden="1" outlineLevel="1" x14ac:dyDescent="0.25">
      <c r="A47" s="223" t="s">
        <v>2924</v>
      </c>
      <c r="B47" s="273"/>
      <c r="C47" s="273">
        <v>0</v>
      </c>
      <c r="D47" s="273">
        <f t="shared" si="6"/>
        <v>0</v>
      </c>
      <c r="E47" s="273">
        <v>0</v>
      </c>
      <c r="F47" s="3"/>
      <c r="G47" s="2">
        <v>0</v>
      </c>
      <c r="H47" s="2"/>
      <c r="I47" s="3"/>
    </row>
    <row r="48" spans="1:9" hidden="1" outlineLevel="1" x14ac:dyDescent="0.25">
      <c r="A48" s="223" t="s">
        <v>2925</v>
      </c>
      <c r="B48" s="273"/>
      <c r="C48" s="273">
        <v>0</v>
      </c>
      <c r="D48" s="273">
        <f t="shared" si="6"/>
        <v>0</v>
      </c>
      <c r="E48" s="273">
        <v>0</v>
      </c>
      <c r="F48" s="3"/>
      <c r="G48" s="2">
        <v>0</v>
      </c>
      <c r="H48" s="2"/>
      <c r="I48" s="3"/>
    </row>
    <row r="49" spans="1:9" hidden="1" outlineLevel="1" x14ac:dyDescent="0.25">
      <c r="A49" s="223" t="s">
        <v>2926</v>
      </c>
      <c r="B49" s="273"/>
      <c r="C49" s="273">
        <v>0</v>
      </c>
      <c r="D49" s="273">
        <f t="shared" si="6"/>
        <v>0</v>
      </c>
      <c r="E49" s="273">
        <v>0</v>
      </c>
      <c r="F49" s="3"/>
      <c r="G49" s="2">
        <v>0</v>
      </c>
      <c r="H49" s="2"/>
      <c r="I49" s="3"/>
    </row>
    <row r="50" spans="1:9" hidden="1" outlineLevel="1" x14ac:dyDescent="0.25">
      <c r="A50" s="223" t="s">
        <v>2927</v>
      </c>
      <c r="B50" s="273"/>
      <c r="C50" s="273">
        <v>0</v>
      </c>
      <c r="D50" s="273">
        <f t="shared" si="6"/>
        <v>0</v>
      </c>
      <c r="E50" s="273">
        <v>0</v>
      </c>
      <c r="F50" s="3"/>
      <c r="G50" s="2">
        <v>0</v>
      </c>
      <c r="H50" s="2"/>
      <c r="I50" s="3"/>
    </row>
    <row r="51" spans="1:9" hidden="1" outlineLevel="1" x14ac:dyDescent="0.25">
      <c r="A51" s="223" t="s">
        <v>2928</v>
      </c>
      <c r="B51" s="273"/>
      <c r="C51" s="273">
        <v>0</v>
      </c>
      <c r="D51" s="273">
        <f t="shared" si="6"/>
        <v>0</v>
      </c>
      <c r="E51" s="273">
        <v>0</v>
      </c>
      <c r="F51" s="3"/>
      <c r="G51" s="2">
        <v>0</v>
      </c>
      <c r="H51" s="2"/>
      <c r="I51" s="3"/>
    </row>
    <row r="52" spans="1:9" hidden="1" outlineLevel="1" x14ac:dyDescent="0.25">
      <c r="A52" s="223" t="s">
        <v>2929</v>
      </c>
      <c r="B52" s="273"/>
      <c r="C52" s="273">
        <v>0</v>
      </c>
      <c r="D52" s="273">
        <f t="shared" si="6"/>
        <v>0</v>
      </c>
      <c r="E52" s="273">
        <v>0</v>
      </c>
      <c r="F52" s="3"/>
      <c r="G52" s="2">
        <v>0</v>
      </c>
      <c r="H52" s="2"/>
      <c r="I52" s="3"/>
    </row>
    <row r="53" spans="1:9" hidden="1" outlineLevel="1" x14ac:dyDescent="0.25">
      <c r="A53" s="223" t="s">
        <v>2930</v>
      </c>
      <c r="B53" s="273"/>
      <c r="C53" s="273">
        <v>0</v>
      </c>
      <c r="D53" s="273">
        <f t="shared" si="6"/>
        <v>0</v>
      </c>
      <c r="E53" s="273">
        <v>0</v>
      </c>
      <c r="F53" s="3"/>
      <c r="G53" s="2">
        <v>0</v>
      </c>
      <c r="H53" s="2"/>
      <c r="I53" s="3"/>
    </row>
    <row r="54" spans="1:9" hidden="1" outlineLevel="1" x14ac:dyDescent="0.25">
      <c r="A54" s="223" t="s">
        <v>2931</v>
      </c>
      <c r="B54" s="273"/>
      <c r="C54" s="273">
        <v>0</v>
      </c>
      <c r="D54" s="273">
        <f t="shared" si="6"/>
        <v>0</v>
      </c>
      <c r="E54" s="273">
        <v>0</v>
      </c>
      <c r="F54" s="3"/>
      <c r="G54" s="2">
        <v>0</v>
      </c>
      <c r="H54" s="2"/>
      <c r="I54" s="3"/>
    </row>
    <row r="55" spans="1:9" hidden="1" outlineLevel="1" x14ac:dyDescent="0.25">
      <c r="A55" s="223" t="s">
        <v>2932</v>
      </c>
      <c r="B55" s="273"/>
      <c r="C55" s="273">
        <v>0</v>
      </c>
      <c r="D55" s="273">
        <f t="shared" si="6"/>
        <v>0</v>
      </c>
      <c r="E55" s="273">
        <v>0</v>
      </c>
      <c r="F55" s="3"/>
      <c r="G55" s="2">
        <v>0</v>
      </c>
      <c r="H55" s="2"/>
      <c r="I55" s="3"/>
    </row>
    <row r="56" spans="1:9" ht="20.149999999999999" customHeight="1" collapsed="1" x14ac:dyDescent="0.25">
      <c r="A56" s="64" t="s">
        <v>104</v>
      </c>
      <c r="B56" s="109" t="s">
        <v>989</v>
      </c>
    </row>
    <row r="57" spans="1:9" x14ac:dyDescent="0.25">
      <c r="B57" s="109" t="s">
        <v>990</v>
      </c>
    </row>
    <row r="58" spans="1:9" x14ac:dyDescent="0.25">
      <c r="B58" t="s">
        <v>295</v>
      </c>
    </row>
    <row r="59" spans="1:9" x14ac:dyDescent="0.25">
      <c r="B59" s="109" t="s">
        <v>988</v>
      </c>
      <c r="C59" s="2"/>
      <c r="D59" s="2"/>
      <c r="E59" s="2"/>
      <c r="F59" s="2"/>
      <c r="G59" s="2"/>
      <c r="H59" s="2"/>
      <c r="I59" s="2"/>
    </row>
    <row r="60" spans="1:9" x14ac:dyDescent="0.25">
      <c r="B60" s="109" t="s">
        <v>2942</v>
      </c>
    </row>
    <row r="62" spans="1:9" x14ac:dyDescent="0.25">
      <c r="B62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9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3407-1E2E-4C42-830B-8A0E2D51FDD0}">
  <sheetPr codeName="Sheet33"/>
  <dimension ref="A1:AL174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A2" sqref="A2"/>
    </sheetView>
  </sheetViews>
  <sheetFormatPr defaultColWidth="9.1796875" defaultRowHeight="12.5" outlineLevelCol="1" x14ac:dyDescent="0.25"/>
  <cols>
    <col min="1" max="1" width="4" style="610" customWidth="1"/>
    <col min="2" max="2" width="38.453125" style="565" customWidth="1"/>
    <col min="3" max="9" width="9.1796875" style="565" hidden="1" customWidth="1" outlineLevel="1"/>
    <col min="10" max="10" width="9.1796875" style="565" customWidth="1" collapsed="1"/>
    <col min="11" max="12" width="9.1796875" style="565" customWidth="1"/>
    <col min="13" max="13" width="10" style="565" bestFit="1" customWidth="1"/>
    <col min="14" max="20" width="9.1796875" style="565" customWidth="1"/>
    <col min="21" max="16384" width="9.1796875" style="565"/>
  </cols>
  <sheetData>
    <row r="1" spans="1:38" s="564" customFormat="1" ht="25.4" customHeight="1" x14ac:dyDescent="0.25">
      <c r="A1" s="563" t="str">
        <f>Index!B12</f>
        <v>Table 3c    RMI constant price GDP by industry, FY2004-FY2022</v>
      </c>
      <c r="U1" s="565"/>
      <c r="V1" s="565"/>
      <c r="W1" s="565"/>
      <c r="X1" s="565"/>
      <c r="Y1" s="565"/>
      <c r="Z1" s="565"/>
      <c r="AA1" s="565"/>
      <c r="AB1" s="565"/>
    </row>
    <row r="2" spans="1:38" ht="20.149999999999999" customHeight="1" x14ac:dyDescent="0.25">
      <c r="A2" s="566" t="s">
        <v>908</v>
      </c>
      <c r="B2" s="688" t="s">
        <v>1032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ht="20.149999999999999" customHeight="1" x14ac:dyDescent="0.25">
      <c r="A3" s="569" t="s">
        <v>950</v>
      </c>
      <c r="B3" s="570" t="s">
        <v>951</v>
      </c>
      <c r="C3" s="782">
        <v>7.2002592086791992</v>
      </c>
      <c r="D3" s="782">
        <v>6.4513988494873047</v>
      </c>
      <c r="E3" s="782">
        <v>5.8157281875610352</v>
      </c>
      <c r="F3" s="782">
        <v>5.917335033416748</v>
      </c>
      <c r="G3" s="782">
        <v>6.701164722442627</v>
      </c>
      <c r="H3" s="782">
        <v>5.1527876853942871</v>
      </c>
      <c r="I3" s="782">
        <v>5.8078594207763672</v>
      </c>
      <c r="J3" s="782">
        <v>6.2075338363647461</v>
      </c>
      <c r="K3" s="782">
        <v>6.1134757995605469</v>
      </c>
      <c r="L3" s="782">
        <v>5.9644746780395508</v>
      </c>
      <c r="M3" s="782">
        <v>6.814298152923584</v>
      </c>
      <c r="N3" s="782">
        <v>7.6350655555725098</v>
      </c>
      <c r="O3" s="782">
        <v>7.5795221328735352</v>
      </c>
      <c r="P3" s="782">
        <v>6.9730849266052246</v>
      </c>
      <c r="Q3" s="782">
        <v>6.1829299926757813</v>
      </c>
      <c r="R3" s="782">
        <v>7.5266594886779785</v>
      </c>
      <c r="S3" s="782">
        <v>7.936220645904541</v>
      </c>
      <c r="T3" s="782">
        <v>6.6123924255371094</v>
      </c>
      <c r="U3" s="782">
        <v>6.7477059364318848</v>
      </c>
      <c r="V3" s="782">
        <v>7.8225765228271484</v>
      </c>
      <c r="W3" s="782">
        <v>6.6559305191040039</v>
      </c>
      <c r="X3" s="782">
        <v>6.7083830833435059</v>
      </c>
      <c r="Y3" s="782">
        <v>7.451228141784668</v>
      </c>
      <c r="Z3" s="782">
        <v>7.312507152557373</v>
      </c>
      <c r="AA3" s="782">
        <v>6.6476802825927734</v>
      </c>
      <c r="AB3" s="782">
        <v>7.2406797409057617</v>
      </c>
    </row>
    <row r="4" spans="1:38" x14ac:dyDescent="0.25">
      <c r="A4" s="569" t="s">
        <v>952</v>
      </c>
      <c r="B4" s="570" t="s">
        <v>922</v>
      </c>
      <c r="C4" s="782">
        <v>6.9861316680908203</v>
      </c>
      <c r="D4" s="782">
        <v>7.152674674987793</v>
      </c>
      <c r="E4" s="782">
        <v>7.4340858459472656</v>
      </c>
      <c r="F4" s="782">
        <v>7.7317008972167969</v>
      </c>
      <c r="G4" s="782">
        <v>7.4427375793457031</v>
      </c>
      <c r="H4" s="782">
        <v>7.2348341941833496</v>
      </c>
      <c r="I4" s="782">
        <v>7.2484421730041504</v>
      </c>
      <c r="J4" s="782">
        <v>7.4712066650390625</v>
      </c>
      <c r="K4" s="782">
        <v>7.5322599411010742</v>
      </c>
      <c r="L4" s="782">
        <v>7.6938595771789551</v>
      </c>
      <c r="M4" s="782">
        <v>7.719090461730957</v>
      </c>
      <c r="N4" s="782">
        <v>7.6638665199279785</v>
      </c>
      <c r="O4" s="782">
        <v>8.7966489791870117</v>
      </c>
      <c r="P4" s="782">
        <v>11.708001136779785</v>
      </c>
      <c r="Q4" s="782">
        <v>13.508500099182129</v>
      </c>
      <c r="R4" s="782">
        <v>15.486603736877441</v>
      </c>
      <c r="S4" s="782">
        <v>15.040525436401367</v>
      </c>
      <c r="T4" s="782">
        <v>14.931112289428711</v>
      </c>
      <c r="U4" s="782">
        <v>16.075521469116211</v>
      </c>
      <c r="V4" s="782">
        <v>16.709699630737305</v>
      </c>
      <c r="W4" s="782">
        <v>19.369956970214844</v>
      </c>
      <c r="X4" s="782">
        <v>24.750776290893555</v>
      </c>
      <c r="Y4" s="782">
        <v>41.144432067871094</v>
      </c>
      <c r="Z4" s="782">
        <v>38.208587646484375</v>
      </c>
      <c r="AA4" s="782">
        <v>44.094253540039063</v>
      </c>
      <c r="AB4" s="782">
        <v>35.708198547363281</v>
      </c>
    </row>
    <row r="5" spans="1:38" x14ac:dyDescent="0.25">
      <c r="A5" s="569" t="s">
        <v>41</v>
      </c>
      <c r="B5" s="570" t="s">
        <v>923</v>
      </c>
      <c r="C5" s="782">
        <v>0</v>
      </c>
      <c r="D5" s="782">
        <v>0</v>
      </c>
      <c r="E5" s="782">
        <v>0</v>
      </c>
      <c r="F5" s="782">
        <v>0</v>
      </c>
      <c r="G5" s="782">
        <v>0</v>
      </c>
      <c r="H5" s="782">
        <v>0</v>
      </c>
      <c r="I5" s="782">
        <v>0</v>
      </c>
      <c r="J5" s="782">
        <v>0</v>
      </c>
      <c r="K5" s="782">
        <v>0</v>
      </c>
      <c r="L5" s="782">
        <v>0</v>
      </c>
      <c r="M5" s="782">
        <v>0</v>
      </c>
      <c r="N5" s="782">
        <v>0</v>
      </c>
      <c r="O5" s="782">
        <v>0</v>
      </c>
      <c r="P5" s="782">
        <v>0</v>
      </c>
      <c r="Q5" s="782">
        <v>0</v>
      </c>
      <c r="R5" s="782">
        <v>0</v>
      </c>
      <c r="S5" s="782">
        <v>0</v>
      </c>
      <c r="T5" s="782">
        <v>0</v>
      </c>
      <c r="U5" s="782">
        <v>0</v>
      </c>
      <c r="V5" s="782">
        <v>0</v>
      </c>
      <c r="W5" s="782">
        <v>0</v>
      </c>
      <c r="X5" s="782">
        <v>0</v>
      </c>
      <c r="Y5" s="782">
        <v>0</v>
      </c>
      <c r="Z5" s="782">
        <v>0</v>
      </c>
      <c r="AA5" s="782">
        <v>0</v>
      </c>
      <c r="AB5" s="782">
        <v>0</v>
      </c>
    </row>
    <row r="6" spans="1:38" x14ac:dyDescent="0.25">
      <c r="A6" s="569" t="s">
        <v>42</v>
      </c>
      <c r="B6" s="570" t="s">
        <v>44</v>
      </c>
      <c r="C6" s="782">
        <v>0.5186237096786499</v>
      </c>
      <c r="D6" s="782">
        <v>0.32624995708465576</v>
      </c>
      <c r="E6" s="782">
        <v>1.963257908821106</v>
      </c>
      <c r="F6" s="782">
        <v>2.6495115756988525</v>
      </c>
      <c r="G6" s="782">
        <v>3.4694585800170898</v>
      </c>
      <c r="H6" s="782">
        <v>3.3080856800079346</v>
      </c>
      <c r="I6" s="782">
        <v>4.8285946846008301</v>
      </c>
      <c r="J6" s="782">
        <v>5.5776042938232422</v>
      </c>
      <c r="K6" s="782">
        <v>1.111823558807373</v>
      </c>
      <c r="L6" s="782">
        <v>2.7219343185424805</v>
      </c>
      <c r="M6" s="782">
        <v>4.7069025039672852</v>
      </c>
      <c r="N6" s="782">
        <v>4.3676857948303223</v>
      </c>
      <c r="O6" s="782">
        <v>7.250971794128418</v>
      </c>
      <c r="P6" s="782">
        <v>10.124758720397949</v>
      </c>
      <c r="Q6" s="782">
        <v>9.8390264511108398</v>
      </c>
      <c r="R6" s="782">
        <v>6.5208382606506348</v>
      </c>
      <c r="S6" s="782">
        <v>6.752192497253418</v>
      </c>
      <c r="T6" s="782">
        <v>8.1471595764160156</v>
      </c>
      <c r="U6" s="782">
        <v>5.7967495918273926</v>
      </c>
      <c r="V6" s="782">
        <v>3.7900238037109375</v>
      </c>
      <c r="W6" s="782">
        <v>2.7967984676361084</v>
      </c>
      <c r="X6" s="782">
        <v>3.8751444816589355</v>
      </c>
      <c r="Y6" s="782">
        <v>3.6354138851165771</v>
      </c>
      <c r="Z6" s="782">
        <v>3.535895824432373</v>
      </c>
      <c r="AA6" s="782">
        <v>2.9359266757965088</v>
      </c>
      <c r="AB6" s="782">
        <v>3.0999772548675537</v>
      </c>
    </row>
    <row r="7" spans="1:38" x14ac:dyDescent="0.25">
      <c r="A7" s="569" t="s">
        <v>43</v>
      </c>
      <c r="B7" s="565" t="s">
        <v>953</v>
      </c>
      <c r="C7" s="782">
        <v>7.3440756797790527</v>
      </c>
      <c r="D7" s="782">
        <v>7.8344292640686035</v>
      </c>
      <c r="E7" s="782">
        <v>7.3122491836547852</v>
      </c>
      <c r="F7" s="782">
        <v>9.9294548034667969</v>
      </c>
      <c r="G7" s="782">
        <v>9.360142707824707</v>
      </c>
      <c r="H7" s="782">
        <v>11.261795043945313</v>
      </c>
      <c r="I7" s="782">
        <v>8.2840604782104492</v>
      </c>
      <c r="J7" s="782">
        <v>11.013205528259277</v>
      </c>
      <c r="K7" s="782">
        <v>12.071556091308594</v>
      </c>
      <c r="L7" s="782">
        <v>13.005710601806641</v>
      </c>
      <c r="M7" s="782">
        <v>11.603954315185547</v>
      </c>
      <c r="N7" s="782">
        <v>8.6211395263671875</v>
      </c>
      <c r="O7" s="782">
        <v>9.3819913864135742</v>
      </c>
      <c r="P7" s="782">
        <v>8.0261020660400391</v>
      </c>
      <c r="Q7" s="782">
        <v>8.2678756713867188</v>
      </c>
      <c r="R7" s="782">
        <v>6.2104921340942383</v>
      </c>
      <c r="S7" s="782">
        <v>7.5031270980834961</v>
      </c>
      <c r="T7" s="782">
        <v>6.6036825180053711</v>
      </c>
      <c r="U7" s="782">
        <v>6.8434772491455078</v>
      </c>
      <c r="V7" s="782">
        <v>6.3875188827514648</v>
      </c>
      <c r="W7" s="782">
        <v>6.4243969917297363</v>
      </c>
      <c r="X7" s="782">
        <v>6.2713932991027832</v>
      </c>
      <c r="Y7" s="782">
        <v>7.3649272918701172</v>
      </c>
      <c r="Z7" s="782">
        <v>6.8191838264465332</v>
      </c>
      <c r="AA7" s="782">
        <v>6.2019467353820801</v>
      </c>
      <c r="AB7" s="782">
        <v>7.0381598472595215</v>
      </c>
    </row>
    <row r="8" spans="1:38" x14ac:dyDescent="0.25">
      <c r="A8" s="569" t="s">
        <v>45</v>
      </c>
      <c r="B8" s="570" t="s">
        <v>954</v>
      </c>
      <c r="C8" s="782">
        <v>0.323741614818573</v>
      </c>
      <c r="D8" s="782">
        <v>0.88166928291320801</v>
      </c>
      <c r="E8" s="782">
        <v>0.41287776827812195</v>
      </c>
      <c r="F8" s="782">
        <v>0.28476783633232117</v>
      </c>
      <c r="G8" s="782">
        <v>0.33382236957550049</v>
      </c>
      <c r="H8" s="782">
        <v>0.46794804930686951</v>
      </c>
      <c r="I8" s="782">
        <v>0.62660712003707886</v>
      </c>
      <c r="J8" s="782">
        <v>0.59763473272323608</v>
      </c>
      <c r="K8" s="782">
        <v>0.72437459230422974</v>
      </c>
      <c r="L8" s="782">
        <v>0.74280917644500732</v>
      </c>
      <c r="M8" s="782">
        <v>0.7054978609085083</v>
      </c>
      <c r="N8" s="782">
        <v>0.84511846303939819</v>
      </c>
      <c r="O8" s="782">
        <v>1.0486171245574951</v>
      </c>
      <c r="P8" s="782">
        <v>1.0660653114318848</v>
      </c>
      <c r="Q8" s="782">
        <v>1.4919321537017822</v>
      </c>
      <c r="R8" s="782">
        <v>1.2196221351623535</v>
      </c>
      <c r="S8" s="782">
        <v>1.0202605724334717</v>
      </c>
      <c r="T8" s="782">
        <v>1.3158979415893555</v>
      </c>
      <c r="U8" s="782">
        <v>1.2409549951553345</v>
      </c>
      <c r="V8" s="782">
        <v>1.098670482635498</v>
      </c>
      <c r="W8" s="782">
        <v>1.4502977132797241</v>
      </c>
      <c r="X8" s="782">
        <v>1.6702297925949097</v>
      </c>
      <c r="Y8" s="782">
        <v>1.9601238965988159</v>
      </c>
      <c r="Z8" s="782">
        <v>1.8476307392120361</v>
      </c>
      <c r="AA8" s="782">
        <v>1.7781220674514771</v>
      </c>
      <c r="AB8" s="782">
        <v>1.6274631023406982</v>
      </c>
    </row>
    <row r="9" spans="1:38" x14ac:dyDescent="0.25">
      <c r="A9" s="569" t="s">
        <v>46</v>
      </c>
      <c r="B9" s="570" t="s">
        <v>47</v>
      </c>
      <c r="C9" s="782">
        <v>8.4689416885375977</v>
      </c>
      <c r="D9" s="782">
        <v>11.374065399169922</v>
      </c>
      <c r="E9" s="782">
        <v>11.861513137817383</v>
      </c>
      <c r="F9" s="782">
        <v>8.6194162368774414</v>
      </c>
      <c r="G9" s="782">
        <v>9.6953287124633789</v>
      </c>
      <c r="H9" s="782">
        <v>10.013344764709473</v>
      </c>
      <c r="I9" s="782">
        <v>8.6433773040771484</v>
      </c>
      <c r="J9" s="782">
        <v>7.6012783050537109</v>
      </c>
      <c r="K9" s="782">
        <v>8.4921207427978516</v>
      </c>
      <c r="L9" s="782">
        <v>12.666497230529785</v>
      </c>
      <c r="M9" s="782">
        <v>12.463766098022461</v>
      </c>
      <c r="N9" s="782">
        <v>11.191249847412109</v>
      </c>
      <c r="O9" s="782">
        <v>10.196799278259277</v>
      </c>
      <c r="P9" s="782">
        <v>10.839022636413574</v>
      </c>
      <c r="Q9" s="782">
        <v>9.6230783462524414</v>
      </c>
      <c r="R9" s="782">
        <v>8.0497961044311523</v>
      </c>
      <c r="S9" s="782">
        <v>9.3259849548339844</v>
      </c>
      <c r="T9" s="782">
        <v>7.9974188804626465</v>
      </c>
      <c r="U9" s="782">
        <v>6.8757004737854004</v>
      </c>
      <c r="V9" s="782">
        <v>8.7981395721435547</v>
      </c>
      <c r="W9" s="782">
        <v>9.4822092056274414</v>
      </c>
      <c r="X9" s="782">
        <v>9.9806346893310547</v>
      </c>
      <c r="Y9" s="782">
        <v>12.015175819396973</v>
      </c>
      <c r="Z9" s="782">
        <v>11.439616203308105</v>
      </c>
      <c r="AA9" s="782">
        <v>11.233179092407227</v>
      </c>
      <c r="AB9" s="782">
        <v>12.650753974914551</v>
      </c>
    </row>
    <row r="10" spans="1:38" x14ac:dyDescent="0.25">
      <c r="A10" s="569" t="s">
        <v>48</v>
      </c>
      <c r="B10" s="570" t="s">
        <v>955</v>
      </c>
      <c r="C10" s="782">
        <v>16.170772552490234</v>
      </c>
      <c r="D10" s="782">
        <v>16.274686813354492</v>
      </c>
      <c r="E10" s="782">
        <v>17.09697151184082</v>
      </c>
      <c r="F10" s="782">
        <v>20.487529754638672</v>
      </c>
      <c r="G10" s="782">
        <v>21.843011856079102</v>
      </c>
      <c r="H10" s="782">
        <v>24.164482116699219</v>
      </c>
      <c r="I10" s="782">
        <v>24.024374008178711</v>
      </c>
      <c r="J10" s="782">
        <v>24.435630798339844</v>
      </c>
      <c r="K10" s="782">
        <v>24.278253555297852</v>
      </c>
      <c r="L10" s="782">
        <v>21.231527328491211</v>
      </c>
      <c r="M10" s="782">
        <v>22.224470138549805</v>
      </c>
      <c r="N10" s="782">
        <v>21.639528274536133</v>
      </c>
      <c r="O10" s="782">
        <v>22.014122009277344</v>
      </c>
      <c r="P10" s="782">
        <v>23.324949264526367</v>
      </c>
      <c r="Q10" s="782">
        <v>23.275627136230469</v>
      </c>
      <c r="R10" s="782">
        <v>24.348644256591797</v>
      </c>
      <c r="S10" s="782">
        <v>24.274114608764648</v>
      </c>
      <c r="T10" s="782">
        <v>23.692031860351563</v>
      </c>
      <c r="U10" s="782">
        <v>24.741392135620117</v>
      </c>
      <c r="V10" s="782">
        <v>24.947500228881836</v>
      </c>
      <c r="W10" s="782">
        <v>25.041645050048828</v>
      </c>
      <c r="X10" s="782">
        <v>27.374204635620117</v>
      </c>
      <c r="Y10" s="782">
        <v>28.539764404296875</v>
      </c>
      <c r="Z10" s="782">
        <v>28.009803771972656</v>
      </c>
      <c r="AA10" s="782">
        <v>27.905092239379883</v>
      </c>
      <c r="AB10" s="782">
        <v>28.76783561706543</v>
      </c>
    </row>
    <row r="11" spans="1:38" x14ac:dyDescent="0.25">
      <c r="A11" s="569" t="s">
        <v>49</v>
      </c>
      <c r="B11" s="570" t="s">
        <v>956</v>
      </c>
      <c r="C11" s="782">
        <v>8.7637500762939453</v>
      </c>
      <c r="D11" s="782">
        <v>9.9266262054443359</v>
      </c>
      <c r="E11" s="782">
        <v>8.5785198211669922</v>
      </c>
      <c r="F11" s="782">
        <v>9.5772027969360352</v>
      </c>
      <c r="G11" s="782">
        <v>11.174317359924316</v>
      </c>
      <c r="H11" s="782">
        <v>13.462279319763184</v>
      </c>
      <c r="I11" s="782">
        <v>15.476276397705078</v>
      </c>
      <c r="J11" s="782">
        <v>14.702129364013672</v>
      </c>
      <c r="K11" s="782">
        <v>14.452724456787109</v>
      </c>
      <c r="L11" s="782">
        <v>11.423051834106445</v>
      </c>
      <c r="M11" s="782">
        <v>13.889642715454102</v>
      </c>
      <c r="N11" s="782">
        <v>7.3055191040039063</v>
      </c>
      <c r="O11" s="782">
        <v>9.5181303024291992</v>
      </c>
      <c r="P11" s="782">
        <v>10.157868385314941</v>
      </c>
      <c r="Q11" s="782">
        <v>9.0681009292602539</v>
      </c>
      <c r="R11" s="782">
        <v>9.9131755828857422</v>
      </c>
      <c r="S11" s="782">
        <v>11.652512550354004</v>
      </c>
      <c r="T11" s="782">
        <v>12.709336280822754</v>
      </c>
      <c r="U11" s="782">
        <v>14.60992431640625</v>
      </c>
      <c r="V11" s="782">
        <v>14.594480514526367</v>
      </c>
      <c r="W11" s="782">
        <v>17.405508041381836</v>
      </c>
      <c r="X11" s="782">
        <v>18.202308654785156</v>
      </c>
      <c r="Y11" s="782">
        <v>16.631479263305664</v>
      </c>
      <c r="Z11" s="782">
        <v>16.188211441040039</v>
      </c>
      <c r="AA11" s="782">
        <v>16.330379486083984</v>
      </c>
      <c r="AB11" s="782">
        <v>17.503749847412109</v>
      </c>
    </row>
    <row r="12" spans="1:38" x14ac:dyDescent="0.25">
      <c r="A12" s="569" t="s">
        <v>50</v>
      </c>
      <c r="B12" s="570" t="s">
        <v>957</v>
      </c>
      <c r="C12" s="782">
        <v>7.1589717864990234</v>
      </c>
      <c r="D12" s="782">
        <v>6.5955753326416016</v>
      </c>
      <c r="E12" s="782">
        <v>5.3481998443603516</v>
      </c>
      <c r="F12" s="782">
        <v>5.4065742492675781</v>
      </c>
      <c r="G12" s="782">
        <v>7.6876521110534668</v>
      </c>
      <c r="H12" s="782">
        <v>5.4825072288513184</v>
      </c>
      <c r="I12" s="782">
        <v>5.0896415710449219</v>
      </c>
      <c r="J12" s="782">
        <v>5.2783689498901367</v>
      </c>
      <c r="K12" s="782">
        <v>5.2640447616577148</v>
      </c>
      <c r="L12" s="782">
        <v>4.2823691368103027</v>
      </c>
      <c r="M12" s="782">
        <v>4.8124284744262695</v>
      </c>
      <c r="N12" s="782">
        <v>4.0847482681274414</v>
      </c>
      <c r="O12" s="782">
        <v>4.3511934280395508</v>
      </c>
      <c r="P12" s="782">
        <v>4.2065520286560059</v>
      </c>
      <c r="Q12" s="782">
        <v>3.9798414707183838</v>
      </c>
      <c r="R12" s="782">
        <v>3.9060807228088379</v>
      </c>
      <c r="S12" s="782">
        <v>3.4186813831329346</v>
      </c>
      <c r="T12" s="782">
        <v>3.7956070899963379</v>
      </c>
      <c r="U12" s="782">
        <v>4.0399017333984375</v>
      </c>
      <c r="V12" s="782">
        <v>4.4856619834899902</v>
      </c>
      <c r="W12" s="782">
        <v>4.6653127670288086</v>
      </c>
      <c r="X12" s="782">
        <v>4.682274341583252</v>
      </c>
      <c r="Y12" s="782">
        <v>5.1971611976623535</v>
      </c>
      <c r="Z12" s="782">
        <v>4.1552529335021973</v>
      </c>
      <c r="AA12" s="782">
        <v>3.2964949607849121</v>
      </c>
      <c r="AB12" s="782">
        <v>4.2096400260925293</v>
      </c>
    </row>
    <row r="13" spans="1:38" x14ac:dyDescent="0.25">
      <c r="A13" s="569" t="s">
        <v>51</v>
      </c>
      <c r="B13" s="570" t="s">
        <v>958</v>
      </c>
      <c r="C13" s="782">
        <v>6.6662163734436035</v>
      </c>
      <c r="D13" s="782">
        <v>6.1329889297485352</v>
      </c>
      <c r="E13" s="782">
        <v>6.0985565185546875</v>
      </c>
      <c r="F13" s="782">
        <v>6.309542179107666</v>
      </c>
      <c r="G13" s="782">
        <v>6.536771297454834</v>
      </c>
      <c r="H13" s="782">
        <v>6.8881750106811523</v>
      </c>
      <c r="I13" s="782">
        <v>5.8697381019592285</v>
      </c>
      <c r="J13" s="782">
        <v>4.952972412109375</v>
      </c>
      <c r="K13" s="782">
        <v>5.2167205810546875</v>
      </c>
      <c r="L13" s="782">
        <v>5.6416244506835938</v>
      </c>
      <c r="M13" s="782">
        <v>6.3301057815551758</v>
      </c>
      <c r="N13" s="782">
        <v>5.433659553527832</v>
      </c>
      <c r="O13" s="782">
        <v>6.1180663108825684</v>
      </c>
      <c r="P13" s="782">
        <v>5.9086194038391113</v>
      </c>
      <c r="Q13" s="782">
        <v>5.3282690048217773</v>
      </c>
      <c r="R13" s="782">
        <v>5.4199633598327637</v>
      </c>
      <c r="S13" s="782">
        <v>5.6106414794921875</v>
      </c>
      <c r="T13" s="782">
        <v>4.944303035736084</v>
      </c>
      <c r="U13" s="782">
        <v>6.4547967910766602</v>
      </c>
      <c r="V13" s="782">
        <v>6.3633933067321777</v>
      </c>
      <c r="W13" s="782">
        <v>6.6194586753845215</v>
      </c>
      <c r="X13" s="782">
        <v>6.1208052635192871</v>
      </c>
      <c r="Y13" s="782">
        <v>5.4970035552978516</v>
      </c>
      <c r="Z13" s="782">
        <v>6.6155381202697754</v>
      </c>
      <c r="AA13" s="782">
        <v>6.042931079864502</v>
      </c>
      <c r="AB13" s="782">
        <v>5.4870204925537109</v>
      </c>
    </row>
    <row r="14" spans="1:38" x14ac:dyDescent="0.25">
      <c r="A14" s="569" t="s">
        <v>53</v>
      </c>
      <c r="B14" s="565" t="s">
        <v>52</v>
      </c>
      <c r="C14" s="782">
        <v>4.9772601127624512</v>
      </c>
      <c r="D14" s="782">
        <v>4.9641213417053223</v>
      </c>
      <c r="E14" s="782">
        <v>5.590674877166748</v>
      </c>
      <c r="F14" s="782">
        <v>5.781158447265625</v>
      </c>
      <c r="G14" s="782">
        <v>5.9554338455200195</v>
      </c>
      <c r="H14" s="782">
        <v>5.7959251403808594</v>
      </c>
      <c r="I14" s="782">
        <v>6.8216509819030762</v>
      </c>
      <c r="J14" s="782">
        <v>6.8757357597351074</v>
      </c>
      <c r="K14" s="782">
        <v>7.0377912521362305</v>
      </c>
      <c r="L14" s="782">
        <v>6.3658437728881836</v>
      </c>
      <c r="M14" s="782">
        <v>6.1001110076904297</v>
      </c>
      <c r="N14" s="782">
        <v>6.2594461441040039</v>
      </c>
      <c r="O14" s="782">
        <v>6.8683691024780273</v>
      </c>
      <c r="P14" s="782">
        <v>7.0963430404663086</v>
      </c>
      <c r="Q14" s="782">
        <v>7.0367517471313477</v>
      </c>
      <c r="R14" s="782">
        <v>7.0835533142089844</v>
      </c>
      <c r="S14" s="782">
        <v>7.6360592842102051</v>
      </c>
      <c r="T14" s="782">
        <v>8.9357709884643555</v>
      </c>
      <c r="U14" s="782">
        <v>10.300569534301758</v>
      </c>
      <c r="V14" s="782">
        <v>11.38963508605957</v>
      </c>
      <c r="W14" s="782">
        <v>12.494266510009766</v>
      </c>
      <c r="X14" s="782">
        <v>13.046053886413574</v>
      </c>
      <c r="Y14" s="782">
        <v>14.105271339416504</v>
      </c>
      <c r="Z14" s="782">
        <v>15.433876991271973</v>
      </c>
      <c r="AA14" s="782">
        <v>14.144447326660156</v>
      </c>
      <c r="AB14" s="782">
        <v>13.764826774597168</v>
      </c>
    </row>
    <row r="15" spans="1:38" x14ac:dyDescent="0.25">
      <c r="A15" s="569" t="s">
        <v>54</v>
      </c>
      <c r="B15" s="570" t="s">
        <v>930</v>
      </c>
      <c r="C15" s="782">
        <v>10.377529144287109</v>
      </c>
      <c r="D15" s="782">
        <v>9.6980934143066406</v>
      </c>
      <c r="E15" s="782">
        <v>9.5223484039306641</v>
      </c>
      <c r="F15" s="782">
        <v>9.7412567138671875</v>
      </c>
      <c r="G15" s="782">
        <v>9.7213525772094727</v>
      </c>
      <c r="H15" s="782">
        <v>9.7347850799560547</v>
      </c>
      <c r="I15" s="782">
        <v>9.8642282485961914</v>
      </c>
      <c r="J15" s="782">
        <v>9.9710779190063477</v>
      </c>
      <c r="K15" s="782">
        <v>10.08575439453125</v>
      </c>
      <c r="L15" s="782">
        <v>10.302967071533203</v>
      </c>
      <c r="M15" s="782">
        <v>10.439942359924316</v>
      </c>
      <c r="N15" s="782">
        <v>10.450273513793945</v>
      </c>
      <c r="O15" s="782">
        <v>10.503129005432129</v>
      </c>
      <c r="P15" s="782">
        <v>10.670464515686035</v>
      </c>
      <c r="Q15" s="782">
        <v>10.700885772705078</v>
      </c>
      <c r="R15" s="782">
        <v>10.616353988647461</v>
      </c>
      <c r="S15" s="782">
        <v>10.558831214904785</v>
      </c>
      <c r="T15" s="782">
        <v>10.610487937927246</v>
      </c>
      <c r="U15" s="782">
        <v>11.217926979064941</v>
      </c>
      <c r="V15" s="782">
        <v>11.010141372680664</v>
      </c>
      <c r="W15" s="782">
        <v>11.19093132019043</v>
      </c>
      <c r="X15" s="782">
        <v>10.842336654663086</v>
      </c>
      <c r="Y15" s="782">
        <v>10.474812507629395</v>
      </c>
      <c r="Z15" s="782">
        <v>10.302350044250488</v>
      </c>
      <c r="AA15" s="782">
        <v>10.064914703369141</v>
      </c>
      <c r="AB15" s="782">
        <v>9.8672933578491211</v>
      </c>
    </row>
    <row r="16" spans="1:38" x14ac:dyDescent="0.25">
      <c r="A16" s="569" t="s">
        <v>56</v>
      </c>
      <c r="B16" s="570" t="s">
        <v>959</v>
      </c>
      <c r="C16" s="782">
        <v>1.6819037199020386</v>
      </c>
      <c r="D16" s="782">
        <v>1.4321401119232178</v>
      </c>
      <c r="E16" s="782">
        <v>1.5604186058044434</v>
      </c>
      <c r="F16" s="782">
        <v>1.7097132205963135</v>
      </c>
      <c r="G16" s="782">
        <v>1.5482937097549438</v>
      </c>
      <c r="H16" s="782">
        <v>1.5517975091934204</v>
      </c>
      <c r="I16" s="782">
        <v>1.467955470085144</v>
      </c>
      <c r="J16" s="782">
        <v>1.1749849319458008</v>
      </c>
      <c r="K16" s="782">
        <v>1.0826382637023926</v>
      </c>
      <c r="L16" s="782">
        <v>1.2141185998916626</v>
      </c>
      <c r="M16" s="782">
        <v>1.3483668565750122</v>
      </c>
      <c r="N16" s="782">
        <v>1.4950578212738037</v>
      </c>
      <c r="O16" s="782">
        <v>1.5401653051376343</v>
      </c>
      <c r="P16" s="782">
        <v>1.4802730083465576</v>
      </c>
      <c r="Q16" s="782">
        <v>1.6517766714096069</v>
      </c>
      <c r="R16" s="782">
        <v>1.3714408874511719</v>
      </c>
      <c r="S16" s="782">
        <v>1.4833158254623413</v>
      </c>
      <c r="T16" s="782">
        <v>1.2469202280044556</v>
      </c>
      <c r="U16" s="782">
        <v>0.98362928628921509</v>
      </c>
      <c r="V16" s="782">
        <v>1.1477160453796387</v>
      </c>
      <c r="W16" s="782">
        <v>1.2717204093933105</v>
      </c>
      <c r="X16" s="782">
        <v>1.588031530380249</v>
      </c>
      <c r="Y16" s="782">
        <v>1.4080754518508911</v>
      </c>
      <c r="Z16" s="782">
        <v>1.2254962921142578</v>
      </c>
      <c r="AA16" s="782">
        <v>1.1888192892074585</v>
      </c>
      <c r="AB16" s="782">
        <v>0.87856316566467285</v>
      </c>
    </row>
    <row r="17" spans="1:38" x14ac:dyDescent="0.25">
      <c r="A17" s="569" t="s">
        <v>58</v>
      </c>
      <c r="B17" s="570" t="s">
        <v>960</v>
      </c>
      <c r="C17" s="782">
        <v>2.7103316783905029</v>
      </c>
      <c r="D17" s="782">
        <v>2.3981578350067139</v>
      </c>
      <c r="E17" s="782">
        <v>1.8169534206390381</v>
      </c>
      <c r="F17" s="782">
        <v>1.8314112424850464</v>
      </c>
      <c r="G17" s="782">
        <v>2.1578717231750488</v>
      </c>
      <c r="H17" s="782">
        <v>1.9800111055374146</v>
      </c>
      <c r="I17" s="782">
        <v>2.0987658500671387</v>
      </c>
      <c r="J17" s="782">
        <v>2.2750363349914551</v>
      </c>
      <c r="K17" s="782">
        <v>2.1470487117767334</v>
      </c>
      <c r="L17" s="782">
        <v>2.162714958190918</v>
      </c>
      <c r="M17" s="782">
        <v>2.0244071483612061</v>
      </c>
      <c r="N17" s="782">
        <v>1.8520264625549316</v>
      </c>
      <c r="O17" s="782">
        <v>2.0229117870330811</v>
      </c>
      <c r="P17" s="782">
        <v>2.0282645225524902</v>
      </c>
      <c r="Q17" s="782">
        <v>1.9868409633636475</v>
      </c>
      <c r="R17" s="782">
        <v>1.5201406478881836</v>
      </c>
      <c r="S17" s="782">
        <v>1.4675544500350952</v>
      </c>
      <c r="T17" s="782">
        <v>1.5022052526473999</v>
      </c>
      <c r="U17" s="782">
        <v>1.6110320091247559</v>
      </c>
      <c r="V17" s="782">
        <v>1.0574860572814941</v>
      </c>
      <c r="W17" s="782">
        <v>0.98698419332504272</v>
      </c>
      <c r="X17" s="782">
        <v>1.2638987302780151</v>
      </c>
      <c r="Y17" s="782">
        <v>1.0259294509887695</v>
      </c>
      <c r="Z17" s="782">
        <v>0.93429833650588989</v>
      </c>
      <c r="AA17" s="782">
        <v>0.93406891822814941</v>
      </c>
      <c r="AB17" s="782">
        <v>0.98983287811279297</v>
      </c>
    </row>
    <row r="18" spans="1:38" x14ac:dyDescent="0.25">
      <c r="A18" s="569" t="s">
        <v>59</v>
      </c>
      <c r="B18" s="565" t="s">
        <v>55</v>
      </c>
      <c r="C18" s="782">
        <v>30.799606323242188</v>
      </c>
      <c r="D18" s="782">
        <v>29.504566192626953</v>
      </c>
      <c r="E18" s="782">
        <v>28.402919769287109</v>
      </c>
      <c r="F18" s="782">
        <v>28.930540084838867</v>
      </c>
      <c r="G18" s="782">
        <v>28.634576797485352</v>
      </c>
      <c r="H18" s="782">
        <v>27.474420547485352</v>
      </c>
      <c r="I18" s="782">
        <v>27.878219604492188</v>
      </c>
      <c r="J18" s="782">
        <v>29.55877685546875</v>
      </c>
      <c r="K18" s="782">
        <v>27.144857406616211</v>
      </c>
      <c r="L18" s="782">
        <v>28.741962432861328</v>
      </c>
      <c r="M18" s="782">
        <v>28.801996231079102</v>
      </c>
      <c r="N18" s="782">
        <v>27.481075286865234</v>
      </c>
      <c r="O18" s="782">
        <v>28.516607284545898</v>
      </c>
      <c r="P18" s="782">
        <v>28.196865081787109</v>
      </c>
      <c r="Q18" s="782">
        <v>27.626731872558594</v>
      </c>
      <c r="R18" s="782">
        <v>28.909894943237305</v>
      </c>
      <c r="S18" s="782">
        <v>30.262815475463867</v>
      </c>
      <c r="T18" s="782">
        <v>30.329425811767578</v>
      </c>
      <c r="U18" s="782">
        <v>31.229467391967773</v>
      </c>
      <c r="V18" s="782">
        <v>32.590805053710938</v>
      </c>
      <c r="W18" s="782">
        <v>34.535568237304688</v>
      </c>
      <c r="X18" s="782">
        <v>34.539272308349609</v>
      </c>
      <c r="Y18" s="782">
        <v>34.572490692138672</v>
      </c>
      <c r="Z18" s="782">
        <v>34.970344543457031</v>
      </c>
      <c r="AA18" s="782">
        <v>33.959739685058594</v>
      </c>
      <c r="AB18" s="782">
        <v>34.643283843994141</v>
      </c>
    </row>
    <row r="19" spans="1:38" x14ac:dyDescent="0.25">
      <c r="A19" s="569" t="s">
        <v>60</v>
      </c>
      <c r="B19" s="570" t="s">
        <v>57</v>
      </c>
      <c r="C19" s="782">
        <v>14.042943000793457</v>
      </c>
      <c r="D19" s="782">
        <v>12.816548347473145</v>
      </c>
      <c r="E19" s="782">
        <v>12.869304656982422</v>
      </c>
      <c r="F19" s="782">
        <v>12.766939163208008</v>
      </c>
      <c r="G19" s="782">
        <v>13.845973968505859</v>
      </c>
      <c r="H19" s="782">
        <v>15.921545028686523</v>
      </c>
      <c r="I19" s="782">
        <v>16.041318893432617</v>
      </c>
      <c r="J19" s="782">
        <v>16.097627639770508</v>
      </c>
      <c r="K19" s="782">
        <v>18.98301887512207</v>
      </c>
      <c r="L19" s="782">
        <v>18.491010665893555</v>
      </c>
      <c r="M19" s="782">
        <v>19.42530632019043</v>
      </c>
      <c r="N19" s="782">
        <v>20.098489761352539</v>
      </c>
      <c r="O19" s="782">
        <v>19.895505905151367</v>
      </c>
      <c r="P19" s="782">
        <v>20.894796371459961</v>
      </c>
      <c r="Q19" s="782">
        <v>22.247858047485352</v>
      </c>
      <c r="R19" s="782">
        <v>22.78394889831543</v>
      </c>
      <c r="S19" s="782">
        <v>22.569059371948242</v>
      </c>
      <c r="T19" s="782">
        <v>22.670040130615234</v>
      </c>
      <c r="U19" s="782">
        <v>22.552822113037109</v>
      </c>
      <c r="V19" s="782">
        <v>21.682041168212891</v>
      </c>
      <c r="W19" s="782">
        <v>21.476245880126953</v>
      </c>
      <c r="X19" s="782">
        <v>21.58503532409668</v>
      </c>
      <c r="Y19" s="782">
        <v>21.826240539550781</v>
      </c>
      <c r="Z19" s="782">
        <v>20.977117538452148</v>
      </c>
      <c r="AA19" s="782">
        <v>23.094854354858398</v>
      </c>
      <c r="AB19" s="782">
        <v>24.220836639404297</v>
      </c>
    </row>
    <row r="20" spans="1:38" x14ac:dyDescent="0.25">
      <c r="A20" s="569" t="s">
        <v>61</v>
      </c>
      <c r="B20" s="570" t="s">
        <v>961</v>
      </c>
      <c r="C20" s="782">
        <v>5.8226008415222168</v>
      </c>
      <c r="D20" s="782">
        <v>5.3874998092651367</v>
      </c>
      <c r="E20" s="782">
        <v>4.9146671295166016</v>
      </c>
      <c r="F20" s="782">
        <v>4.7912154197692871</v>
      </c>
      <c r="G20" s="782">
        <v>4.6885275840759277</v>
      </c>
      <c r="H20" s="782">
        <v>4.8158435821533203</v>
      </c>
      <c r="I20" s="782">
        <v>5.4426183700561523</v>
      </c>
      <c r="J20" s="782">
        <v>6.2355852127075195</v>
      </c>
      <c r="K20" s="782">
        <v>8.5377330780029297</v>
      </c>
      <c r="L20" s="782">
        <v>8.8100805282592773</v>
      </c>
      <c r="M20" s="782">
        <v>9.1356697082519531</v>
      </c>
      <c r="N20" s="782">
        <v>9.0897140502929688</v>
      </c>
      <c r="O20" s="782">
        <v>9.2443056106567383</v>
      </c>
      <c r="P20" s="782">
        <v>9.9636850357055664</v>
      </c>
      <c r="Q20" s="782">
        <v>10.081311225891113</v>
      </c>
      <c r="R20" s="782">
        <v>10.450989723205566</v>
      </c>
      <c r="S20" s="782">
        <v>10.452950477600098</v>
      </c>
      <c r="T20" s="782">
        <v>9.4613399505615234</v>
      </c>
      <c r="U20" s="782">
        <v>9.2019634246826172</v>
      </c>
      <c r="V20" s="782">
        <v>9.3536014556884766</v>
      </c>
      <c r="W20" s="782">
        <v>9.8681802749633789</v>
      </c>
      <c r="X20" s="782">
        <v>10.660218238830566</v>
      </c>
      <c r="Y20" s="782">
        <v>10.702139854431152</v>
      </c>
      <c r="Z20" s="782">
        <v>10.689416885375977</v>
      </c>
      <c r="AA20" s="782">
        <v>10.618175506591797</v>
      </c>
      <c r="AB20" s="782">
        <v>10.466578483581543</v>
      </c>
    </row>
    <row r="21" spans="1:38" x14ac:dyDescent="0.25">
      <c r="A21" s="569" t="s">
        <v>933</v>
      </c>
      <c r="B21" s="570" t="s">
        <v>962</v>
      </c>
      <c r="C21" s="782">
        <v>0.22273725271224976</v>
      </c>
      <c r="D21" s="782">
        <v>0.30600512027740479</v>
      </c>
      <c r="E21" s="782">
        <v>0.41724100708961487</v>
      </c>
      <c r="F21" s="782">
        <v>0.54298603534698486</v>
      </c>
      <c r="G21" s="782">
        <v>0.63735496997833252</v>
      </c>
      <c r="H21" s="782">
        <v>0.55017143487930298</v>
      </c>
      <c r="I21" s="782">
        <v>0.4612807035446167</v>
      </c>
      <c r="J21" s="782">
        <v>0.45841297507286072</v>
      </c>
      <c r="K21" s="782">
        <v>0.38787427544593811</v>
      </c>
      <c r="L21" s="782">
        <v>0.32756251096725464</v>
      </c>
      <c r="M21" s="782">
        <v>0.26059871912002563</v>
      </c>
      <c r="N21" s="782">
        <v>0.26059544086456299</v>
      </c>
      <c r="O21" s="782">
        <v>0.30338048934936523</v>
      </c>
      <c r="P21" s="782">
        <v>0.32205009460449219</v>
      </c>
      <c r="Q21" s="782">
        <v>0.32250964641571045</v>
      </c>
      <c r="R21" s="782">
        <v>0.33030006289482117</v>
      </c>
      <c r="S21" s="782">
        <v>0.33374404907226563</v>
      </c>
      <c r="T21" s="782">
        <v>0.34676453471183777</v>
      </c>
      <c r="U21" s="782">
        <v>0.3858218789100647</v>
      </c>
      <c r="V21" s="782">
        <v>0.36258915066719055</v>
      </c>
      <c r="W21" s="782">
        <v>0.2869965136051178</v>
      </c>
      <c r="X21" s="782">
        <v>0.31805852055549622</v>
      </c>
      <c r="Y21" s="782">
        <v>0.31380727887153625</v>
      </c>
      <c r="Z21" s="782">
        <v>0.32041144371032715</v>
      </c>
      <c r="AA21" s="782">
        <v>0.27145779132843018</v>
      </c>
      <c r="AB21" s="782">
        <v>0.26349031925201416</v>
      </c>
    </row>
    <row r="22" spans="1:38" x14ac:dyDescent="0.25">
      <c r="A22" s="569" t="s">
        <v>935</v>
      </c>
      <c r="B22" s="565" t="s">
        <v>936</v>
      </c>
      <c r="C22" s="782">
        <v>0.96834611892700195</v>
      </c>
      <c r="D22" s="782">
        <v>1.0776220560073853</v>
      </c>
      <c r="E22" s="782">
        <v>1.0907351970672607</v>
      </c>
      <c r="F22" s="782">
        <v>1.1291840076446533</v>
      </c>
      <c r="G22" s="782">
        <v>1.2485780715942383</v>
      </c>
      <c r="H22" s="782">
        <v>1.3852134943008423</v>
      </c>
      <c r="I22" s="782">
        <v>1.3659484386444092</v>
      </c>
      <c r="J22" s="782">
        <v>1.3457121849060059</v>
      </c>
      <c r="K22" s="782">
        <v>1.4286808967590332</v>
      </c>
      <c r="L22" s="782">
        <v>1.353806734085083</v>
      </c>
      <c r="M22" s="782">
        <v>1.4408227205276489</v>
      </c>
      <c r="N22" s="782">
        <v>1.5177204608917236</v>
      </c>
      <c r="O22" s="782">
        <v>1.551150918006897</v>
      </c>
      <c r="P22" s="782">
        <v>1.2799848318099976</v>
      </c>
      <c r="Q22" s="782">
        <v>1.2030869722366333</v>
      </c>
      <c r="R22" s="782">
        <v>1.2627434730529785</v>
      </c>
      <c r="S22" s="782">
        <v>1.3416649103164673</v>
      </c>
      <c r="T22" s="782">
        <v>1.4256860017776489</v>
      </c>
      <c r="U22" s="782">
        <v>1.3598775863647461</v>
      </c>
      <c r="V22" s="782">
        <v>1.7342486381530762</v>
      </c>
      <c r="W22" s="782">
        <v>1.8202933073043823</v>
      </c>
      <c r="X22" s="782">
        <v>1.9214746952056885</v>
      </c>
      <c r="Y22" s="782">
        <v>1.6796107292175293</v>
      </c>
      <c r="Z22" s="782">
        <v>1.5602166652679443</v>
      </c>
      <c r="AA22" s="782">
        <v>1.6411617994308472</v>
      </c>
      <c r="AB22" s="782">
        <v>1.3872370719909668</v>
      </c>
    </row>
    <row r="23" spans="1:38" ht="13" x14ac:dyDescent="0.3">
      <c r="A23" s="572"/>
      <c r="B23" s="573" t="s">
        <v>537</v>
      </c>
      <c r="C23" s="782">
        <v>-4.162604808807373</v>
      </c>
      <c r="D23" s="782">
        <v>-4.1568055152893066</v>
      </c>
      <c r="E23" s="782">
        <v>-4.3200421333312988</v>
      </c>
      <c r="F23" s="782">
        <v>-3.8577649593353271</v>
      </c>
      <c r="G23" s="782">
        <v>-3.9043464660644531</v>
      </c>
      <c r="H23" s="782">
        <v>-3.9188306331634521</v>
      </c>
      <c r="I23" s="782">
        <v>-4.1170029640197754</v>
      </c>
      <c r="J23" s="782">
        <v>-4.1603035926818848</v>
      </c>
      <c r="K23" s="782">
        <v>-4.0669527053833008</v>
      </c>
      <c r="L23" s="782">
        <v>-3.7769787311553955</v>
      </c>
      <c r="M23" s="782">
        <v>-3.9235234260559082</v>
      </c>
      <c r="N23" s="782">
        <v>-4.0497798919677734</v>
      </c>
      <c r="O23" s="782">
        <v>-4.4301581382751465</v>
      </c>
      <c r="P23" s="782">
        <v>-4.4915266036987305</v>
      </c>
      <c r="Q23" s="782">
        <v>-4.3193936347961426</v>
      </c>
      <c r="R23" s="782">
        <v>-4.1604089736938477</v>
      </c>
      <c r="S23" s="782">
        <v>-4.2434020042419434</v>
      </c>
      <c r="T23" s="782">
        <v>-5.0050187110900879</v>
      </c>
      <c r="U23" s="782">
        <v>-6.0005083084106445</v>
      </c>
      <c r="V23" s="782">
        <v>-6.526824951171875</v>
      </c>
      <c r="W23" s="782">
        <v>-7.5790905952453613</v>
      </c>
      <c r="X23" s="782">
        <v>-8.064788818359375</v>
      </c>
      <c r="Y23" s="782">
        <v>-8.2016611099243164</v>
      </c>
      <c r="Z23" s="782">
        <v>-8.7886972427368164</v>
      </c>
      <c r="AA23" s="782">
        <v>-8.1315097808837891</v>
      </c>
      <c r="AB23" s="782">
        <v>-7.4994134902954102</v>
      </c>
    </row>
    <row r="24" spans="1:38" ht="13" x14ac:dyDescent="0.3">
      <c r="A24" s="574"/>
      <c r="B24" s="575" t="s">
        <v>538</v>
      </c>
      <c r="C24" s="783">
        <v>137.04214477539063</v>
      </c>
      <c r="D24" s="783">
        <v>136.37831115722656</v>
      </c>
      <c r="E24" s="783">
        <v>133.78718566894531</v>
      </c>
      <c r="F24" s="783">
        <v>140.27967834472656</v>
      </c>
      <c r="G24" s="783">
        <v>148.77803039550781</v>
      </c>
      <c r="H24" s="783">
        <v>152.72712707519531</v>
      </c>
      <c r="I24" s="783">
        <v>153.22395324707031</v>
      </c>
      <c r="J24" s="783">
        <v>157.67021179199219</v>
      </c>
      <c r="K24" s="783">
        <v>158.02580261230469</v>
      </c>
      <c r="L24" s="783">
        <v>159.366943359375</v>
      </c>
      <c r="M24" s="783">
        <v>166.3238525390625</v>
      </c>
      <c r="N24" s="783">
        <v>153.24220275878906</v>
      </c>
      <c r="O24" s="783">
        <v>162.27142333984375</v>
      </c>
      <c r="P24" s="783">
        <v>169.77622985839844</v>
      </c>
      <c r="Q24" s="783">
        <v>169.10354614257813</v>
      </c>
      <c r="R24" s="783">
        <v>168.77082824707031</v>
      </c>
      <c r="S24" s="783">
        <v>174.3968505859375</v>
      </c>
      <c r="T24" s="783">
        <v>172.27256774902344</v>
      </c>
      <c r="U24" s="783">
        <v>176.26872253417969</v>
      </c>
      <c r="V24" s="783">
        <v>178.79910278320313</v>
      </c>
      <c r="W24" s="783">
        <v>186.26361083984375</v>
      </c>
      <c r="X24" s="783">
        <v>197.33573913574219</v>
      </c>
      <c r="Y24" s="783">
        <v>217.34342956542969</v>
      </c>
      <c r="Z24" s="783">
        <v>211.75706481933594</v>
      </c>
      <c r="AA24" s="783">
        <v>214.25213623046875</v>
      </c>
      <c r="AB24" s="783">
        <v>212.31600952148438</v>
      </c>
    </row>
    <row r="25" spans="1:38" ht="13" x14ac:dyDescent="0.3">
      <c r="A25" s="574"/>
      <c r="B25" s="573" t="s">
        <v>539</v>
      </c>
      <c r="C25" s="782">
        <v>24.445207595825195</v>
      </c>
      <c r="D25" s="782">
        <v>23.759334564208984</v>
      </c>
      <c r="E25" s="782">
        <v>22.91203498840332</v>
      </c>
      <c r="F25" s="782">
        <v>21.058462142944336</v>
      </c>
      <c r="G25" s="782">
        <v>23.606033325195313</v>
      </c>
      <c r="H25" s="782">
        <v>25.670747756958008</v>
      </c>
      <c r="I25" s="782">
        <v>22.501466751098633</v>
      </c>
      <c r="J25" s="782">
        <v>17.803571701049805</v>
      </c>
      <c r="K25" s="782">
        <v>20.1165771484375</v>
      </c>
      <c r="L25" s="782">
        <v>18.928987503051758</v>
      </c>
      <c r="M25" s="782">
        <v>19.801010131835938</v>
      </c>
      <c r="N25" s="782">
        <v>17.822111129760742</v>
      </c>
      <c r="O25" s="782">
        <v>15.565903663635254</v>
      </c>
      <c r="P25" s="782">
        <v>16.51966667175293</v>
      </c>
      <c r="Q25" s="782">
        <v>15.809039115905762</v>
      </c>
      <c r="R25" s="782">
        <v>14.835650444030762</v>
      </c>
      <c r="S25" s="782">
        <v>15.743034362792969</v>
      </c>
      <c r="T25" s="782">
        <v>15.088449478149414</v>
      </c>
      <c r="U25" s="782">
        <v>16.357660293579102</v>
      </c>
      <c r="V25" s="782">
        <v>17.833911895751953</v>
      </c>
      <c r="W25" s="782">
        <v>18.119207382202148</v>
      </c>
      <c r="X25" s="782">
        <v>17.888677597045898</v>
      </c>
      <c r="Y25" s="782">
        <v>18.904329299926758</v>
      </c>
      <c r="Z25" s="782">
        <v>18.76249885559082</v>
      </c>
      <c r="AA25" s="782">
        <v>19.001359939575195</v>
      </c>
      <c r="AB25" s="782">
        <v>19.796966552734375</v>
      </c>
    </row>
    <row r="26" spans="1:38" ht="13" x14ac:dyDescent="0.3">
      <c r="A26" s="574"/>
      <c r="B26" s="573" t="s">
        <v>540</v>
      </c>
      <c r="C26" s="782">
        <v>-7.9335360527038574</v>
      </c>
      <c r="D26" s="782">
        <v>-7.6189703941345215</v>
      </c>
      <c r="E26" s="782">
        <v>-6.216217041015625</v>
      </c>
      <c r="F26" s="782">
        <v>-7.1616344451904297</v>
      </c>
      <c r="G26" s="782">
        <v>-7.5230646133422852</v>
      </c>
      <c r="H26" s="782">
        <v>-7.5428709983825684</v>
      </c>
      <c r="I26" s="782">
        <v>-7.5386714935302734</v>
      </c>
      <c r="J26" s="782">
        <v>-8.4513483047485352</v>
      </c>
      <c r="K26" s="782">
        <v>-8.1391143798828125</v>
      </c>
      <c r="L26" s="782">
        <v>-7.9193220138549805</v>
      </c>
      <c r="M26" s="782">
        <v>-9.9277067184448242</v>
      </c>
      <c r="N26" s="782">
        <v>-8.3396768569946289</v>
      </c>
      <c r="O26" s="782">
        <v>-9.0947761535644531</v>
      </c>
      <c r="P26" s="782">
        <v>-8.3623256683349609</v>
      </c>
      <c r="Q26" s="782">
        <v>-7.3600969314575195</v>
      </c>
      <c r="R26" s="782">
        <v>-8.3779239654541016</v>
      </c>
      <c r="S26" s="782">
        <v>-8.5847845077514648</v>
      </c>
      <c r="T26" s="782">
        <v>-7.9075284004211426</v>
      </c>
      <c r="U26" s="782">
        <v>-9.4034576416015625</v>
      </c>
      <c r="V26" s="782">
        <v>-9.4812583923339844</v>
      </c>
      <c r="W26" s="782">
        <v>-10.243186950683594</v>
      </c>
      <c r="X26" s="782">
        <v>-10.098016738891602</v>
      </c>
      <c r="Y26" s="782">
        <v>-9.8747119903564453</v>
      </c>
      <c r="Z26" s="782">
        <v>-10.589055061340332</v>
      </c>
      <c r="AA26" s="782">
        <v>-10.87669849395752</v>
      </c>
      <c r="AB26" s="782">
        <v>-11.238384246826172</v>
      </c>
    </row>
    <row r="27" spans="1:38" s="578" customFormat="1" ht="20.149999999999999" customHeight="1" x14ac:dyDescent="0.25">
      <c r="A27" s="576"/>
      <c r="B27" s="577" t="s">
        <v>541</v>
      </c>
      <c r="C27" s="784">
        <v>153.55381774902344</v>
      </c>
      <c r="D27" s="784">
        <v>152.5186767578125</v>
      </c>
      <c r="E27" s="784">
        <v>150.48300170898438</v>
      </c>
      <c r="F27" s="784">
        <v>154.17649841308594</v>
      </c>
      <c r="G27" s="784">
        <v>164.86099243164063</v>
      </c>
      <c r="H27" s="784">
        <v>170.85499572753906</v>
      </c>
      <c r="I27" s="784">
        <v>168.18675231933594</v>
      </c>
      <c r="J27" s="784">
        <v>167.02243041992188</v>
      </c>
      <c r="K27" s="784">
        <v>170.00326538085938</v>
      </c>
      <c r="L27" s="784">
        <v>170.37661743164063</v>
      </c>
      <c r="M27" s="784">
        <v>176.19715881347656</v>
      </c>
      <c r="N27" s="784">
        <v>162.72463989257813</v>
      </c>
      <c r="O27" s="784">
        <v>168.7425537109375</v>
      </c>
      <c r="P27" s="784">
        <v>177.93356323242188</v>
      </c>
      <c r="Q27" s="784">
        <v>177.552490234375</v>
      </c>
      <c r="R27" s="784">
        <v>175.22856140136719</v>
      </c>
      <c r="S27" s="784">
        <v>181.55509948730469</v>
      </c>
      <c r="T27" s="784">
        <v>179.45347595214844</v>
      </c>
      <c r="U27" s="784">
        <v>183.22293090820313</v>
      </c>
      <c r="V27" s="784">
        <v>187.15176391601563</v>
      </c>
      <c r="W27" s="784">
        <v>194.13963317871094</v>
      </c>
      <c r="X27" s="784">
        <v>205.12640380859375</v>
      </c>
      <c r="Y27" s="784">
        <v>226.373046875</v>
      </c>
      <c r="Z27" s="784">
        <v>219.93051147460938</v>
      </c>
      <c r="AA27" s="784">
        <v>222.37680053710938</v>
      </c>
      <c r="AB27" s="784">
        <v>220.87458801269531</v>
      </c>
    </row>
    <row r="28" spans="1:38" s="609" customFormat="1" ht="19.5" customHeight="1" x14ac:dyDescent="0.25">
      <c r="A28" s="633" t="s">
        <v>572</v>
      </c>
      <c r="B28" s="632"/>
      <c r="C28" s="786">
        <v>153.55381774902344</v>
      </c>
      <c r="D28" s="786">
        <v>152.5186767578125</v>
      </c>
      <c r="E28" s="786">
        <v>150.48300170898438</v>
      </c>
      <c r="F28" s="786">
        <v>154.17649841308594</v>
      </c>
      <c r="G28" s="786">
        <v>164.86099243164063</v>
      </c>
      <c r="H28" s="786">
        <v>170.85499572753906</v>
      </c>
      <c r="I28" s="786">
        <v>168.18675231933594</v>
      </c>
      <c r="J28" s="786">
        <v>167.02243041992188</v>
      </c>
      <c r="K28" s="786">
        <v>170.00326538085938</v>
      </c>
      <c r="L28" s="786">
        <v>170.37661743164063</v>
      </c>
      <c r="M28" s="786">
        <v>176.19715881347656</v>
      </c>
      <c r="N28" s="786">
        <v>162.72463989257813</v>
      </c>
      <c r="O28" s="786">
        <v>167.82102966308594</v>
      </c>
      <c r="P28" s="786">
        <v>174.05825805664063</v>
      </c>
      <c r="Q28" s="786">
        <v>172.01852416992188</v>
      </c>
      <c r="R28" s="786">
        <v>167.73762512207031</v>
      </c>
      <c r="S28" s="786">
        <v>174.59291076660156</v>
      </c>
      <c r="T28" s="786">
        <v>172.72334289550781</v>
      </c>
      <c r="U28" s="786">
        <v>175.37229919433594</v>
      </c>
      <c r="V28" s="786">
        <v>178.7850341796875</v>
      </c>
      <c r="W28" s="786">
        <v>183.33465576171875</v>
      </c>
      <c r="X28" s="786">
        <v>188.98504638671875</v>
      </c>
      <c r="Y28" s="786">
        <v>193.72894287109375</v>
      </c>
      <c r="Z28" s="786">
        <v>189.70065307617188</v>
      </c>
      <c r="AA28" s="786">
        <v>186.1619873046875</v>
      </c>
      <c r="AB28" s="786">
        <v>193.10108947753906</v>
      </c>
    </row>
    <row r="29" spans="1:38" s="564" customFormat="1" ht="19.5" customHeight="1" x14ac:dyDescent="0.25">
      <c r="A29" s="583" t="s">
        <v>963</v>
      </c>
      <c r="B29" s="584"/>
      <c r="C29" s="585"/>
      <c r="D29" s="585"/>
      <c r="E29" s="585"/>
      <c r="F29" s="585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6"/>
      <c r="AD29" s="586"/>
      <c r="AE29" s="586"/>
      <c r="AF29" s="586"/>
      <c r="AG29" s="586"/>
      <c r="AH29" s="586"/>
      <c r="AI29" s="586"/>
      <c r="AJ29" s="586"/>
      <c r="AK29" s="586"/>
      <c r="AL29" s="586"/>
    </row>
    <row r="30" spans="1:38" s="564" customFormat="1" ht="25.4" customHeight="1" x14ac:dyDescent="0.25">
      <c r="A30" s="563" t="str">
        <f>Index!B13</f>
        <v>Table 3b    RMI constant price GDP by industry, contribution to change, FY2004-FY2022</v>
      </c>
    </row>
    <row r="31" spans="1:38" ht="20.149999999999999" customHeight="1" x14ac:dyDescent="0.25">
      <c r="A31" s="587"/>
      <c r="B31" s="567"/>
      <c r="C31" s="568" t="str">
        <f t="shared" ref="C31:AA31" si="0">C2</f>
        <v>FY1997</v>
      </c>
      <c r="D31" s="568" t="str">
        <f t="shared" si="0"/>
        <v>FY1998</v>
      </c>
      <c r="E31" s="568" t="str">
        <f t="shared" si="0"/>
        <v>FY1999</v>
      </c>
      <c r="F31" s="568" t="str">
        <f t="shared" si="0"/>
        <v>FY2000</v>
      </c>
      <c r="G31" s="568" t="str">
        <f t="shared" si="0"/>
        <v>FY2001</v>
      </c>
      <c r="H31" s="568" t="str">
        <f t="shared" si="0"/>
        <v>FY2002</v>
      </c>
      <c r="I31" s="568" t="str">
        <f t="shared" si="0"/>
        <v>FY2003</v>
      </c>
      <c r="J31" s="568" t="str">
        <f t="shared" si="0"/>
        <v>FY2004</v>
      </c>
      <c r="K31" s="568" t="str">
        <f t="shared" si="0"/>
        <v>FY2005</v>
      </c>
      <c r="L31" s="568" t="str">
        <f t="shared" si="0"/>
        <v>FY2006</v>
      </c>
      <c r="M31" s="568" t="str">
        <f t="shared" si="0"/>
        <v>FY2007</v>
      </c>
      <c r="N31" s="568" t="str">
        <f t="shared" si="0"/>
        <v>FY2008</v>
      </c>
      <c r="O31" s="568" t="str">
        <f t="shared" si="0"/>
        <v>FY2009</v>
      </c>
      <c r="P31" s="568" t="str">
        <f t="shared" si="0"/>
        <v>FY2010</v>
      </c>
      <c r="Q31" s="568" t="str">
        <f t="shared" si="0"/>
        <v>FY2011</v>
      </c>
      <c r="R31" s="568" t="str">
        <f t="shared" si="0"/>
        <v>FY2012</v>
      </c>
      <c r="S31" s="568" t="str">
        <f t="shared" si="0"/>
        <v>FY2013</v>
      </c>
      <c r="T31" s="568" t="str">
        <f t="shared" si="0"/>
        <v>FY2014</v>
      </c>
      <c r="U31" s="568" t="str">
        <f t="shared" si="0"/>
        <v>FY2015</v>
      </c>
      <c r="V31" s="568" t="str">
        <f t="shared" si="0"/>
        <v>FY2016</v>
      </c>
      <c r="W31" s="568" t="str">
        <f t="shared" si="0"/>
        <v>FY2017</v>
      </c>
      <c r="X31" s="568" t="str">
        <f t="shared" si="0"/>
        <v>FY2018</v>
      </c>
      <c r="Y31" s="568" t="str">
        <f t="shared" si="0"/>
        <v>FY2019</v>
      </c>
      <c r="Z31" s="568" t="str">
        <f t="shared" si="0"/>
        <v>FY2020</v>
      </c>
      <c r="AA31" s="568" t="str">
        <f t="shared" si="0"/>
        <v>FY2021</v>
      </c>
      <c r="AB31" s="568" t="str">
        <f>AB2</f>
        <v>FY2022</v>
      </c>
    </row>
    <row r="32" spans="1:38" ht="20.149999999999999" customHeight="1" x14ac:dyDescent="0.25">
      <c r="A32" s="569" t="s">
        <v>950</v>
      </c>
      <c r="B32" s="570" t="s">
        <v>951</v>
      </c>
      <c r="C32" s="182"/>
      <c r="D32" s="182">
        <f t="shared" ref="D32:AB32" si="1">(D3-C3)/(D$27-C$27)*D$56</f>
        <v>-4.8768592677771909E-3</v>
      </c>
      <c r="E32" s="182">
        <f t="shared" si="1"/>
        <v>-4.1678217739566604E-3</v>
      </c>
      <c r="F32" s="182">
        <f t="shared" si="1"/>
        <v>6.7520480520589588E-4</v>
      </c>
      <c r="G32" s="182">
        <f t="shared" si="1"/>
        <v>5.0839764626497003E-3</v>
      </c>
      <c r="H32" s="182">
        <f t="shared" si="1"/>
        <v>-9.3920157473901447E-3</v>
      </c>
      <c r="I32" s="182">
        <f t="shared" si="1"/>
        <v>3.8340800782127511E-3</v>
      </c>
      <c r="J32" s="182">
        <f t="shared" si="1"/>
        <v>2.376372752769018E-3</v>
      </c>
      <c r="K32" s="182">
        <f t="shared" si="1"/>
        <v>-5.631461389211098E-4</v>
      </c>
      <c r="L32" s="182">
        <f t="shared" si="1"/>
        <v>-8.7646035025965594E-4</v>
      </c>
      <c r="M32" s="182">
        <f t="shared" si="1"/>
        <v>4.987911414692835E-3</v>
      </c>
      <c r="N32" s="182">
        <f t="shared" si="1"/>
        <v>4.6582329032773748E-3</v>
      </c>
      <c r="O32" s="182">
        <f t="shared" si="1"/>
        <v>-3.4133381850247877E-4</v>
      </c>
      <c r="P32" s="182">
        <f t="shared" si="1"/>
        <v>-3.5938605463276371E-3</v>
      </c>
      <c r="Q32" s="182">
        <f t="shared" si="1"/>
        <v>-4.4407301218226131E-3</v>
      </c>
      <c r="R32" s="182">
        <f t="shared" si="1"/>
        <v>7.5680689931661117E-3</v>
      </c>
      <c r="S32" s="182">
        <f t="shared" si="1"/>
        <v>2.3372968079584211E-3</v>
      </c>
      <c r="T32" s="182">
        <f t="shared" si="1"/>
        <v>-7.2916058216255311E-3</v>
      </c>
      <c r="U32" s="182">
        <f t="shared" si="1"/>
        <v>7.5403115028463961E-4</v>
      </c>
      <c r="V32" s="182">
        <f t="shared" si="1"/>
        <v>5.8664632263402761E-3</v>
      </c>
      <c r="W32" s="182">
        <f t="shared" si="1"/>
        <v>-6.2336895966776948E-3</v>
      </c>
      <c r="X32" s="182">
        <f t="shared" si="1"/>
        <v>2.7017957838221468E-4</v>
      </c>
      <c r="Y32" s="182">
        <f t="shared" si="1"/>
        <v>3.6214014609953415E-3</v>
      </c>
      <c r="Z32" s="182">
        <f t="shared" si="1"/>
        <v>-6.1279817161225285E-4</v>
      </c>
      <c r="AA32" s="182">
        <f t="shared" si="1"/>
        <v>-3.0228951204041947E-3</v>
      </c>
      <c r="AB32" s="182">
        <f t="shared" si="1"/>
        <v>2.6666426393432735E-3</v>
      </c>
      <c r="AC32" s="588"/>
      <c r="AD32" s="588"/>
      <c r="AE32" s="588"/>
      <c r="AF32" s="588"/>
      <c r="AG32" s="588"/>
      <c r="AH32" s="588"/>
      <c r="AI32" s="588"/>
      <c r="AJ32" s="588"/>
      <c r="AK32" s="588"/>
      <c r="AL32" s="588"/>
    </row>
    <row r="33" spans="1:28" x14ac:dyDescent="0.25">
      <c r="A33" s="569" t="s">
        <v>952</v>
      </c>
      <c r="B33" s="570" t="s">
        <v>922</v>
      </c>
      <c r="C33" s="182"/>
      <c r="D33" s="182">
        <f t="shared" ref="D33:AB33" si="2">(D4-C4)/(D$27-C$27)*D$56</f>
        <v>1.0845904669669591E-3</v>
      </c>
      <c r="E33" s="182">
        <f t="shared" si="2"/>
        <v>1.8450931842683815E-3</v>
      </c>
      <c r="F33" s="182">
        <f t="shared" si="2"/>
        <v>1.9777320221527968E-3</v>
      </c>
      <c r="G33" s="182">
        <f t="shared" si="2"/>
        <v>-1.8742371298177518E-3</v>
      </c>
      <c r="H33" s="182">
        <f t="shared" si="2"/>
        <v>-1.2610829408209456E-3</v>
      </c>
      <c r="I33" s="182">
        <f t="shared" si="2"/>
        <v>7.964636189217053E-5</v>
      </c>
      <c r="J33" s="182">
        <f t="shared" si="2"/>
        <v>1.3245067697838107E-3</v>
      </c>
      <c r="K33" s="182">
        <f t="shared" si="2"/>
        <v>3.6553938239620521E-4</v>
      </c>
      <c r="L33" s="182">
        <f t="shared" si="2"/>
        <v>9.505678359521219E-4</v>
      </c>
      <c r="M33" s="182">
        <f t="shared" si="2"/>
        <v>1.4808889231602014E-4</v>
      </c>
      <c r="N33" s="182">
        <f t="shared" si="2"/>
        <v>-3.1342129563756996E-4</v>
      </c>
      <c r="O33" s="182">
        <f t="shared" si="2"/>
        <v>6.9613456204716834E-3</v>
      </c>
      <c r="P33" s="182">
        <f t="shared" si="2"/>
        <v>1.7253218548416847E-2</v>
      </c>
      <c r="Q33" s="182">
        <f t="shared" si="2"/>
        <v>1.0118939505811409E-2</v>
      </c>
      <c r="R33" s="182">
        <f t="shared" si="2"/>
        <v>1.1140951248186717E-2</v>
      </c>
      <c r="S33" s="182">
        <f t="shared" si="2"/>
        <v>-2.5456940176225911E-3</v>
      </c>
      <c r="T33" s="182">
        <f t="shared" si="2"/>
        <v>-6.0264430622785747E-4</v>
      </c>
      <c r="U33" s="182">
        <f t="shared" si="2"/>
        <v>6.3771914899695718E-3</v>
      </c>
      <c r="V33" s="182">
        <f t="shared" si="2"/>
        <v>3.4612379491889131E-3</v>
      </c>
      <c r="W33" s="182">
        <f t="shared" si="2"/>
        <v>1.4214439040346607E-2</v>
      </c>
      <c r="X33" s="182">
        <f t="shared" si="2"/>
        <v>2.7716233066771664E-2</v>
      </c>
      <c r="Y33" s="182">
        <f t="shared" si="2"/>
        <v>7.9919773722912216E-2</v>
      </c>
      <c r="Z33" s="182">
        <f t="shared" si="2"/>
        <v>-1.2969054672872996E-2</v>
      </c>
      <c r="AA33" s="182">
        <f t="shared" si="2"/>
        <v>2.6761479587765799E-2</v>
      </c>
      <c r="AB33" s="182">
        <f t="shared" si="2"/>
        <v>-3.7711015593447091E-2</v>
      </c>
    </row>
    <row r="34" spans="1:28" x14ac:dyDescent="0.25">
      <c r="A34" s="569" t="s">
        <v>41</v>
      </c>
      <c r="B34" s="570" t="s">
        <v>923</v>
      </c>
      <c r="C34" s="182"/>
      <c r="D34" s="182">
        <f t="shared" ref="D34:AB34" si="3">(D5-C5)/(D$27-C$27)*D$56</f>
        <v>0</v>
      </c>
      <c r="E34" s="182">
        <f t="shared" si="3"/>
        <v>0</v>
      </c>
      <c r="F34" s="182">
        <f t="shared" si="3"/>
        <v>0</v>
      </c>
      <c r="G34" s="182">
        <f t="shared" si="3"/>
        <v>0</v>
      </c>
      <c r="H34" s="182">
        <f t="shared" si="3"/>
        <v>0</v>
      </c>
      <c r="I34" s="182">
        <f t="shared" si="3"/>
        <v>0</v>
      </c>
      <c r="J34" s="182">
        <f t="shared" si="3"/>
        <v>0</v>
      </c>
      <c r="K34" s="182">
        <f t="shared" si="3"/>
        <v>0</v>
      </c>
      <c r="L34" s="182">
        <f t="shared" si="3"/>
        <v>0</v>
      </c>
      <c r="M34" s="182">
        <f t="shared" si="3"/>
        <v>0</v>
      </c>
      <c r="N34" s="182">
        <f t="shared" si="3"/>
        <v>0</v>
      </c>
      <c r="O34" s="182">
        <f t="shared" si="3"/>
        <v>0</v>
      </c>
      <c r="P34" s="182">
        <f t="shared" si="3"/>
        <v>0</v>
      </c>
      <c r="Q34" s="182">
        <f t="shared" si="3"/>
        <v>0</v>
      </c>
      <c r="R34" s="182">
        <f t="shared" si="3"/>
        <v>0</v>
      </c>
      <c r="S34" s="182">
        <f t="shared" si="3"/>
        <v>0</v>
      </c>
      <c r="T34" s="182">
        <f t="shared" si="3"/>
        <v>0</v>
      </c>
      <c r="U34" s="182">
        <f t="shared" si="3"/>
        <v>0</v>
      </c>
      <c r="V34" s="182">
        <f t="shared" si="3"/>
        <v>0</v>
      </c>
      <c r="W34" s="182">
        <f t="shared" si="3"/>
        <v>0</v>
      </c>
      <c r="X34" s="182">
        <f t="shared" si="3"/>
        <v>0</v>
      </c>
      <c r="Y34" s="182">
        <f t="shared" si="3"/>
        <v>0</v>
      </c>
      <c r="Z34" s="182">
        <f t="shared" si="3"/>
        <v>0</v>
      </c>
      <c r="AA34" s="182">
        <f t="shared" si="3"/>
        <v>0</v>
      </c>
      <c r="AB34" s="182">
        <f t="shared" si="3"/>
        <v>0</v>
      </c>
    </row>
    <row r="35" spans="1:28" x14ac:dyDescent="0.25">
      <c r="A35" s="569" t="s">
        <v>42</v>
      </c>
      <c r="B35" s="570" t="s">
        <v>44</v>
      </c>
      <c r="C35" s="182"/>
      <c r="D35" s="182">
        <f t="shared" ref="D35:AB35" si="4">(D6-C6)/(D$27-C$27)*D$56</f>
        <v>-1.2528099620969378E-3</v>
      </c>
      <c r="E35" s="182">
        <f t="shared" si="4"/>
        <v>1.0733163875633974E-2</v>
      </c>
      <c r="F35" s="182">
        <f t="shared" si="4"/>
        <v>4.560340098776601E-3</v>
      </c>
      <c r="G35" s="182">
        <f t="shared" si="4"/>
        <v>5.3182360006733811E-3</v>
      </c>
      <c r="H35" s="182">
        <f t="shared" si="4"/>
        <v>-9.7884222112800843E-4</v>
      </c>
      <c r="I35" s="182">
        <f t="shared" si="4"/>
        <v>8.8994120313440669E-3</v>
      </c>
      <c r="J35" s="182">
        <f t="shared" si="4"/>
        <v>4.4534399938960306E-3</v>
      </c>
      <c r="K35" s="182">
        <f t="shared" si="4"/>
        <v>-2.6737610773523879E-2</v>
      </c>
      <c r="L35" s="182">
        <f t="shared" si="4"/>
        <v>9.4710578419063621E-3</v>
      </c>
      <c r="M35" s="182">
        <f t="shared" si="4"/>
        <v>1.1650473024687361E-2</v>
      </c>
      <c r="N35" s="182">
        <f t="shared" si="4"/>
        <v>-1.9252110046567767E-3</v>
      </c>
      <c r="O35" s="182">
        <f t="shared" si="4"/>
        <v>1.7718803994290454E-2</v>
      </c>
      <c r="P35" s="182">
        <f t="shared" si="4"/>
        <v>1.7030599946901592E-2</v>
      </c>
      <c r="Q35" s="182">
        <f t="shared" si="4"/>
        <v>-1.6058368308730947E-3</v>
      </c>
      <c r="R35" s="182">
        <f t="shared" si="4"/>
        <v>-1.8688491420650322E-2</v>
      </c>
      <c r="S35" s="182">
        <f t="shared" si="4"/>
        <v>1.3202998115864099E-3</v>
      </c>
      <c r="T35" s="182">
        <f t="shared" si="4"/>
        <v>7.6834365055118876E-3</v>
      </c>
      <c r="U35" s="182">
        <f t="shared" si="4"/>
        <v>-1.3097600768766185E-2</v>
      </c>
      <c r="V35" s="182">
        <f t="shared" si="4"/>
        <v>-1.0952372490547264E-2</v>
      </c>
      <c r="W35" s="182">
        <f t="shared" si="4"/>
        <v>-5.3070583749375766E-3</v>
      </c>
      <c r="X35" s="182">
        <f t="shared" si="4"/>
        <v>5.5544867184856546E-3</v>
      </c>
      <c r="Y35" s="182">
        <f t="shared" si="4"/>
        <v>-1.1686969209778288E-3</v>
      </c>
      <c r="Z35" s="182">
        <f t="shared" si="4"/>
        <v>-4.3961974297742473E-4</v>
      </c>
      <c r="AA35" s="182">
        <f t="shared" si="4"/>
        <v>-2.727994149666341E-3</v>
      </c>
      <c r="AB35" s="182">
        <f t="shared" si="4"/>
        <v>7.3771444986532792E-4</v>
      </c>
    </row>
    <row r="36" spans="1:28" x14ac:dyDescent="0.25">
      <c r="A36" s="569" t="s">
        <v>43</v>
      </c>
      <c r="B36" s="565" t="s">
        <v>953</v>
      </c>
      <c r="C36" s="182"/>
      <c r="D36" s="182">
        <f t="shared" ref="D36:AB36" si="5">(D7-C7)/(D$27-C$27)*D$56</f>
        <v>3.1933662834160918E-3</v>
      </c>
      <c r="E36" s="182">
        <f t="shared" si="5"/>
        <v>-3.4237123709314498E-3</v>
      </c>
      <c r="F36" s="182">
        <f t="shared" si="5"/>
        <v>1.739203491483627E-2</v>
      </c>
      <c r="G36" s="182">
        <f t="shared" si="5"/>
        <v>-3.6925997250030155E-3</v>
      </c>
      <c r="H36" s="182">
        <f t="shared" si="5"/>
        <v>1.1534883468016963E-2</v>
      </c>
      <c r="I36" s="182">
        <f t="shared" si="5"/>
        <v>-1.7428431361079074E-2</v>
      </c>
      <c r="J36" s="182">
        <f t="shared" si="5"/>
        <v>1.62268728803742E-2</v>
      </c>
      <c r="K36" s="182">
        <f t="shared" si="5"/>
        <v>6.3365774308782562E-3</v>
      </c>
      <c r="L36" s="182">
        <f t="shared" si="5"/>
        <v>5.4949209852248248E-3</v>
      </c>
      <c r="M36" s="182">
        <f t="shared" si="5"/>
        <v>-8.2273982648089355E-3</v>
      </c>
      <c r="N36" s="182">
        <f t="shared" si="5"/>
        <v>-1.6928847257837942E-2</v>
      </c>
      <c r="O36" s="182">
        <f t="shared" si="5"/>
        <v>4.6757016057842101E-3</v>
      </c>
      <c r="P36" s="182">
        <f t="shared" si="5"/>
        <v>-8.0352542411810703E-3</v>
      </c>
      <c r="Q36" s="182">
        <f t="shared" si="5"/>
        <v>1.3587858353112867E-3</v>
      </c>
      <c r="R36" s="182">
        <f t="shared" si="5"/>
        <v>-1.1587466526527878E-2</v>
      </c>
      <c r="S36" s="182">
        <f t="shared" si="5"/>
        <v>7.3768508606792092E-3</v>
      </c>
      <c r="T36" s="182">
        <f t="shared" si="5"/>
        <v>-4.9541135590136379E-3</v>
      </c>
      <c r="U36" s="182">
        <f t="shared" si="5"/>
        <v>1.3362501331770158E-3</v>
      </c>
      <c r="V36" s="182">
        <f t="shared" si="5"/>
        <v>-2.4885442238803696E-3</v>
      </c>
      <c r="W36" s="182">
        <f t="shared" si="5"/>
        <v>1.9704921934276081E-4</v>
      </c>
      <c r="X36" s="182">
        <f t="shared" si="5"/>
        <v>-7.881115778461831E-4</v>
      </c>
      <c r="Y36" s="182">
        <f t="shared" si="5"/>
        <v>5.3310250287804247E-3</v>
      </c>
      <c r="Z36" s="182">
        <f t="shared" si="5"/>
        <v>-2.4108146838034807E-3</v>
      </c>
      <c r="AA36" s="182">
        <f t="shared" si="5"/>
        <v>-2.8065095967173626E-3</v>
      </c>
      <c r="AB36" s="182">
        <f t="shared" si="5"/>
        <v>3.7603432995606018E-3</v>
      </c>
    </row>
    <row r="37" spans="1:28" x14ac:dyDescent="0.25">
      <c r="A37" s="569" t="s">
        <v>45</v>
      </c>
      <c r="B37" s="570" t="s">
        <v>954</v>
      </c>
      <c r="C37" s="182"/>
      <c r="D37" s="182">
        <f t="shared" ref="D37:AB37" si="6">(D8-C8)/(D$27-C$27)*D$56</f>
        <v>3.6334340381334045E-3</v>
      </c>
      <c r="E37" s="182">
        <f t="shared" si="6"/>
        <v>-3.073666285339526E-3</v>
      </c>
      <c r="F37" s="182">
        <f t="shared" si="6"/>
        <v>-8.5132493697560711E-4</v>
      </c>
      <c r="G37" s="182">
        <f t="shared" si="6"/>
        <v>3.1817127608999891E-4</v>
      </c>
      <c r="H37" s="182">
        <f t="shared" si="6"/>
        <v>8.1356831445124128E-4</v>
      </c>
      <c r="I37" s="182">
        <f t="shared" si="6"/>
        <v>9.2861827103505993E-4</v>
      </c>
      <c r="J37" s="182">
        <f t="shared" si="6"/>
        <v>-1.7226319501569972E-4</v>
      </c>
      <c r="K37" s="182">
        <f t="shared" si="6"/>
        <v>7.5881939487018667E-4</v>
      </c>
      <c r="L37" s="182">
        <f t="shared" si="6"/>
        <v>1.084366473754379E-4</v>
      </c>
      <c r="M37" s="182">
        <f t="shared" si="6"/>
        <v>-2.1899316994874202E-4</v>
      </c>
      <c r="N37" s="182">
        <f t="shared" si="6"/>
        <v>7.9241120044786385E-4</v>
      </c>
      <c r="O37" s="182">
        <f t="shared" si="6"/>
        <v>1.2505706674320195E-3</v>
      </c>
      <c r="P37" s="182">
        <f t="shared" si="6"/>
        <v>1.0340122565810556E-4</v>
      </c>
      <c r="Q37" s="182">
        <f t="shared" si="6"/>
        <v>2.3934036644543484E-3</v>
      </c>
      <c r="R37" s="182">
        <f t="shared" si="6"/>
        <v>-1.5336874080446395E-3</v>
      </c>
      <c r="S37" s="182">
        <f t="shared" si="6"/>
        <v>-1.1377229895315796E-3</v>
      </c>
      <c r="T37" s="182">
        <f t="shared" si="6"/>
        <v>1.6283616929005994E-3</v>
      </c>
      <c r="U37" s="182">
        <f t="shared" si="6"/>
        <v>-4.1761769191923963E-4</v>
      </c>
      <c r="V37" s="182">
        <f t="shared" si="6"/>
        <v>-7.7656498460403978E-4</v>
      </c>
      <c r="W37" s="182">
        <f t="shared" si="6"/>
        <v>1.8788347129980534E-3</v>
      </c>
      <c r="X37" s="182">
        <f t="shared" si="6"/>
        <v>1.1328551296516146E-3</v>
      </c>
      <c r="Y37" s="182">
        <f t="shared" si="6"/>
        <v>1.4132461673457225E-3</v>
      </c>
      <c r="Z37" s="182">
        <f t="shared" si="6"/>
        <v>-4.9693706445934284E-4</v>
      </c>
      <c r="AA37" s="182">
        <f t="shared" si="6"/>
        <v>-3.1604833406020298E-4</v>
      </c>
      <c r="AB37" s="182">
        <f t="shared" si="6"/>
        <v>-6.7749407648140818E-4</v>
      </c>
    </row>
    <row r="38" spans="1:28" x14ac:dyDescent="0.25">
      <c r="A38" s="569" t="s">
        <v>46</v>
      </c>
      <c r="B38" s="570" t="s">
        <v>47</v>
      </c>
      <c r="C38" s="182"/>
      <c r="D38" s="182">
        <f t="shared" ref="D38:AB38" si="7">(D9-C9)/(D$27-C$27)*D$56</f>
        <v>1.8919254195168326E-2</v>
      </c>
      <c r="E38" s="182">
        <f t="shared" si="7"/>
        <v>3.1959871997938221E-3</v>
      </c>
      <c r="F38" s="182">
        <f t="shared" si="7"/>
        <v>-2.1544605464541247E-2</v>
      </c>
      <c r="G38" s="182">
        <f t="shared" si="7"/>
        <v>6.9784466936279599E-3</v>
      </c>
      <c r="H38" s="182">
        <f t="shared" si="7"/>
        <v>1.928995134358165E-3</v>
      </c>
      <c r="I38" s="182">
        <f t="shared" si="7"/>
        <v>-8.018304965556897E-3</v>
      </c>
      <c r="J38" s="182">
        <f t="shared" si="7"/>
        <v>-6.1960825371359333E-3</v>
      </c>
      <c r="K38" s="182">
        <f t="shared" si="7"/>
        <v>5.3336694688516468E-3</v>
      </c>
      <c r="L38" s="182">
        <f t="shared" si="7"/>
        <v>2.4554684160801102E-2</v>
      </c>
      <c r="M38" s="182">
        <f t="shared" si="7"/>
        <v>-1.1898999731501615E-3</v>
      </c>
      <c r="N38" s="182">
        <f t="shared" si="7"/>
        <v>-7.2221156071957168E-3</v>
      </c>
      <c r="O38" s="182">
        <f t="shared" si="7"/>
        <v>-6.1112476254936649E-3</v>
      </c>
      <c r="P38" s="182">
        <f t="shared" si="7"/>
        <v>3.8059359896523205E-3</v>
      </c>
      <c r="Q38" s="182">
        <f t="shared" si="7"/>
        <v>-6.8336983089178818E-3</v>
      </c>
      <c r="R38" s="182">
        <f t="shared" si="7"/>
        <v>-8.8609415713883349E-3</v>
      </c>
      <c r="S38" s="182">
        <f t="shared" si="7"/>
        <v>7.2829956497769445E-3</v>
      </c>
      <c r="T38" s="182">
        <f t="shared" si="7"/>
        <v>-7.3177017782650603E-3</v>
      </c>
      <c r="U38" s="182">
        <f t="shared" si="7"/>
        <v>-6.2507477257021998E-3</v>
      </c>
      <c r="V38" s="182">
        <f t="shared" si="7"/>
        <v>1.0492349886714294E-2</v>
      </c>
      <c r="W38" s="182">
        <f t="shared" si="7"/>
        <v>3.6551599577274848E-3</v>
      </c>
      <c r="X38" s="182">
        <f t="shared" si="7"/>
        <v>2.5673556478022115E-3</v>
      </c>
      <c r="Y38" s="182">
        <f t="shared" si="7"/>
        <v>9.9184751074970108E-3</v>
      </c>
      <c r="Z38" s="182">
        <f t="shared" si="7"/>
        <v>-2.5425271428478969E-3</v>
      </c>
      <c r="AA38" s="182">
        <f t="shared" si="7"/>
        <v>-9.3864698225243944E-4</v>
      </c>
      <c r="AB38" s="182">
        <f t="shared" si="7"/>
        <v>6.3746527474243826E-3</v>
      </c>
    </row>
    <row r="39" spans="1:28" x14ac:dyDescent="0.25">
      <c r="A39" s="569" t="s">
        <v>48</v>
      </c>
      <c r="B39" s="570" t="s">
        <v>955</v>
      </c>
      <c r="C39" s="182"/>
      <c r="D39" s="182">
        <f t="shared" ref="D39:AB39" si="8">(D10-C10)/(D$27-C$27)*D$56</f>
        <v>6.767286049123236E-4</v>
      </c>
      <c r="E39" s="182">
        <f t="shared" si="8"/>
        <v>5.3913705256704372E-3</v>
      </c>
      <c r="F39" s="182">
        <f t="shared" si="8"/>
        <v>2.2531170991357468E-2</v>
      </c>
      <c r="G39" s="182">
        <f t="shared" si="8"/>
        <v>8.7917556527239132E-3</v>
      </c>
      <c r="H39" s="182">
        <f t="shared" si="8"/>
        <v>1.4081379872699154E-2</v>
      </c>
      <c r="I39" s="182">
        <f t="shared" si="8"/>
        <v>-8.2004104078956766E-4</v>
      </c>
      <c r="J39" s="182">
        <f t="shared" si="8"/>
        <v>2.4452389055012055E-3</v>
      </c>
      <c r="K39" s="182">
        <f t="shared" si="8"/>
        <v>-9.4225214329787365E-4</v>
      </c>
      <c r="L39" s="182">
        <f t="shared" si="8"/>
        <v>-1.7921574741408541E-2</v>
      </c>
      <c r="M39" s="182">
        <f t="shared" si="8"/>
        <v>5.8279288850008352E-3</v>
      </c>
      <c r="N39" s="182">
        <f t="shared" si="8"/>
        <v>-3.3198143940158251E-3</v>
      </c>
      <c r="O39" s="182">
        <f t="shared" si="8"/>
        <v>2.3020099168048324E-3</v>
      </c>
      <c r="P39" s="182">
        <f t="shared" si="8"/>
        <v>7.7682079974593782E-3</v>
      </c>
      <c r="Q39" s="182">
        <f t="shared" si="8"/>
        <v>-2.7719406839210288E-4</v>
      </c>
      <c r="R39" s="182">
        <f t="shared" si="8"/>
        <v>6.0433797292559228E-3</v>
      </c>
      <c r="S39" s="182">
        <f t="shared" si="8"/>
        <v>-4.2532819553563254E-4</v>
      </c>
      <c r="T39" s="182">
        <f t="shared" si="8"/>
        <v>-3.2060941832911119E-3</v>
      </c>
      <c r="U39" s="182">
        <f t="shared" si="8"/>
        <v>5.847533850770149E-3</v>
      </c>
      <c r="V39" s="182">
        <f t="shared" si="8"/>
        <v>1.1249033744852627E-3</v>
      </c>
      <c r="W39" s="182">
        <f t="shared" si="8"/>
        <v>5.0303998849425676E-4</v>
      </c>
      <c r="X39" s="182">
        <f t="shared" si="8"/>
        <v>1.2014855222396049E-2</v>
      </c>
      <c r="Y39" s="182">
        <f t="shared" si="8"/>
        <v>5.682153769752416E-3</v>
      </c>
      <c r="Z39" s="182">
        <f t="shared" si="8"/>
        <v>-2.3410942231866282E-3</v>
      </c>
      <c r="AA39" s="182">
        <f t="shared" si="8"/>
        <v>-4.7611189502854204E-4</v>
      </c>
      <c r="AB39" s="182">
        <f t="shared" si="8"/>
        <v>3.8796465080968645E-3</v>
      </c>
    </row>
    <row r="40" spans="1:28" x14ac:dyDescent="0.25">
      <c r="A40" s="569" t="s">
        <v>49</v>
      </c>
      <c r="B40" s="570" t="s">
        <v>956</v>
      </c>
      <c r="C40" s="182"/>
      <c r="D40" s="182">
        <f t="shared" ref="D40:AB40" si="9">(D11-C11)/(D$27-C$27)*D$56</f>
        <v>7.5730850993952995E-3</v>
      </c>
      <c r="E40" s="182">
        <f t="shared" si="9"/>
        <v>-8.838959351962038E-3</v>
      </c>
      <c r="F40" s="182">
        <f t="shared" si="9"/>
        <v>6.6365168452738399E-3</v>
      </c>
      <c r="G40" s="182">
        <f t="shared" si="9"/>
        <v>1.0359001400519041E-2</v>
      </c>
      <c r="H40" s="182">
        <f t="shared" si="9"/>
        <v>1.3878128028299732E-2</v>
      </c>
      <c r="I40" s="182">
        <f t="shared" si="9"/>
        <v>1.1787756450233415E-2</v>
      </c>
      <c r="J40" s="182">
        <f t="shared" si="9"/>
        <v>-4.6029013760937555E-3</v>
      </c>
      <c r="K40" s="182">
        <f t="shared" si="9"/>
        <v>-1.4932419950991983E-3</v>
      </c>
      <c r="L40" s="182">
        <f t="shared" si="9"/>
        <v>-1.7821261349852378E-2</v>
      </c>
      <c r="M40" s="182">
        <f t="shared" si="9"/>
        <v>1.4477285196352239E-2</v>
      </c>
      <c r="N40" s="182">
        <f t="shared" si="9"/>
        <v>-3.7367932921212363E-2</v>
      </c>
      <c r="O40" s="182">
        <f t="shared" si="9"/>
        <v>1.3597272053488225E-2</v>
      </c>
      <c r="P40" s="182">
        <f t="shared" si="9"/>
        <v>3.7912077826061474E-3</v>
      </c>
      <c r="Q40" s="182">
        <f t="shared" si="9"/>
        <v>-6.1245750169753171E-3</v>
      </c>
      <c r="R40" s="182">
        <f t="shared" si="9"/>
        <v>4.7595764638950749E-3</v>
      </c>
      <c r="S40" s="182">
        <f t="shared" si="9"/>
        <v>9.9261042466943818E-3</v>
      </c>
      <c r="T40" s="182">
        <f t="shared" si="9"/>
        <v>5.8209531621701994E-3</v>
      </c>
      <c r="U40" s="182">
        <f t="shared" si="9"/>
        <v>1.0590979224555624E-2</v>
      </c>
      <c r="V40" s="182">
        <f t="shared" si="9"/>
        <v>-8.4289678171452649E-5</v>
      </c>
      <c r="W40" s="182">
        <f t="shared" si="9"/>
        <v>1.5020042921513273E-2</v>
      </c>
      <c r="X40" s="182">
        <f t="shared" si="9"/>
        <v>4.1042655760549574E-3</v>
      </c>
      <c r="Y40" s="182">
        <f t="shared" si="9"/>
        <v>-7.6578605304524995E-3</v>
      </c>
      <c r="Z40" s="182">
        <f t="shared" si="9"/>
        <v>-1.9581298585886458E-3</v>
      </c>
      <c r="AA40" s="182">
        <f t="shared" si="9"/>
        <v>6.4642256361213202E-4</v>
      </c>
      <c r="AB40" s="182">
        <f t="shared" si="9"/>
        <v>5.2764962824092829E-3</v>
      </c>
    </row>
    <row r="41" spans="1:28" x14ac:dyDescent="0.25">
      <c r="A41" s="569" t="s">
        <v>50</v>
      </c>
      <c r="B41" s="570" t="s">
        <v>957</v>
      </c>
      <c r="C41" s="182"/>
      <c r="D41" s="182">
        <f t="shared" ref="D41:AB41" si="10">(D12-C12)/(D$27-C$27)*D$56</f>
        <v>-3.6690488202531521E-3</v>
      </c>
      <c r="E41" s="182">
        <f t="shared" si="10"/>
        <v>-8.1785097720325842E-3</v>
      </c>
      <c r="F41" s="182">
        <f t="shared" si="10"/>
        <v>3.879136131276522E-4</v>
      </c>
      <c r="G41" s="182">
        <f t="shared" si="10"/>
        <v>1.4795237181182964E-2</v>
      </c>
      <c r="H41" s="182">
        <f t="shared" si="10"/>
        <v>-1.337578313509488E-2</v>
      </c>
      <c r="I41" s="182">
        <f t="shared" si="10"/>
        <v>-2.2994098365897195E-3</v>
      </c>
      <c r="J41" s="182">
        <f t="shared" si="10"/>
        <v>1.1221298719585216E-3</v>
      </c>
      <c r="K41" s="182">
        <f t="shared" si="10"/>
        <v>-8.5762063193598801E-5</v>
      </c>
      <c r="L41" s="182">
        <f t="shared" si="10"/>
        <v>-5.7744515827277756E-3</v>
      </c>
      <c r="M41" s="182">
        <f t="shared" si="10"/>
        <v>3.1111037747221428E-3</v>
      </c>
      <c r="N41" s="182">
        <f t="shared" si="10"/>
        <v>-4.1299202052920442E-3</v>
      </c>
      <c r="O41" s="182">
        <f t="shared" si="10"/>
        <v>1.6373989832640049E-3</v>
      </c>
      <c r="P41" s="182">
        <f t="shared" si="10"/>
        <v>-8.5717204227761783E-4</v>
      </c>
      <c r="Q41" s="182">
        <f t="shared" si="10"/>
        <v>-1.2741303766366249E-3</v>
      </c>
      <c r="R41" s="182">
        <f t="shared" si="10"/>
        <v>-4.1543065834886132E-4</v>
      </c>
      <c r="S41" s="182">
        <f t="shared" si="10"/>
        <v>-2.7815062554756528E-3</v>
      </c>
      <c r="T41" s="182">
        <f t="shared" si="10"/>
        <v>2.0760953998417457E-3</v>
      </c>
      <c r="U41" s="182">
        <f t="shared" si="10"/>
        <v>1.3613257815482003E-3</v>
      </c>
      <c r="V41" s="182">
        <f t="shared" si="10"/>
        <v>2.432884617018172E-3</v>
      </c>
      <c r="W41" s="182">
        <f t="shared" si="10"/>
        <v>9.5992033299476139E-4</v>
      </c>
      <c r="X41" s="182">
        <f t="shared" si="10"/>
        <v>8.7367912861099068E-5</v>
      </c>
      <c r="Y41" s="182">
        <f t="shared" si="10"/>
        <v>2.5100954656210386E-3</v>
      </c>
      <c r="Z41" s="182">
        <f t="shared" si="10"/>
        <v>-4.6026162502264788E-3</v>
      </c>
      <c r="AA41" s="182">
        <f t="shared" si="10"/>
        <v>-3.9046786503582611E-3</v>
      </c>
      <c r="AB41" s="182">
        <f t="shared" si="10"/>
        <v>4.1062964441528496E-3</v>
      </c>
    </row>
    <row r="42" spans="1:28" x14ac:dyDescent="0.25">
      <c r="A42" s="569" t="s">
        <v>51</v>
      </c>
      <c r="B42" s="570" t="s">
        <v>958</v>
      </c>
      <c r="C42" s="182"/>
      <c r="D42" s="182">
        <f t="shared" ref="D42:AB42" si="11">(D13-C13)/(D$27-C$27)*D$56</f>
        <v>-3.4725769213150002E-3</v>
      </c>
      <c r="E42" s="182">
        <f t="shared" si="11"/>
        <v>-2.2575865412551103E-4</v>
      </c>
      <c r="F42" s="182">
        <f t="shared" si="11"/>
        <v>1.4020564326660608E-3</v>
      </c>
      <c r="G42" s="182">
        <f t="shared" si="11"/>
        <v>1.4738246145554002E-3</v>
      </c>
      <c r="H42" s="182">
        <f t="shared" si="11"/>
        <v>2.1315152119566827E-3</v>
      </c>
      <c r="I42" s="182">
        <f t="shared" si="11"/>
        <v>-5.9608260465852545E-3</v>
      </c>
      <c r="J42" s="182">
        <f t="shared" si="11"/>
        <v>-5.450879318420975E-3</v>
      </c>
      <c r="K42" s="182">
        <f t="shared" si="11"/>
        <v>1.5791182554475158E-3</v>
      </c>
      <c r="L42" s="182">
        <f t="shared" si="11"/>
        <v>2.4993865187058813E-3</v>
      </c>
      <c r="M42" s="182">
        <f t="shared" si="11"/>
        <v>4.0409379012810781E-3</v>
      </c>
      <c r="N42" s="182">
        <f t="shared" si="11"/>
        <v>-5.0877450809313409E-3</v>
      </c>
      <c r="O42" s="182">
        <f t="shared" si="11"/>
        <v>4.2059196308963567E-3</v>
      </c>
      <c r="P42" s="182">
        <f t="shared" si="11"/>
        <v>-1.2412216268947052E-3</v>
      </c>
      <c r="Q42" s="182">
        <f t="shared" si="11"/>
        <v>-3.2616128653550572E-3</v>
      </c>
      <c r="R42" s="182">
        <f t="shared" si="11"/>
        <v>5.1643519552976803E-4</v>
      </c>
      <c r="S42" s="182">
        <f t="shared" si="11"/>
        <v>1.0881680368457086E-3</v>
      </c>
      <c r="T42" s="182">
        <f t="shared" si="11"/>
        <v>-3.6701720063924636E-3</v>
      </c>
      <c r="U42" s="182">
        <f t="shared" si="11"/>
        <v>8.4171886185328178E-3</v>
      </c>
      <c r="V42" s="182">
        <f t="shared" si="11"/>
        <v>-4.9886487401664943E-4</v>
      </c>
      <c r="W42" s="182">
        <f t="shared" si="11"/>
        <v>1.3682231109895047E-3</v>
      </c>
      <c r="X42" s="182">
        <f t="shared" si="11"/>
        <v>-2.5685296902060689E-3</v>
      </c>
      <c r="Y42" s="182">
        <f t="shared" si="11"/>
        <v>-3.0410600324447417E-3</v>
      </c>
      <c r="Z42" s="182">
        <f t="shared" si="11"/>
        <v>4.9411119407230582E-3</v>
      </c>
      <c r="AA42" s="182">
        <f t="shared" si="11"/>
        <v>-2.6035816338806465E-3</v>
      </c>
      <c r="AB42" s="182">
        <f t="shared" si="11"/>
        <v>-2.4998587351202782E-3</v>
      </c>
    </row>
    <row r="43" spans="1:28" x14ac:dyDescent="0.25">
      <c r="A43" s="569" t="s">
        <v>53</v>
      </c>
      <c r="B43" s="565" t="s">
        <v>52</v>
      </c>
      <c r="C43" s="182"/>
      <c r="D43" s="182">
        <f t="shared" ref="D43:AB43" si="12">(D14-C14)/(D$27-C$27)*D$56</f>
        <v>-8.5564600410024429E-5</v>
      </c>
      <c r="E43" s="182">
        <f t="shared" si="12"/>
        <v>4.1080446590573434E-3</v>
      </c>
      <c r="F43" s="182">
        <f t="shared" si="12"/>
        <v>1.265814530117159E-3</v>
      </c>
      <c r="G43" s="182">
        <f t="shared" si="12"/>
        <v>1.1303629285149366E-3</v>
      </c>
      <c r="H43" s="182">
        <f t="shared" si="12"/>
        <v>-9.6753454402077454E-4</v>
      </c>
      <c r="I43" s="182">
        <f t="shared" si="12"/>
        <v>6.0034875606326194E-3</v>
      </c>
      <c r="J43" s="182">
        <f t="shared" si="12"/>
        <v>3.2157573106198579E-4</v>
      </c>
      <c r="K43" s="182">
        <f t="shared" si="12"/>
        <v>9.7026185042145552E-4</v>
      </c>
      <c r="L43" s="182">
        <f t="shared" si="12"/>
        <v>-3.9525563096842048E-3</v>
      </c>
      <c r="M43" s="182">
        <f t="shared" si="12"/>
        <v>-1.5596786061583419E-3</v>
      </c>
      <c r="N43" s="182">
        <f t="shared" si="12"/>
        <v>9.0430025936029639E-4</v>
      </c>
      <c r="O43" s="182">
        <f t="shared" si="12"/>
        <v>3.742045204561519E-3</v>
      </c>
      <c r="P43" s="182">
        <f t="shared" si="12"/>
        <v>1.3510162847174246E-3</v>
      </c>
      <c r="Q43" s="182">
        <f t="shared" si="12"/>
        <v>-3.3490754780828599E-4</v>
      </c>
      <c r="R43" s="182">
        <f t="shared" si="12"/>
        <v>2.6359285085699065E-4</v>
      </c>
      <c r="S43" s="182">
        <f t="shared" si="12"/>
        <v>3.1530588711259533E-3</v>
      </c>
      <c r="T43" s="182">
        <f t="shared" si="12"/>
        <v>7.1587727798581328E-3</v>
      </c>
      <c r="U43" s="182">
        <f t="shared" si="12"/>
        <v>7.6053057127816702E-3</v>
      </c>
      <c r="V43" s="182">
        <f t="shared" si="12"/>
        <v>5.9439369644372873E-3</v>
      </c>
      <c r="W43" s="182">
        <f t="shared" si="12"/>
        <v>5.9023297501267511E-3</v>
      </c>
      <c r="X43" s="182">
        <f t="shared" si="12"/>
        <v>2.8422191150215721E-3</v>
      </c>
      <c r="Y43" s="182">
        <f t="shared" si="12"/>
        <v>5.1637304283426106E-3</v>
      </c>
      <c r="Z43" s="182">
        <f t="shared" si="12"/>
        <v>5.8690982437900616E-3</v>
      </c>
      <c r="AA43" s="182">
        <f t="shared" si="12"/>
        <v>-5.8628957663324072E-3</v>
      </c>
      <c r="AB43" s="182">
        <f t="shared" si="12"/>
        <v>-1.7071050179069366E-3</v>
      </c>
    </row>
    <row r="44" spans="1:28" x14ac:dyDescent="0.25">
      <c r="A44" s="569" t="s">
        <v>54</v>
      </c>
      <c r="B44" s="570" t="s">
        <v>930</v>
      </c>
      <c r="C44" s="182"/>
      <c r="D44" s="182">
        <f t="shared" ref="D44:AB44" si="13">(D15-C15)/(D$27-C$27)*D$56</f>
        <v>-4.4247400679478703E-3</v>
      </c>
      <c r="E44" s="182">
        <f t="shared" si="13"/>
        <v>-1.1522851765560843E-3</v>
      </c>
      <c r="F44" s="182">
        <f t="shared" si="13"/>
        <v>1.4547045676286154E-3</v>
      </c>
      <c r="G44" s="182">
        <f t="shared" si="13"/>
        <v>-1.290996803182386E-4</v>
      </c>
      <c r="H44" s="182">
        <f t="shared" si="13"/>
        <v>8.147775012425555E-5</v>
      </c>
      <c r="I44" s="182">
        <f t="shared" si="13"/>
        <v>7.5762003966544234E-4</v>
      </c>
      <c r="J44" s="182">
        <f t="shared" si="13"/>
        <v>6.3530372598717883E-4</v>
      </c>
      <c r="K44" s="182">
        <f t="shared" si="13"/>
        <v>6.8659326317181593E-4</v>
      </c>
      <c r="L44" s="182">
        <f t="shared" si="13"/>
        <v>1.2776970872608012E-3</v>
      </c>
      <c r="M44" s="182">
        <f t="shared" si="13"/>
        <v>8.0395590930235127E-4</v>
      </c>
      <c r="N44" s="182">
        <f t="shared" si="13"/>
        <v>5.8634054823582775E-5</v>
      </c>
      <c r="O44" s="182">
        <f t="shared" si="13"/>
        <v>3.248155391406966E-4</v>
      </c>
      <c r="P44" s="182">
        <f t="shared" si="13"/>
        <v>9.9166159675738007E-4</v>
      </c>
      <c r="Q44" s="182">
        <f t="shared" si="13"/>
        <v>1.7096975110483174E-4</v>
      </c>
      <c r="R44" s="182">
        <f t="shared" si="13"/>
        <v>-4.7609461261868434E-4</v>
      </c>
      <c r="S44" s="182">
        <f t="shared" si="13"/>
        <v>-3.2827281855563338E-4</v>
      </c>
      <c r="T44" s="182">
        <f t="shared" si="13"/>
        <v>2.8452366894862746E-4</v>
      </c>
      <c r="U44" s="182">
        <f t="shared" si="13"/>
        <v>3.3849388423084657E-3</v>
      </c>
      <c r="V44" s="182">
        <f t="shared" si="13"/>
        <v>-1.1340589595108023E-3</v>
      </c>
      <c r="W44" s="182">
        <f t="shared" si="13"/>
        <v>9.6600717902341259E-4</v>
      </c>
      <c r="X44" s="182">
        <f t="shared" si="13"/>
        <v>-1.7955873296950785E-3</v>
      </c>
      <c r="Y44" s="182">
        <f t="shared" si="13"/>
        <v>-1.7916959504473791E-3</v>
      </c>
      <c r="Z44" s="182">
        <f t="shared" si="13"/>
        <v>-7.6185069627188195E-4</v>
      </c>
      <c r="AA44" s="182">
        <f t="shared" si="13"/>
        <v>-1.0795925462518542E-3</v>
      </c>
      <c r="AB44" s="182">
        <f t="shared" si="13"/>
        <v>-8.8867788835302465E-4</v>
      </c>
    </row>
    <row r="45" spans="1:28" x14ac:dyDescent="0.25">
      <c r="A45" s="569" t="s">
        <v>56</v>
      </c>
      <c r="B45" s="570" t="s">
        <v>959</v>
      </c>
      <c r="C45" s="182"/>
      <c r="D45" s="182">
        <f t="shared" ref="D45:AB45" si="14">(D16-C16)/(D$27-C$27)*D$56</f>
        <v>-1.6265542051650439E-3</v>
      </c>
      <c r="E45" s="182">
        <f t="shared" si="14"/>
        <v>8.4106744569336527E-4</v>
      </c>
      <c r="F45" s="182">
        <f t="shared" si="14"/>
        <v>9.9210284946726489E-4</v>
      </c>
      <c r="G45" s="182">
        <f t="shared" si="14"/>
        <v>-1.0469787062414482E-3</v>
      </c>
      <c r="H45" s="182">
        <f t="shared" si="14"/>
        <v>2.1253053174051464E-5</v>
      </c>
      <c r="I45" s="182">
        <f t="shared" si="14"/>
        <v>-4.9072044250891432E-4</v>
      </c>
      <c r="J45" s="182">
        <f t="shared" si="14"/>
        <v>-1.7419358784161686E-3</v>
      </c>
      <c r="K45" s="182">
        <f t="shared" si="14"/>
        <v>-5.5289979921399179E-4</v>
      </c>
      <c r="L45" s="182">
        <f t="shared" si="14"/>
        <v>7.7339888674909452E-4</v>
      </c>
      <c r="M45" s="182">
        <f t="shared" si="14"/>
        <v>7.8795000574074419E-4</v>
      </c>
      <c r="N45" s="182">
        <f t="shared" si="14"/>
        <v>8.3253876331842265E-4</v>
      </c>
      <c r="O45" s="182">
        <f t="shared" si="14"/>
        <v>2.7720131317302623E-4</v>
      </c>
      <c r="P45" s="182">
        <f t="shared" si="14"/>
        <v>-3.5493297614586577E-4</v>
      </c>
      <c r="Q45" s="182">
        <f t="shared" si="14"/>
        <v>9.6386347773537581E-4</v>
      </c>
      <c r="R45" s="182">
        <f t="shared" si="14"/>
        <v>-1.5788896206884164E-3</v>
      </c>
      <c r="S45" s="182">
        <f t="shared" si="14"/>
        <v>6.3845150080822578E-4</v>
      </c>
      <c r="T45" s="182">
        <f t="shared" si="14"/>
        <v>-1.3020598051249786E-3</v>
      </c>
      <c r="U45" s="182">
        <f t="shared" si="14"/>
        <v>-1.4671821781008438E-3</v>
      </c>
      <c r="V45" s="182">
        <f t="shared" si="14"/>
        <v>8.9555798653080318E-4</v>
      </c>
      <c r="W45" s="182">
        <f t="shared" si="14"/>
        <v>6.6258720419711914E-4</v>
      </c>
      <c r="X45" s="182">
        <f t="shared" si="14"/>
        <v>1.629296995198117E-3</v>
      </c>
      <c r="Y45" s="182">
        <f t="shared" si="14"/>
        <v>-8.7729358672556507E-4</v>
      </c>
      <c r="Z45" s="182">
        <f t="shared" si="14"/>
        <v>-8.0654107128509331E-4</v>
      </c>
      <c r="AA45" s="182">
        <f t="shared" si="14"/>
        <v>-1.6676632387604566E-4</v>
      </c>
      <c r="AB45" s="182">
        <f t="shared" si="14"/>
        <v>-1.3951820639267279E-3</v>
      </c>
    </row>
    <row r="46" spans="1:28" x14ac:dyDescent="0.25">
      <c r="A46" s="569" t="s">
        <v>58</v>
      </c>
      <c r="B46" s="570" t="s">
        <v>960</v>
      </c>
      <c r="C46" s="182"/>
      <c r="D46" s="182">
        <f t="shared" ref="D46:AB46" si="15">(D17-C17)/(D$27-C$27)*D$56</f>
        <v>-2.0329930441327269E-3</v>
      </c>
      <c r="E46" s="182">
        <f t="shared" si="15"/>
        <v>-3.8107097879598131E-3</v>
      </c>
      <c r="F46" s="182">
        <f t="shared" si="15"/>
        <v>9.6076112795570145E-5</v>
      </c>
      <c r="G46" s="182">
        <f t="shared" si="15"/>
        <v>2.1174464594163672E-3</v>
      </c>
      <c r="H46" s="182">
        <f t="shared" si="15"/>
        <v>-1.0788520377941042E-3</v>
      </c>
      <c r="I46" s="182">
        <f t="shared" si="15"/>
        <v>6.9506158730706146E-4</v>
      </c>
      <c r="J46" s="182">
        <f t="shared" si="15"/>
        <v>1.048064027002751E-3</v>
      </c>
      <c r="K46" s="182">
        <f t="shared" si="15"/>
        <v>-7.6629002998542808E-4</v>
      </c>
      <c r="L46" s="182">
        <f t="shared" si="15"/>
        <v>9.2152620592828518E-5</v>
      </c>
      <c r="M46" s="182">
        <f t="shared" si="15"/>
        <v>-8.1177694401172551E-4</v>
      </c>
      <c r="N46" s="182">
        <f t="shared" si="15"/>
        <v>-9.7833975852447018E-4</v>
      </c>
      <c r="O46" s="182">
        <f t="shared" si="15"/>
        <v>1.050150269749917E-3</v>
      </c>
      <c r="P46" s="182">
        <f t="shared" si="15"/>
        <v>3.1721313928783024E-5</v>
      </c>
      <c r="Q46" s="182">
        <f t="shared" si="15"/>
        <v>-2.3280351630307206E-4</v>
      </c>
      <c r="R46" s="182">
        <f t="shared" si="15"/>
        <v>-2.6285202469388414E-3</v>
      </c>
      <c r="S46" s="182">
        <f t="shared" si="15"/>
        <v>-3.0010060821442081E-4</v>
      </c>
      <c r="T46" s="182">
        <f t="shared" si="15"/>
        <v>1.9085557337775413E-4</v>
      </c>
      <c r="U46" s="182">
        <f t="shared" si="15"/>
        <v>6.06434374703195E-4</v>
      </c>
      <c r="V46" s="182">
        <f t="shared" si="15"/>
        <v>-3.0211608836264734E-3</v>
      </c>
      <c r="W46" s="182">
        <f t="shared" si="15"/>
        <v>-3.7670958841771459E-4</v>
      </c>
      <c r="X46" s="182">
        <f t="shared" si="15"/>
        <v>1.4263678797521203E-3</v>
      </c>
      <c r="Y46" s="182">
        <f t="shared" si="15"/>
        <v>-1.1601104239671548E-3</v>
      </c>
      <c r="Z46" s="182">
        <f t="shared" si="15"/>
        <v>-4.0477926037491989E-4</v>
      </c>
      <c r="AA46" s="182">
        <f t="shared" si="15"/>
        <v>-1.0431398363158129E-6</v>
      </c>
      <c r="AB46" s="182">
        <f t="shared" si="15"/>
        <v>2.5076338786220664E-4</v>
      </c>
    </row>
    <row r="47" spans="1:28" x14ac:dyDescent="0.25">
      <c r="A47" s="569" t="s">
        <v>59</v>
      </c>
      <c r="B47" s="565" t="s">
        <v>55</v>
      </c>
      <c r="C47" s="182"/>
      <c r="D47" s="182">
        <f t="shared" ref="D47:AB47" si="16">(D18-C18)/(D$27-C$27)*D$56</f>
        <v>-8.4337866006817044E-3</v>
      </c>
      <c r="E47" s="182">
        <f t="shared" si="16"/>
        <v>-7.2230263647590437E-3</v>
      </c>
      <c r="F47" s="182">
        <f t="shared" si="16"/>
        <v>3.5061788345511127E-3</v>
      </c>
      <c r="G47" s="182">
        <f t="shared" si="16"/>
        <v>-1.9196394418073963E-3</v>
      </c>
      <c r="H47" s="182">
        <f t="shared" si="16"/>
        <v>-7.0371786126488013E-3</v>
      </c>
      <c r="I47" s="182">
        <f t="shared" si="16"/>
        <v>2.3634021076607676E-3</v>
      </c>
      <c r="J47" s="182">
        <f t="shared" si="16"/>
        <v>9.9922094207854223E-3</v>
      </c>
      <c r="K47" s="182">
        <f t="shared" si="16"/>
        <v>-1.4452666284304064E-2</v>
      </c>
      <c r="L47" s="182">
        <f t="shared" si="16"/>
        <v>9.3945549967354002E-3</v>
      </c>
      <c r="M47" s="182">
        <f t="shared" si="16"/>
        <v>3.5235937373777592E-4</v>
      </c>
      <c r="N47" s="182">
        <f t="shared" si="16"/>
        <v>-7.4968345296203241E-3</v>
      </c>
      <c r="O47" s="182">
        <f t="shared" si="16"/>
        <v>6.3637074161864053E-3</v>
      </c>
      <c r="P47" s="182">
        <f t="shared" si="16"/>
        <v>-1.8948522214883611E-3</v>
      </c>
      <c r="Q47" s="182">
        <f t="shared" si="16"/>
        <v>-3.2041914907520409E-3</v>
      </c>
      <c r="R47" s="182">
        <f t="shared" si="16"/>
        <v>7.2269505709826954E-3</v>
      </c>
      <c r="S47" s="182">
        <f t="shared" si="16"/>
        <v>7.7208904838729333E-3</v>
      </c>
      <c r="T47" s="182">
        <f t="shared" si="16"/>
        <v>3.6688771888981713E-4</v>
      </c>
      <c r="U47" s="182">
        <f t="shared" si="16"/>
        <v>5.015459162463886E-3</v>
      </c>
      <c r="V47" s="182">
        <f t="shared" si="16"/>
        <v>7.4299524355125861E-3</v>
      </c>
      <c r="W47" s="182">
        <f t="shared" si="16"/>
        <v>1.0391369778734578E-2</v>
      </c>
      <c r="X47" s="182">
        <f t="shared" si="16"/>
        <v>1.9079417140508209E-5</v>
      </c>
      <c r="Y47" s="182">
        <f t="shared" si="16"/>
        <v>1.6194104304611615E-4</v>
      </c>
      <c r="Z47" s="182">
        <f t="shared" si="16"/>
        <v>1.7575142306497662E-3</v>
      </c>
      <c r="AA47" s="182">
        <f t="shared" si="16"/>
        <v>-4.5951098445706287E-3</v>
      </c>
      <c r="AB47" s="182">
        <f t="shared" si="16"/>
        <v>3.0738105651514744E-3</v>
      </c>
    </row>
    <row r="48" spans="1:28" x14ac:dyDescent="0.25">
      <c r="A48" s="569" t="s">
        <v>60</v>
      </c>
      <c r="B48" s="570" t="s">
        <v>57</v>
      </c>
      <c r="C48" s="182"/>
      <c r="D48" s="182">
        <f t="shared" ref="D48:AB48" si="17">(D19-C19)/(D$27-C$27)*D$56</f>
        <v>-7.9867415300920591E-3</v>
      </c>
      <c r="E48" s="182">
        <f t="shared" si="17"/>
        <v>3.4590065053508224E-4</v>
      </c>
      <c r="F48" s="182">
        <f t="shared" si="17"/>
        <v>-6.8024622456944834E-4</v>
      </c>
      <c r="G48" s="182">
        <f t="shared" si="17"/>
        <v>6.9986983515917325E-3</v>
      </c>
      <c r="H48" s="182">
        <f t="shared" si="17"/>
        <v>1.2589825097900534E-2</v>
      </c>
      <c r="I48" s="182">
        <f t="shared" si="17"/>
        <v>7.0102641269615816E-4</v>
      </c>
      <c r="J48" s="182">
        <f t="shared" si="17"/>
        <v>3.3479893963929836E-4</v>
      </c>
      <c r="K48" s="182">
        <f t="shared" si="17"/>
        <v>1.7275471492644426E-2</v>
      </c>
      <c r="L48" s="182">
        <f t="shared" si="17"/>
        <v>-2.8941103462116285E-3</v>
      </c>
      <c r="M48" s="182">
        <f t="shared" si="17"/>
        <v>5.4837082011663912E-3</v>
      </c>
      <c r="N48" s="182">
        <f t="shared" si="17"/>
        <v>3.8206259720382075E-3</v>
      </c>
      <c r="O48" s="182">
        <f t="shared" si="17"/>
        <v>-1.2474070081529766E-3</v>
      </c>
      <c r="P48" s="182">
        <f t="shared" si="17"/>
        <v>5.9219825961649058E-3</v>
      </c>
      <c r="Q48" s="182">
        <f t="shared" si="17"/>
        <v>7.604308324101759E-3</v>
      </c>
      <c r="R48" s="182">
        <f t="shared" si="17"/>
        <v>3.0193372682209242E-3</v>
      </c>
      <c r="S48" s="182">
        <f t="shared" si="17"/>
        <v>-1.2263384727274856E-3</v>
      </c>
      <c r="T48" s="182">
        <f t="shared" si="17"/>
        <v>5.5619896633117398E-4</v>
      </c>
      <c r="U48" s="182">
        <f t="shared" si="17"/>
        <v>-6.5319446701261668E-4</v>
      </c>
      <c r="V48" s="182">
        <f t="shared" si="17"/>
        <v>-4.7525762223533394E-3</v>
      </c>
      <c r="W48" s="182">
        <f t="shared" si="17"/>
        <v>-1.0996171437544586E-3</v>
      </c>
      <c r="X48" s="182">
        <f t="shared" si="17"/>
        <v>5.6036700074313427E-4</v>
      </c>
      <c r="Y48" s="182">
        <f t="shared" si="17"/>
        <v>1.1758857513008093E-3</v>
      </c>
      <c r="Z48" s="182">
        <f t="shared" si="17"/>
        <v>-3.7509898498097522E-3</v>
      </c>
      <c r="AA48" s="182">
        <f t="shared" si="17"/>
        <v>9.6291178618512236E-3</v>
      </c>
      <c r="AB48" s="182">
        <f t="shared" si="17"/>
        <v>5.0633981684523885E-3</v>
      </c>
    </row>
    <row r="49" spans="1:38" x14ac:dyDescent="0.25">
      <c r="A49" s="569" t="s">
        <v>61</v>
      </c>
      <c r="B49" s="570" t="s">
        <v>961</v>
      </c>
      <c r="C49" s="182"/>
      <c r="D49" s="182">
        <f t="shared" ref="D49:AB49" si="18">(D20-C20)/(D$27-C$27)*D$56</f>
        <v>-2.8335409606567549E-3</v>
      </c>
      <c r="E49" s="182">
        <f t="shared" si="18"/>
        <v>-3.1001624837026032E-3</v>
      </c>
      <c r="F49" s="182">
        <f t="shared" si="18"/>
        <v>-8.2036979821850816E-4</v>
      </c>
      <c r="G49" s="182">
        <f t="shared" si="18"/>
        <v>-6.6604078280612614E-4</v>
      </c>
      <c r="H49" s="182">
        <f t="shared" si="18"/>
        <v>7.7226271781776206E-4</v>
      </c>
      <c r="I49" s="182">
        <f t="shared" si="18"/>
        <v>3.6684604113206396E-3</v>
      </c>
      <c r="J49" s="182">
        <f t="shared" si="18"/>
        <v>4.714799659997995E-3</v>
      </c>
      <c r="K49" s="182">
        <f t="shared" si="18"/>
        <v>1.3783465247795876E-2</v>
      </c>
      <c r="L49" s="182">
        <f t="shared" si="18"/>
        <v>1.6020130533740088E-3</v>
      </c>
      <c r="M49" s="182">
        <f t="shared" si="18"/>
        <v>1.9109968545027065E-3</v>
      </c>
      <c r="N49" s="182">
        <f t="shared" si="18"/>
        <v>-2.6081951757027659E-4</v>
      </c>
      <c r="O49" s="182">
        <f t="shared" si="18"/>
        <v>9.5001937300842718E-4</v>
      </c>
      <c r="P49" s="182">
        <f t="shared" si="18"/>
        <v>4.2631773031072693E-3</v>
      </c>
      <c r="Q49" s="182">
        <f t="shared" si="18"/>
        <v>6.6106803038559043E-4</v>
      </c>
      <c r="R49" s="182">
        <f t="shared" si="18"/>
        <v>2.0820800475761674E-3</v>
      </c>
      <c r="S49" s="182">
        <f t="shared" si="18"/>
        <v>1.1189696353439034E-5</v>
      </c>
      <c r="T49" s="182">
        <f t="shared" si="18"/>
        <v>-5.4617608089158314E-3</v>
      </c>
      <c r="U49" s="182">
        <f t="shared" si="18"/>
        <v>-1.445369193896637E-3</v>
      </c>
      <c r="V49" s="182">
        <f t="shared" si="18"/>
        <v>8.2761491836319957E-4</v>
      </c>
      <c r="W49" s="182">
        <f t="shared" si="18"/>
        <v>2.7495269534612587E-3</v>
      </c>
      <c r="X49" s="182">
        <f t="shared" si="18"/>
        <v>4.0797334933567854E-3</v>
      </c>
      <c r="Y49" s="182">
        <f t="shared" si="18"/>
        <v>2.0436967071144849E-4</v>
      </c>
      <c r="Z49" s="182">
        <f t="shared" si="18"/>
        <v>-5.6203550867967138E-5</v>
      </c>
      <c r="AA49" s="182">
        <f t="shared" si="18"/>
        <v>-3.2392676353323505E-4</v>
      </c>
      <c r="AB49" s="182">
        <f t="shared" si="18"/>
        <v>-6.8171240275109724E-4</v>
      </c>
    </row>
    <row r="50" spans="1:38" x14ac:dyDescent="0.25">
      <c r="A50" s="569" t="s">
        <v>933</v>
      </c>
      <c r="B50" s="570" t="s">
        <v>962</v>
      </c>
      <c r="C50" s="182"/>
      <c r="D50" s="182">
        <f t="shared" ref="D50:AB50" si="19">(D21-C21)/(D$27-C$27)*D$56</f>
        <v>5.4227155524880851E-4</v>
      </c>
      <c r="E50" s="182">
        <f t="shared" si="19"/>
        <v>7.2932633023589395E-4</v>
      </c>
      <c r="F50" s="182">
        <f t="shared" si="19"/>
        <v>8.3560951621995108E-4</v>
      </c>
      <c r="G50" s="182">
        <f t="shared" si="19"/>
        <v>6.1208378451107581E-4</v>
      </c>
      <c r="H50" s="182">
        <f t="shared" si="19"/>
        <v>-5.2883058516816738E-4</v>
      </c>
      <c r="I50" s="182">
        <f t="shared" si="19"/>
        <v>-5.2027001584688704E-4</v>
      </c>
      <c r="J50" s="182">
        <f t="shared" si="19"/>
        <v>-1.7050858240671935E-5</v>
      </c>
      <c r="K50" s="182">
        <f t="shared" si="19"/>
        <v>-4.2233069803604423E-4</v>
      </c>
      <c r="L50" s="182">
        <f t="shared" si="19"/>
        <v>-3.5476827073624439E-4</v>
      </c>
      <c r="M50" s="182">
        <f t="shared" si="19"/>
        <v>-3.9303393186624713E-4</v>
      </c>
      <c r="N50" s="182">
        <f t="shared" si="19"/>
        <v>-1.8605609106993978E-8</v>
      </c>
      <c r="O50" s="182">
        <f t="shared" si="19"/>
        <v>2.6292913300067212E-4</v>
      </c>
      <c r="P50" s="182">
        <f t="shared" si="19"/>
        <v>1.106395799076782E-4</v>
      </c>
      <c r="Q50" s="182">
        <f t="shared" si="19"/>
        <v>2.5827157219235963E-6</v>
      </c>
      <c r="R50" s="182">
        <f t="shared" si="19"/>
        <v>4.3876695104794909E-5</v>
      </c>
      <c r="S50" s="182">
        <f t="shared" si="19"/>
        <v>1.9654251281307274E-5</v>
      </c>
      <c r="T50" s="182">
        <f t="shared" si="19"/>
        <v>7.171644132464934E-5</v>
      </c>
      <c r="U50" s="182">
        <f t="shared" si="19"/>
        <v>2.1764607228138416E-4</v>
      </c>
      <c r="V50" s="182">
        <f t="shared" si="19"/>
        <v>-1.2680033076489707E-4</v>
      </c>
      <c r="W50" s="182">
        <f t="shared" si="19"/>
        <v>-4.0391089819487405E-4</v>
      </c>
      <c r="X50" s="182">
        <f t="shared" si="19"/>
        <v>1.5999827774365352E-4</v>
      </c>
      <c r="Y50" s="182">
        <f t="shared" si="19"/>
        <v>-2.0724985204375987E-5</v>
      </c>
      <c r="Z50" s="182">
        <f t="shared" si="19"/>
        <v>2.9173812562754502E-5</v>
      </c>
      <c r="AA50" s="182">
        <f t="shared" si="19"/>
        <v>-2.2258690735390885E-4</v>
      </c>
      <c r="AB50" s="182">
        <f t="shared" si="19"/>
        <v>-3.582870181229385E-5</v>
      </c>
    </row>
    <row r="51" spans="1:38" x14ac:dyDescent="0.25">
      <c r="A51" s="569" t="s">
        <v>935</v>
      </c>
      <c r="B51" s="565" t="s">
        <v>936</v>
      </c>
      <c r="C51" s="182"/>
      <c r="D51" s="182">
        <f t="shared" ref="D51:AB51" si="20">(D22-C22)/(D$27-C$27)*D$56</f>
        <v>7.116458495287284E-4</v>
      </c>
      <c r="E51" s="182">
        <f t="shared" si="20"/>
        <v>8.5977280544454848E-5</v>
      </c>
      <c r="F51" s="182">
        <f t="shared" si="20"/>
        <v>2.5550268230127419E-4</v>
      </c>
      <c r="G51" s="182">
        <f t="shared" si="20"/>
        <v>7.7439859627432726E-4</v>
      </c>
      <c r="H51" s="182">
        <f t="shared" si="20"/>
        <v>8.2879170318751641E-4</v>
      </c>
      <c r="I51" s="182">
        <f t="shared" si="20"/>
        <v>-1.1275675946376763E-4</v>
      </c>
      <c r="J51" s="182">
        <f t="shared" si="20"/>
        <v>-1.2032014091086615E-4</v>
      </c>
      <c r="K51" s="182">
        <f t="shared" si="20"/>
        <v>4.9675191316776973E-4</v>
      </c>
      <c r="L51" s="182">
        <f t="shared" si="20"/>
        <v>-4.4042779123217257E-4</v>
      </c>
      <c r="M51" s="182">
        <f t="shared" si="20"/>
        <v>5.1072728027059839E-4</v>
      </c>
      <c r="N51" s="182">
        <f t="shared" si="20"/>
        <v>4.3643008140374802E-4</v>
      </c>
      <c r="O51" s="182">
        <f t="shared" si="20"/>
        <v>2.0544188721045696E-4</v>
      </c>
      <c r="P51" s="182">
        <f t="shared" si="20"/>
        <v>-1.6069810503248478E-3</v>
      </c>
      <c r="Q51" s="182">
        <f t="shared" si="20"/>
        <v>-4.3217175094121055E-4</v>
      </c>
      <c r="R51" s="182">
        <f t="shared" si="20"/>
        <v>3.3599360244171699E-4</v>
      </c>
      <c r="S51" s="182">
        <f t="shared" si="20"/>
        <v>4.5039140099265148E-4</v>
      </c>
      <c r="T51" s="182">
        <f t="shared" si="20"/>
        <v>4.627856320117131E-4</v>
      </c>
      <c r="U51" s="182">
        <f t="shared" si="20"/>
        <v>-3.6671574659523875E-4</v>
      </c>
      <c r="V51" s="182">
        <f t="shared" si="20"/>
        <v>2.0432543564969648E-3</v>
      </c>
      <c r="W51" s="182">
        <f t="shared" si="20"/>
        <v>4.5975879334975893E-4</v>
      </c>
      <c r="X51" s="182">
        <f t="shared" si="20"/>
        <v>5.2117842320308625E-4</v>
      </c>
      <c r="Y51" s="182">
        <f t="shared" si="20"/>
        <v>-1.17909718835536E-3</v>
      </c>
      <c r="Z51" s="182">
        <f t="shared" si="20"/>
        <v>-5.2742172974114081E-4</v>
      </c>
      <c r="AA51" s="182">
        <f t="shared" si="20"/>
        <v>3.6804867874027253E-4</v>
      </c>
      <c r="AB51" s="182">
        <f t="shared" si="20"/>
        <v>-1.1418669880426987E-3</v>
      </c>
    </row>
    <row r="52" spans="1:38" ht="13" x14ac:dyDescent="0.3">
      <c r="A52" s="572"/>
      <c r="B52" s="573" t="s">
        <v>537</v>
      </c>
      <c r="C52" s="182"/>
      <c r="D52" s="182">
        <f t="shared" ref="D52:AB52" si="21">(D23-C23)/(D$27-C$27)*D$56</f>
        <v>3.7767172468125033E-5</v>
      </c>
      <c r="E52" s="182">
        <f t="shared" si="21"/>
        <v>-1.0702729758218315E-3</v>
      </c>
      <c r="F52" s="182">
        <f t="shared" si="21"/>
        <v>3.0719560930207966E-3</v>
      </c>
      <c r="G52" s="182">
        <f t="shared" si="21"/>
        <v>-3.0213104596732909E-4</v>
      </c>
      <c r="H52" s="182">
        <f t="shared" si="21"/>
        <v>-8.7856847671257521E-5</v>
      </c>
      <c r="I52" s="182">
        <f t="shared" si="21"/>
        <v>-1.1598860777378001E-3</v>
      </c>
      <c r="J52" s="182">
        <f t="shared" si="21"/>
        <v>-2.5745564418709274E-4</v>
      </c>
      <c r="K52" s="182">
        <f t="shared" si="21"/>
        <v>5.5891227940992115E-4</v>
      </c>
      <c r="L52" s="182">
        <f t="shared" si="21"/>
        <v>1.7056964969365102E-3</v>
      </c>
      <c r="M52" s="182">
        <f t="shared" si="21"/>
        <v>-8.6012210542511986E-4</v>
      </c>
      <c r="N52" s="182">
        <f t="shared" si="21"/>
        <v>-7.1656357436229213E-4</v>
      </c>
      <c r="O52" s="182">
        <f t="shared" si="21"/>
        <v>-2.3375577697297531E-3</v>
      </c>
      <c r="P52" s="182">
        <f t="shared" si="21"/>
        <v>-3.6368102813419861E-4</v>
      </c>
      <c r="Q52" s="182">
        <f t="shared" si="21"/>
        <v>9.6740022385626684E-4</v>
      </c>
      <c r="R52" s="182">
        <f t="shared" si="21"/>
        <v>8.9542343727441189E-4</v>
      </c>
      <c r="S52" s="182">
        <f t="shared" si="21"/>
        <v>-4.7362730073436532E-4</v>
      </c>
      <c r="T52" s="182">
        <f t="shared" si="21"/>
        <v>-4.1949617994695978E-3</v>
      </c>
      <c r="U52" s="182">
        <f t="shared" si="21"/>
        <v>-5.5473408471954358E-3</v>
      </c>
      <c r="V52" s="182">
        <f t="shared" si="21"/>
        <v>-2.8725478855314186E-3</v>
      </c>
      <c r="W52" s="182">
        <f t="shared" si="21"/>
        <v>-5.6225259225752885E-3</v>
      </c>
      <c r="X52" s="182">
        <f t="shared" si="21"/>
        <v>-2.5017983971717655E-3</v>
      </c>
      <c r="Y52" s="182">
        <f t="shared" si="21"/>
        <v>-6.6725828086304658E-4</v>
      </c>
      <c r="Z52" s="182">
        <f t="shared" si="21"/>
        <v>-2.5932245066995659E-3</v>
      </c>
      <c r="AA52" s="182">
        <f t="shared" si="21"/>
        <v>2.9881595666133593E-3</v>
      </c>
      <c r="AB52" s="182">
        <f t="shared" si="21"/>
        <v>2.8424560883224819E-3</v>
      </c>
    </row>
    <row r="53" spans="1:38" s="591" customFormat="1" ht="13" x14ac:dyDescent="0.3">
      <c r="A53" s="589"/>
      <c r="B53" s="575" t="s">
        <v>538</v>
      </c>
      <c r="C53" s="590"/>
      <c r="D53" s="590">
        <f t="shared" ref="D53:AB53" si="22">(D24-C24)/(D$27-C$27)*D$56</f>
        <v>-4.3231332694643109E-3</v>
      </c>
      <c r="E53" s="590">
        <f t="shared" si="22"/>
        <v>-1.6988906167837707E-2</v>
      </c>
      <c r="F53" s="590">
        <f t="shared" si="22"/>
        <v>4.3144359177104658E-2</v>
      </c>
      <c r="G53" s="590">
        <f t="shared" si="22"/>
        <v>5.5120930480672591E-2</v>
      </c>
      <c r="H53" s="590">
        <f t="shared" si="22"/>
        <v>2.395409988402792E-2</v>
      </c>
      <c r="I53" s="590">
        <f t="shared" si="22"/>
        <v>2.9078820303696934E-3</v>
      </c>
      <c r="J53" s="590">
        <f t="shared" si="22"/>
        <v>2.6436437374566801E-2</v>
      </c>
      <c r="K53" s="590">
        <f t="shared" si="22"/>
        <v>2.1290003948480707E-3</v>
      </c>
      <c r="L53" s="590">
        <f t="shared" si="22"/>
        <v>7.888911686876842E-3</v>
      </c>
      <c r="M53" s="590">
        <f t="shared" si="22"/>
        <v>4.0832534913300508E-2</v>
      </c>
      <c r="N53" s="590">
        <f t="shared" si="22"/>
        <v>-7.42443854847952E-2</v>
      </c>
      <c r="O53" s="590">
        <f t="shared" si="22"/>
        <v>5.5487728146243018E-2</v>
      </c>
      <c r="P53" s="590">
        <f t="shared" si="22"/>
        <v>4.4474890023358957E-2</v>
      </c>
      <c r="Q53" s="590">
        <f t="shared" si="22"/>
        <v>-3.7805330461551808E-3</v>
      </c>
      <c r="R53" s="590">
        <f t="shared" si="22"/>
        <v>-1.8739128641260701E-3</v>
      </c>
      <c r="S53" s="590">
        <f t="shared" si="22"/>
        <v>3.2106765551653274E-2</v>
      </c>
      <c r="T53" s="590">
        <f t="shared" si="22"/>
        <v>-1.1700485653737347E-2</v>
      </c>
      <c r="U53" s="590">
        <f t="shared" si="22"/>
        <v>2.2268472449214816E-2</v>
      </c>
      <c r="V53" s="590">
        <f t="shared" si="22"/>
        <v>1.3810390634407966E-2</v>
      </c>
      <c r="W53" s="590">
        <f t="shared" si="22"/>
        <v>3.9884786017781462E-2</v>
      </c>
      <c r="X53" s="590">
        <f t="shared" si="22"/>
        <v>5.703177715240778E-2</v>
      </c>
      <c r="Y53" s="590">
        <f t="shared" si="22"/>
        <v>9.753834737119918E-2</v>
      </c>
      <c r="Z53" s="590">
        <f t="shared" si="22"/>
        <v>-2.4677693847441375E-2</v>
      </c>
      <c r="AA53" s="590">
        <f t="shared" si="22"/>
        <v>1.1344817026085301E-2</v>
      </c>
      <c r="AB53" s="590">
        <f t="shared" si="22"/>
        <v>-8.7065139183045634E-3</v>
      </c>
    </row>
    <row r="54" spans="1:38" ht="13" x14ac:dyDescent="0.3">
      <c r="A54" s="572"/>
      <c r="B54" s="573" t="s">
        <v>539</v>
      </c>
      <c r="C54" s="182"/>
      <c r="D54" s="182">
        <f t="shared" ref="D54:AB54" si="23">(D25-C25)/(D$27-C$27)*D$56</f>
        <v>-4.4666621883490947E-3</v>
      </c>
      <c r="E54" s="182">
        <f t="shared" si="23"/>
        <v>-5.5553824214663698E-3</v>
      </c>
      <c r="F54" s="182">
        <f t="shared" si="23"/>
        <v>-1.2317489845421702E-2</v>
      </c>
      <c r="G54" s="182">
        <f t="shared" si="23"/>
        <v>1.6523732270953849E-2</v>
      </c>
      <c r="H54" s="182">
        <f t="shared" si="23"/>
        <v>1.2523971870537063E-2</v>
      </c>
      <c r="I54" s="182">
        <f t="shared" si="23"/>
        <v>-1.8549536654540729E-2</v>
      </c>
      <c r="J54" s="182">
        <f t="shared" si="23"/>
        <v>-2.7932610537178163E-2</v>
      </c>
      <c r="K54" s="182">
        <f t="shared" si="23"/>
        <v>1.3848471978119387E-2</v>
      </c>
      <c r="L54" s="182">
        <f t="shared" si="23"/>
        <v>-6.9856872615073314E-3</v>
      </c>
      <c r="M54" s="182">
        <f t="shared" si="23"/>
        <v>5.1182060186988881E-3</v>
      </c>
      <c r="N54" s="182">
        <f t="shared" si="23"/>
        <v>-1.1231162950647066E-2</v>
      </c>
      <c r="O54" s="182">
        <f t="shared" si="23"/>
        <v>-1.3865186413163411E-2</v>
      </c>
      <c r="P54" s="182">
        <f t="shared" si="23"/>
        <v>5.6521783459050198E-3</v>
      </c>
      <c r="Q54" s="182">
        <f t="shared" si="23"/>
        <v>-3.9937802792097575E-3</v>
      </c>
      <c r="R54" s="182">
        <f t="shared" si="23"/>
        <v>-5.4822586300541281E-3</v>
      </c>
      <c r="S54" s="182">
        <f t="shared" si="23"/>
        <v>5.1782877831417591E-3</v>
      </c>
      <c r="T54" s="182">
        <f t="shared" si="23"/>
        <v>-3.6054337580825025E-3</v>
      </c>
      <c r="U54" s="182">
        <f t="shared" si="23"/>
        <v>7.07264547925572E-3</v>
      </c>
      <c r="V54" s="182">
        <f t="shared" si="23"/>
        <v>8.0571334322365167E-3</v>
      </c>
      <c r="W54" s="182">
        <f t="shared" si="23"/>
        <v>1.5244071468021119E-3</v>
      </c>
      <c r="X54" s="182">
        <f t="shared" si="23"/>
        <v>-1.1874431891196625E-3</v>
      </c>
      <c r="Y54" s="182">
        <f t="shared" si="23"/>
        <v>4.9513455314537536E-3</v>
      </c>
      <c r="Z54" s="182">
        <f t="shared" si="23"/>
        <v>-6.2653414924548933E-4</v>
      </c>
      <c r="AA54" s="182">
        <f t="shared" si="23"/>
        <v>1.0860752443252952E-3</v>
      </c>
      <c r="AB54" s="182">
        <f t="shared" si="23"/>
        <v>3.5777410738779569E-3</v>
      </c>
    </row>
    <row r="55" spans="1:38" ht="13" x14ac:dyDescent="0.3">
      <c r="A55" s="572"/>
      <c r="B55" s="573" t="s">
        <v>540</v>
      </c>
      <c r="C55" s="182"/>
      <c r="D55" s="182">
        <f t="shared" ref="D55:AB55" si="24">(D26-C26)/(D$27-C$27)*D$56</f>
        <v>2.0485694408684707E-3</v>
      </c>
      <c r="E55" s="182">
        <f t="shared" si="24"/>
        <v>9.1972562504351856E-3</v>
      </c>
      <c r="F55" s="182">
        <f t="shared" si="24"/>
        <v>-6.2825528028948377E-3</v>
      </c>
      <c r="G55" s="182">
        <f t="shared" si="24"/>
        <v>-2.3442623997301658E-3</v>
      </c>
      <c r="H55" s="182">
        <f t="shared" si="24"/>
        <v>-1.2013991149844525E-4</v>
      </c>
      <c r="I55" s="182">
        <f t="shared" si="24"/>
        <v>2.4579350661726323E-5</v>
      </c>
      <c r="J55" s="182">
        <f t="shared" si="24"/>
        <v>-5.426567780352695E-3</v>
      </c>
      <c r="K55" s="182">
        <f t="shared" si="24"/>
        <v>1.8694131325996965E-3</v>
      </c>
      <c r="L55" s="182">
        <f t="shared" si="24"/>
        <v>1.2928714371187261E-3</v>
      </c>
      <c r="M55" s="182">
        <f t="shared" si="24"/>
        <v>-1.1787912771514324E-2</v>
      </c>
      <c r="N55" s="182">
        <f t="shared" si="24"/>
        <v>9.0128006157652839E-3</v>
      </c>
      <c r="O55" s="182">
        <f t="shared" si="24"/>
        <v>-4.6403500850780649E-3</v>
      </c>
      <c r="P55" s="182">
        <f t="shared" si="24"/>
        <v>4.3406388555918629E-3</v>
      </c>
      <c r="Q55" s="182">
        <f t="shared" si="24"/>
        <v>5.6326008352246791E-3</v>
      </c>
      <c r="R55" s="182">
        <f t="shared" si="24"/>
        <v>-5.7325415861699336E-3</v>
      </c>
      <c r="S55" s="182">
        <f t="shared" si="24"/>
        <v>-1.180518407747134E-3</v>
      </c>
      <c r="T55" s="182">
        <f t="shared" si="24"/>
        <v>3.730306167344424E-3</v>
      </c>
      <c r="U55" s="182">
        <f t="shared" si="24"/>
        <v>-8.3360282281704709E-3</v>
      </c>
      <c r="V55" s="182">
        <f t="shared" si="24"/>
        <v>-4.2462343739824051E-4</v>
      </c>
      <c r="W55" s="182">
        <f t="shared" si="24"/>
        <v>-4.0711802144249428E-3</v>
      </c>
      <c r="X55" s="182">
        <f t="shared" si="24"/>
        <v>7.4776185271947489E-4</v>
      </c>
      <c r="Y55" s="182">
        <f t="shared" si="24"/>
        <v>1.0886202087544267E-3</v>
      </c>
      <c r="Z55" s="182">
        <f t="shared" si="24"/>
        <v>-3.155601255737554E-3</v>
      </c>
      <c r="AA55" s="182">
        <f t="shared" si="24"/>
        <v>-1.3078832522534902E-3</v>
      </c>
      <c r="AB55" s="182">
        <f t="shared" si="24"/>
        <v>-1.6264545222121616E-3</v>
      </c>
    </row>
    <row r="56" spans="1:38" s="578" customFormat="1" ht="21" customHeight="1" x14ac:dyDescent="0.25">
      <c r="A56" s="576"/>
      <c r="B56" s="577" t="s">
        <v>541</v>
      </c>
      <c r="C56" s="592"/>
      <c r="D56" s="592">
        <f t="shared" ref="D56:AB56" si="25">D27/C27-1</f>
        <v>-6.7412260169449345E-3</v>
      </c>
      <c r="E56" s="592">
        <f t="shared" si="25"/>
        <v>-1.3347054223795896E-2</v>
      </c>
      <c r="F56" s="592">
        <f t="shared" si="25"/>
        <v>2.4544278504254891E-2</v>
      </c>
      <c r="G56" s="592">
        <f t="shared" si="25"/>
        <v>6.9300406537497361E-2</v>
      </c>
      <c r="H56" s="592">
        <f t="shared" si="25"/>
        <v>3.6357923165989847E-2</v>
      </c>
      <c r="I56" s="592">
        <f t="shared" si="25"/>
        <v>-1.5617005501309178E-2</v>
      </c>
      <c r="J56" s="592">
        <f t="shared" si="25"/>
        <v>-6.9227919759302647E-3</v>
      </c>
      <c r="K56" s="592">
        <f t="shared" si="25"/>
        <v>1.7846914054855834E-2</v>
      </c>
      <c r="L56" s="592">
        <f t="shared" si="25"/>
        <v>2.1961463501587453E-3</v>
      </c>
      <c r="M56" s="592">
        <f t="shared" si="25"/>
        <v>3.4162794575794964E-2</v>
      </c>
      <c r="N56" s="592">
        <f t="shared" si="25"/>
        <v>-7.6462747819676991E-2</v>
      </c>
      <c r="O56" s="592">
        <f t="shared" si="25"/>
        <v>3.6982191648001539E-2</v>
      </c>
      <c r="P56" s="592">
        <f t="shared" si="25"/>
        <v>5.4467645056675673E-2</v>
      </c>
      <c r="Q56" s="592">
        <f t="shared" si="25"/>
        <v>-2.1416588929268343E-3</v>
      </c>
      <c r="R56" s="592">
        <f t="shared" si="25"/>
        <v>-1.3088686224226764E-2</v>
      </c>
      <c r="S56" s="592">
        <f t="shared" si="25"/>
        <v>3.6104491387373372E-2</v>
      </c>
      <c r="T56" s="592">
        <f t="shared" si="25"/>
        <v>-1.1575678904591769E-2</v>
      </c>
      <c r="U56" s="592">
        <f t="shared" si="25"/>
        <v>2.1005193329661775E-2</v>
      </c>
      <c r="V56" s="592">
        <f t="shared" si="25"/>
        <v>2.1442911039234902E-2</v>
      </c>
      <c r="W56" s="592">
        <f t="shared" si="25"/>
        <v>3.7337982375795997E-2</v>
      </c>
      <c r="X56" s="592">
        <f t="shared" si="25"/>
        <v>5.6592105640630219E-2</v>
      </c>
      <c r="Y56" s="592">
        <f t="shared" si="25"/>
        <v>0.10357829451459488</v>
      </c>
      <c r="Z56" s="592">
        <f t="shared" si="25"/>
        <v>-2.845981661389263E-2</v>
      </c>
      <c r="AA56" s="592">
        <f t="shared" si="25"/>
        <v>1.1123009018157104E-2</v>
      </c>
      <c r="AB56" s="592">
        <f t="shared" si="25"/>
        <v>-6.7552573864978482E-3</v>
      </c>
    </row>
    <row r="57" spans="1:38" s="609" customFormat="1" ht="19.5" customHeight="1" x14ac:dyDescent="0.25">
      <c r="A57" s="633" t="s">
        <v>572</v>
      </c>
      <c r="B57" s="632"/>
      <c r="C57" s="595"/>
      <c r="D57" s="595">
        <f t="shared" ref="D57:AB57" si="26">(D28-C28)/(D$27-C$27)*D$56</f>
        <v>-6.7412260169449345E-3</v>
      </c>
      <c r="E57" s="595">
        <f t="shared" si="26"/>
        <v>-1.3347054223795896E-2</v>
      </c>
      <c r="F57" s="595">
        <f t="shared" si="26"/>
        <v>2.4544278504254891E-2</v>
      </c>
      <c r="G57" s="595">
        <f t="shared" si="26"/>
        <v>6.9300406537497361E-2</v>
      </c>
      <c r="H57" s="595">
        <f t="shared" si="26"/>
        <v>3.6357923165989847E-2</v>
      </c>
      <c r="I57" s="595">
        <f t="shared" si="26"/>
        <v>-1.5617005501309178E-2</v>
      </c>
      <c r="J57" s="595">
        <f t="shared" si="26"/>
        <v>-6.9227919759302647E-3</v>
      </c>
      <c r="K57" s="595">
        <f t="shared" si="26"/>
        <v>1.7846914054855834E-2</v>
      </c>
      <c r="L57" s="595">
        <f t="shared" si="26"/>
        <v>2.1961463501587453E-3</v>
      </c>
      <c r="M57" s="595">
        <f t="shared" si="26"/>
        <v>3.4162794575794964E-2</v>
      </c>
      <c r="N57" s="595">
        <f t="shared" si="26"/>
        <v>-7.6462747819676991E-2</v>
      </c>
      <c r="O57" s="595">
        <f t="shared" si="26"/>
        <v>3.1319103080345773E-2</v>
      </c>
      <c r="P57" s="595">
        <f t="shared" si="26"/>
        <v>3.6962984477758351E-2</v>
      </c>
      <c r="Q57" s="595">
        <f t="shared" si="26"/>
        <v>-1.1463457762908925E-2</v>
      </c>
      <c r="R57" s="595">
        <f t="shared" si="26"/>
        <v>-2.4110611133646473E-2</v>
      </c>
      <c r="S57" s="595">
        <f t="shared" si="26"/>
        <v>3.9121964990792589E-2</v>
      </c>
      <c r="T57" s="595">
        <f t="shared" si="26"/>
        <v>-1.0297523321422777E-2</v>
      </c>
      <c r="U57" s="595">
        <f t="shared" si="26"/>
        <v>1.4761242627222636E-2</v>
      </c>
      <c r="V57" s="595">
        <f t="shared" si="26"/>
        <v>1.8626134667943765E-2</v>
      </c>
      <c r="W57" s="595">
        <f t="shared" si="26"/>
        <v>2.4309798031467666E-2</v>
      </c>
      <c r="X57" s="595">
        <f t="shared" si="26"/>
        <v>2.910477645643152E-2</v>
      </c>
      <c r="Y57" s="595">
        <f t="shared" si="26"/>
        <v>2.3126698446883476E-2</v>
      </c>
      <c r="Z57" s="595">
        <f t="shared" si="26"/>
        <v>-1.7794917948629443E-2</v>
      </c>
      <c r="AA57" s="595">
        <f t="shared" si="26"/>
        <v>-1.6089926530693698E-2</v>
      </c>
      <c r="AB57" s="595">
        <f t="shared" si="26"/>
        <v>3.1204254023313067E-2</v>
      </c>
    </row>
    <row r="58" spans="1:38" s="564" customFormat="1" ht="20.149999999999999" customHeight="1" x14ac:dyDescent="0.25">
      <c r="A58" s="583" t="s">
        <v>963</v>
      </c>
      <c r="B58" s="584"/>
      <c r="C58" s="596"/>
      <c r="D58" s="596"/>
      <c r="E58" s="596"/>
      <c r="F58" s="596"/>
      <c r="G58" s="596"/>
      <c r="H58" s="596"/>
      <c r="I58" s="596"/>
      <c r="J58" s="596"/>
      <c r="K58" s="596"/>
      <c r="L58" s="596"/>
      <c r="M58" s="596"/>
      <c r="N58" s="596"/>
      <c r="O58" s="596"/>
      <c r="P58" s="596"/>
      <c r="Q58" s="596"/>
      <c r="R58" s="596"/>
      <c r="S58" s="596"/>
      <c r="T58" s="596"/>
      <c r="U58" s="596"/>
      <c r="V58" s="596"/>
      <c r="W58" s="596"/>
      <c r="X58" s="596"/>
      <c r="Y58" s="596"/>
      <c r="Z58" s="596"/>
      <c r="AA58" s="596"/>
      <c r="AB58" s="596"/>
      <c r="AC58" s="597"/>
      <c r="AD58" s="597"/>
      <c r="AE58" s="597"/>
      <c r="AF58" s="597"/>
      <c r="AG58" s="597"/>
      <c r="AH58" s="597"/>
      <c r="AI58" s="597"/>
      <c r="AJ58" s="597"/>
      <c r="AK58" s="597"/>
      <c r="AL58" s="597"/>
    </row>
    <row r="59" spans="1:38" s="564" customFormat="1" ht="25.4" customHeight="1" x14ac:dyDescent="0.25">
      <c r="A59" s="563" t="str">
        <f>Index!B14</f>
        <v>Table 3d    RMI current price GDP by industry, FY2004-FY2022</v>
      </c>
    </row>
    <row r="60" spans="1:38" ht="20.149999999999999" customHeight="1" x14ac:dyDescent="0.25">
      <c r="A60" s="587"/>
      <c r="B60" s="567" t="s">
        <v>340</v>
      </c>
      <c r="C60" s="568" t="str">
        <f t="shared" ref="C60:AA60" si="27">C2</f>
        <v>FY1997</v>
      </c>
      <c r="D60" s="568" t="str">
        <f t="shared" si="27"/>
        <v>FY1998</v>
      </c>
      <c r="E60" s="568" t="str">
        <f t="shared" si="27"/>
        <v>FY1999</v>
      </c>
      <c r="F60" s="568" t="str">
        <f t="shared" si="27"/>
        <v>FY2000</v>
      </c>
      <c r="G60" s="568" t="str">
        <f t="shared" si="27"/>
        <v>FY2001</v>
      </c>
      <c r="H60" s="568" t="str">
        <f t="shared" si="27"/>
        <v>FY2002</v>
      </c>
      <c r="I60" s="568" t="str">
        <f t="shared" si="27"/>
        <v>FY2003</v>
      </c>
      <c r="J60" s="568" t="str">
        <f t="shared" si="27"/>
        <v>FY2004</v>
      </c>
      <c r="K60" s="568" t="str">
        <f t="shared" si="27"/>
        <v>FY2005</v>
      </c>
      <c r="L60" s="568" t="str">
        <f t="shared" si="27"/>
        <v>FY2006</v>
      </c>
      <c r="M60" s="568" t="str">
        <f t="shared" si="27"/>
        <v>FY2007</v>
      </c>
      <c r="N60" s="568" t="str">
        <f t="shared" si="27"/>
        <v>FY2008</v>
      </c>
      <c r="O60" s="568" t="str">
        <f t="shared" si="27"/>
        <v>FY2009</v>
      </c>
      <c r="P60" s="568" t="str">
        <f t="shared" si="27"/>
        <v>FY2010</v>
      </c>
      <c r="Q60" s="568" t="str">
        <f t="shared" si="27"/>
        <v>FY2011</v>
      </c>
      <c r="R60" s="568" t="str">
        <f t="shared" si="27"/>
        <v>FY2012</v>
      </c>
      <c r="S60" s="568" t="str">
        <f t="shared" si="27"/>
        <v>FY2013</v>
      </c>
      <c r="T60" s="568" t="str">
        <f t="shared" si="27"/>
        <v>FY2014</v>
      </c>
      <c r="U60" s="568" t="str">
        <f t="shared" si="27"/>
        <v>FY2015</v>
      </c>
      <c r="V60" s="568" t="str">
        <f t="shared" si="27"/>
        <v>FY2016</v>
      </c>
      <c r="W60" s="568" t="str">
        <f t="shared" si="27"/>
        <v>FY2017</v>
      </c>
      <c r="X60" s="568" t="str">
        <f t="shared" si="27"/>
        <v>FY2018</v>
      </c>
      <c r="Y60" s="568" t="str">
        <f t="shared" si="27"/>
        <v>FY2019</v>
      </c>
      <c r="Z60" s="568" t="str">
        <f t="shared" si="27"/>
        <v>FY2020</v>
      </c>
      <c r="AA60" s="568" t="str">
        <f t="shared" si="27"/>
        <v>FY2021</v>
      </c>
      <c r="AB60" s="568" t="str">
        <f>AB2</f>
        <v>FY2022</v>
      </c>
    </row>
    <row r="61" spans="1:38" ht="20.149999999999999" customHeight="1" x14ac:dyDescent="0.25">
      <c r="A61" s="569" t="s">
        <v>950</v>
      </c>
      <c r="B61" s="570" t="s">
        <v>951</v>
      </c>
      <c r="C61" s="782">
        <v>4.819056510925293</v>
      </c>
      <c r="D61" s="782">
        <v>3.5371415615081787</v>
      </c>
      <c r="E61" s="782">
        <v>3.8531348705291748</v>
      </c>
      <c r="F61" s="782">
        <v>3.7517540454864502</v>
      </c>
      <c r="G61" s="782">
        <v>3.6928966045379639</v>
      </c>
      <c r="H61" s="782">
        <v>3.1727588176727295</v>
      </c>
      <c r="I61" s="782">
        <v>3.5433733463287354</v>
      </c>
      <c r="J61" s="782">
        <v>3.8336467742919922</v>
      </c>
      <c r="K61" s="782">
        <v>3.8709585666656494</v>
      </c>
      <c r="L61" s="782">
        <v>3.8879234790802002</v>
      </c>
      <c r="M61" s="782">
        <v>4.6562681198120117</v>
      </c>
      <c r="N61" s="782">
        <v>6.3799138069152832</v>
      </c>
      <c r="O61" s="782">
        <v>6.4115395545959473</v>
      </c>
      <c r="P61" s="782">
        <v>5.581031322479248</v>
      </c>
      <c r="Q61" s="782">
        <v>5.553530216217041</v>
      </c>
      <c r="R61" s="782">
        <v>7.2521328926086426</v>
      </c>
      <c r="S61" s="782">
        <v>7.5729684829711914</v>
      </c>
      <c r="T61" s="782">
        <v>6.3948636054992676</v>
      </c>
      <c r="U61" s="782">
        <v>6.7477059364318848</v>
      </c>
      <c r="V61" s="782">
        <v>7.3997468948364258</v>
      </c>
      <c r="W61" s="782">
        <v>6.9113283157348633</v>
      </c>
      <c r="X61" s="782">
        <v>9.2556705474853516</v>
      </c>
      <c r="Y61" s="782">
        <v>11.036980628967285</v>
      </c>
      <c r="Z61" s="782">
        <v>10.92036247253418</v>
      </c>
      <c r="AA61" s="782">
        <v>11.142335891723633</v>
      </c>
      <c r="AB61" s="782">
        <v>12.549188613891602</v>
      </c>
    </row>
    <row r="62" spans="1:38" x14ac:dyDescent="0.25">
      <c r="A62" s="569" t="s">
        <v>952</v>
      </c>
      <c r="B62" s="570" t="s">
        <v>922</v>
      </c>
      <c r="C62" s="782">
        <v>4.6569247245788574</v>
      </c>
      <c r="D62" s="782">
        <v>4.8641505241394043</v>
      </c>
      <c r="E62" s="782">
        <v>5.1737451553344727</v>
      </c>
      <c r="F62" s="782">
        <v>5.4926266670227051</v>
      </c>
      <c r="G62" s="782">
        <v>5.3835253715515137</v>
      </c>
      <c r="H62" s="782">
        <v>5.3387451171875</v>
      </c>
      <c r="I62" s="782">
        <v>5.4625682830810547</v>
      </c>
      <c r="J62" s="782">
        <v>5.7597975730895996</v>
      </c>
      <c r="K62" s="782">
        <v>5.9557995796203613</v>
      </c>
      <c r="L62" s="782">
        <v>6.2322816848754883</v>
      </c>
      <c r="M62" s="782">
        <v>6.396430492401123</v>
      </c>
      <c r="N62" s="782">
        <v>6.5320100784301758</v>
      </c>
      <c r="O62" s="782">
        <v>8.0628662109375</v>
      </c>
      <c r="P62" s="782">
        <v>11.477748870849609</v>
      </c>
      <c r="Q62" s="782">
        <v>18.390157699584961</v>
      </c>
      <c r="R62" s="782">
        <v>24.969877243041992</v>
      </c>
      <c r="S62" s="782">
        <v>21.996442794799805</v>
      </c>
      <c r="T62" s="782">
        <v>15.995989799499512</v>
      </c>
      <c r="U62" s="782">
        <v>16.075521469116211</v>
      </c>
      <c r="V62" s="782">
        <v>18.287797927856445</v>
      </c>
      <c r="W62" s="782">
        <v>26.92595100402832</v>
      </c>
      <c r="X62" s="782">
        <v>26.563694000244141</v>
      </c>
      <c r="Y62" s="782">
        <v>31.37724494934082</v>
      </c>
      <c r="Z62" s="782">
        <v>37.218120574951172</v>
      </c>
      <c r="AA62" s="782">
        <v>53.500789642333984</v>
      </c>
      <c r="AB62" s="782">
        <v>40.831111907958984</v>
      </c>
    </row>
    <row r="63" spans="1:38" x14ac:dyDescent="0.25">
      <c r="A63" s="569" t="s">
        <v>41</v>
      </c>
      <c r="B63" s="570" t="s">
        <v>923</v>
      </c>
      <c r="C63" s="782">
        <v>0</v>
      </c>
      <c r="D63" s="782">
        <v>0</v>
      </c>
      <c r="E63" s="782">
        <v>0</v>
      </c>
      <c r="F63" s="782">
        <v>0</v>
      </c>
      <c r="G63" s="782">
        <v>0</v>
      </c>
      <c r="H63" s="782">
        <v>0</v>
      </c>
      <c r="I63" s="782">
        <v>0</v>
      </c>
      <c r="J63" s="782">
        <v>0</v>
      </c>
      <c r="K63" s="782">
        <v>0</v>
      </c>
      <c r="L63" s="782">
        <v>0</v>
      </c>
      <c r="M63" s="782">
        <v>0</v>
      </c>
      <c r="N63" s="782">
        <v>0</v>
      </c>
      <c r="O63" s="782">
        <v>0</v>
      </c>
      <c r="P63" s="782">
        <v>0</v>
      </c>
      <c r="Q63" s="782">
        <v>0</v>
      </c>
      <c r="R63" s="782">
        <v>0</v>
      </c>
      <c r="S63" s="782">
        <v>0</v>
      </c>
      <c r="T63" s="782">
        <v>0</v>
      </c>
      <c r="U63" s="782">
        <v>0</v>
      </c>
      <c r="V63" s="782">
        <v>0</v>
      </c>
      <c r="W63" s="782">
        <v>0</v>
      </c>
      <c r="X63" s="782">
        <v>0</v>
      </c>
      <c r="Y63" s="782">
        <v>0</v>
      </c>
      <c r="Z63" s="782">
        <v>0</v>
      </c>
      <c r="AA63" s="782">
        <v>0</v>
      </c>
      <c r="AB63" s="782">
        <v>0</v>
      </c>
    </row>
    <row r="64" spans="1:38" x14ac:dyDescent="0.25">
      <c r="A64" s="569" t="s">
        <v>42</v>
      </c>
      <c r="B64" s="570" t="s">
        <v>44</v>
      </c>
      <c r="C64" s="782">
        <v>1.6759414672851563</v>
      </c>
      <c r="D64" s="782">
        <v>2.3503148555755615</v>
      </c>
      <c r="E64" s="782">
        <v>2.1602733135223389</v>
      </c>
      <c r="F64" s="782">
        <v>2.7303967475891113</v>
      </c>
      <c r="G64" s="782">
        <v>3.8356776237487793</v>
      </c>
      <c r="H64" s="782">
        <v>4.4254326820373535</v>
      </c>
      <c r="I64" s="782">
        <v>4.7411952018737793</v>
      </c>
      <c r="J64" s="782">
        <v>5.5572872161865234</v>
      </c>
      <c r="K64" s="782">
        <v>2.5998215675354004</v>
      </c>
      <c r="L64" s="782">
        <v>3.5531296730041504</v>
      </c>
      <c r="M64" s="782">
        <v>4.569605827331543</v>
      </c>
      <c r="N64" s="782">
        <v>3.2278800010681152</v>
      </c>
      <c r="O64" s="782">
        <v>4.1291613578796387</v>
      </c>
      <c r="P64" s="782">
        <v>7.5592508316040039</v>
      </c>
      <c r="Q64" s="782">
        <v>7.3881044387817383</v>
      </c>
      <c r="R64" s="782">
        <v>6.7649435997009277</v>
      </c>
      <c r="S64" s="782">
        <v>9.7456808090209961</v>
      </c>
      <c r="T64" s="782">
        <v>11.393190383911133</v>
      </c>
      <c r="U64" s="782">
        <v>5.7967500686645508</v>
      </c>
      <c r="V64" s="782">
        <v>9.1465816497802734</v>
      </c>
      <c r="W64" s="782">
        <v>8.823786735534668</v>
      </c>
      <c r="X64" s="782">
        <v>8.1433486938476563</v>
      </c>
      <c r="Y64" s="782">
        <v>11.433598518371582</v>
      </c>
      <c r="Z64" s="782">
        <v>7.7682933807373047</v>
      </c>
      <c r="AA64" s="782">
        <v>5.8693976402282715</v>
      </c>
      <c r="AB64" s="782">
        <v>6.4344625473022461</v>
      </c>
    </row>
    <row r="65" spans="1:28" x14ac:dyDescent="0.25">
      <c r="A65" s="569" t="s">
        <v>43</v>
      </c>
      <c r="B65" s="565" t="s">
        <v>953</v>
      </c>
      <c r="C65" s="782">
        <v>2.2715001106262207</v>
      </c>
      <c r="D65" s="782">
        <v>3.1572000980377197</v>
      </c>
      <c r="E65" s="782">
        <v>3.8789997100830078</v>
      </c>
      <c r="F65" s="782">
        <v>4.6730003356933594</v>
      </c>
      <c r="G65" s="782">
        <v>1.3241000175476074</v>
      </c>
      <c r="H65" s="782">
        <v>5.3382997512817383</v>
      </c>
      <c r="I65" s="782">
        <v>3.065500020980835</v>
      </c>
      <c r="J65" s="782">
        <v>1.1625000238418579</v>
      </c>
      <c r="K65" s="782">
        <v>0.9767000675201416</v>
      </c>
      <c r="L65" s="782">
        <v>1.341804027557373</v>
      </c>
      <c r="M65" s="782">
        <v>3.9323668479919434</v>
      </c>
      <c r="N65" s="782">
        <v>3.2430648803710938</v>
      </c>
      <c r="O65" s="782">
        <v>5.9540309906005859</v>
      </c>
      <c r="P65" s="782">
        <v>4.9448990821838379</v>
      </c>
      <c r="Q65" s="782">
        <v>5.6788210868835449</v>
      </c>
      <c r="R65" s="782">
        <v>8.4208946228027344</v>
      </c>
      <c r="S65" s="782">
        <v>6.6091737747192383</v>
      </c>
      <c r="T65" s="782">
        <v>6.4547433853149414</v>
      </c>
      <c r="U65" s="782">
        <v>6.8434772491455078</v>
      </c>
      <c r="V65" s="782">
        <v>12.238078117370605</v>
      </c>
      <c r="W65" s="782">
        <v>8.3498849868774414</v>
      </c>
      <c r="X65" s="782">
        <v>7.1333808898925781</v>
      </c>
      <c r="Y65" s="782">
        <v>7.5935115814208984</v>
      </c>
      <c r="Z65" s="782">
        <v>10.980312347412109</v>
      </c>
      <c r="AA65" s="782">
        <v>7.3628883361816406</v>
      </c>
      <c r="AB65" s="782">
        <v>3.9134891033172607</v>
      </c>
    </row>
    <row r="66" spans="1:28" x14ac:dyDescent="0.25">
      <c r="A66" s="569" t="s">
        <v>45</v>
      </c>
      <c r="B66" s="570" t="s">
        <v>954</v>
      </c>
      <c r="C66" s="782">
        <v>0.64730000495910645</v>
      </c>
      <c r="D66" s="782">
        <v>0.77780002355575562</v>
      </c>
      <c r="E66" s="782">
        <v>0.62980002164840698</v>
      </c>
      <c r="F66" s="782">
        <v>0.52530002593994141</v>
      </c>
      <c r="G66" s="782">
        <v>0.63590002059936523</v>
      </c>
      <c r="H66" s="782">
        <v>2.1630001068115234</v>
      </c>
      <c r="I66" s="782">
        <v>0.82340002059936523</v>
      </c>
      <c r="J66" s="782">
        <v>0.69669997692108154</v>
      </c>
      <c r="K66" s="782">
        <v>0.55970001220703125</v>
      </c>
      <c r="L66" s="782">
        <v>0.64637601375579834</v>
      </c>
      <c r="M66" s="782">
        <v>0.86037600040435791</v>
      </c>
      <c r="N66" s="782">
        <v>1.9888160228729248</v>
      </c>
      <c r="O66" s="782">
        <v>1.109671950340271</v>
      </c>
      <c r="P66" s="782">
        <v>1.1362819671630859</v>
      </c>
      <c r="Q66" s="782">
        <v>1.0559489727020264</v>
      </c>
      <c r="R66" s="782">
        <v>1.0822889804840088</v>
      </c>
      <c r="S66" s="782">
        <v>0.86865603923797607</v>
      </c>
      <c r="T66" s="782">
        <v>1.2182300090789795</v>
      </c>
      <c r="U66" s="782">
        <v>1.2409549951553345</v>
      </c>
      <c r="V66" s="782">
        <v>0.62201297283172607</v>
      </c>
      <c r="W66" s="782">
        <v>0.81931102275848389</v>
      </c>
      <c r="X66" s="782">
        <v>0.904183030128479</v>
      </c>
      <c r="Y66" s="782">
        <v>1.4064149856567383</v>
      </c>
      <c r="Z66" s="782">
        <v>1.1268587112426758</v>
      </c>
      <c r="AA66" s="782">
        <v>1.5611310005187988</v>
      </c>
      <c r="AB66" s="782">
        <v>1.5859858989715576</v>
      </c>
    </row>
    <row r="67" spans="1:28" x14ac:dyDescent="0.25">
      <c r="A67" s="569" t="s">
        <v>46</v>
      </c>
      <c r="B67" s="570" t="s">
        <v>47</v>
      </c>
      <c r="C67" s="782">
        <v>6.3238430023193359</v>
      </c>
      <c r="D67" s="782">
        <v>8.3530359268188477</v>
      </c>
      <c r="E67" s="782">
        <v>8.9598770141601563</v>
      </c>
      <c r="F67" s="782">
        <v>6.6986880302429199</v>
      </c>
      <c r="G67" s="782">
        <v>7.207298755645752</v>
      </c>
      <c r="H67" s="782">
        <v>7.5469174385070801</v>
      </c>
      <c r="I67" s="782">
        <v>6.6781783103942871</v>
      </c>
      <c r="J67" s="782">
        <v>6.2720441818237305</v>
      </c>
      <c r="K67" s="782">
        <v>7.0728788375854492</v>
      </c>
      <c r="L67" s="782">
        <v>10.749874114990234</v>
      </c>
      <c r="M67" s="782">
        <v>10.593866348266602</v>
      </c>
      <c r="N67" s="782">
        <v>10.191226005554199</v>
      </c>
      <c r="O67" s="782">
        <v>9.4130420684814453</v>
      </c>
      <c r="P67" s="782">
        <v>9.9163818359375</v>
      </c>
      <c r="Q67" s="782">
        <v>9.2017545700073242</v>
      </c>
      <c r="R67" s="782">
        <v>7.8508143424987793</v>
      </c>
      <c r="S67" s="782">
        <v>8.6573877334594727</v>
      </c>
      <c r="T67" s="782">
        <v>8.0417690277099609</v>
      </c>
      <c r="U67" s="782">
        <v>6.8757004737854004</v>
      </c>
      <c r="V67" s="782">
        <v>8.863917350769043</v>
      </c>
      <c r="W67" s="782">
        <v>9.8159418106079102</v>
      </c>
      <c r="X67" s="782">
        <v>10.656518936157227</v>
      </c>
      <c r="Y67" s="782">
        <v>13.140579223632813</v>
      </c>
      <c r="Z67" s="782">
        <v>12.383852005004883</v>
      </c>
      <c r="AA67" s="782">
        <v>12.736287117004395</v>
      </c>
      <c r="AB67" s="782">
        <v>14.763473510742188</v>
      </c>
    </row>
    <row r="68" spans="1:28" x14ac:dyDescent="0.25">
      <c r="A68" s="569" t="s">
        <v>48</v>
      </c>
      <c r="B68" s="570" t="s">
        <v>955</v>
      </c>
      <c r="C68" s="782">
        <v>13.42119312286377</v>
      </c>
      <c r="D68" s="782">
        <v>14.994192123413086</v>
      </c>
      <c r="E68" s="782">
        <v>13.850173950195313</v>
      </c>
      <c r="F68" s="782">
        <v>13.998920440673828</v>
      </c>
      <c r="G68" s="782">
        <v>15.99036979675293</v>
      </c>
      <c r="H68" s="782">
        <v>18.509418487548828</v>
      </c>
      <c r="I68" s="782">
        <v>18.001300811767578</v>
      </c>
      <c r="J68" s="782">
        <v>18.485240936279297</v>
      </c>
      <c r="K68" s="782">
        <v>18.727216720581055</v>
      </c>
      <c r="L68" s="782">
        <v>19.528144836425781</v>
      </c>
      <c r="M68" s="782">
        <v>18.574853897094727</v>
      </c>
      <c r="N68" s="782">
        <v>16.446027755737305</v>
      </c>
      <c r="O68" s="782">
        <v>18.869756698608398</v>
      </c>
      <c r="P68" s="782">
        <v>18.92338752746582</v>
      </c>
      <c r="Q68" s="782">
        <v>20.816078186035156</v>
      </c>
      <c r="R68" s="782">
        <v>21.0533447265625</v>
      </c>
      <c r="S68" s="782">
        <v>19.059038162231445</v>
      </c>
      <c r="T68" s="782">
        <v>23.539329528808594</v>
      </c>
      <c r="U68" s="782">
        <v>24.741392135620117</v>
      </c>
      <c r="V68" s="782">
        <v>26.864814758300781</v>
      </c>
      <c r="W68" s="782">
        <v>26.331155776977539</v>
      </c>
      <c r="X68" s="782">
        <v>27.634098052978516</v>
      </c>
      <c r="Y68" s="782">
        <v>26.476991653442383</v>
      </c>
      <c r="Z68" s="782">
        <v>28.461725234985352</v>
      </c>
      <c r="AA68" s="782">
        <v>27.730897903442383</v>
      </c>
      <c r="AB68" s="782">
        <v>33.060604095458984</v>
      </c>
    </row>
    <row r="69" spans="1:28" x14ac:dyDescent="0.25">
      <c r="A69" s="569" t="s">
        <v>49</v>
      </c>
      <c r="B69" s="570" t="s">
        <v>956</v>
      </c>
      <c r="C69" s="782">
        <v>4.7782773971557617</v>
      </c>
      <c r="D69" s="782">
        <v>5.796576976776123</v>
      </c>
      <c r="E69" s="782">
        <v>5.4527039527893066</v>
      </c>
      <c r="F69" s="782">
        <v>8.1124944686889648</v>
      </c>
      <c r="G69" s="782">
        <v>5.6698746681213379</v>
      </c>
      <c r="H69" s="782">
        <v>7.9807353019714355</v>
      </c>
      <c r="I69" s="782">
        <v>9.1826210021972656</v>
      </c>
      <c r="J69" s="782">
        <v>8.2820186614990234</v>
      </c>
      <c r="K69" s="782">
        <v>8.0889778137207031</v>
      </c>
      <c r="L69" s="782">
        <v>6.8270769119262695</v>
      </c>
      <c r="M69" s="782">
        <v>9.8423585891723633</v>
      </c>
      <c r="N69" s="782">
        <v>9.1219949722290039</v>
      </c>
      <c r="O69" s="782">
        <v>8.5681390762329102</v>
      </c>
      <c r="P69" s="782">
        <v>8.4578533172607422</v>
      </c>
      <c r="Q69" s="782">
        <v>9.4101457595825195</v>
      </c>
      <c r="R69" s="782">
        <v>9.5476016998291016</v>
      </c>
      <c r="S69" s="782">
        <v>12.18382740020752</v>
      </c>
      <c r="T69" s="782">
        <v>12.550049781799316</v>
      </c>
      <c r="U69" s="782">
        <v>14.60992431640625</v>
      </c>
      <c r="V69" s="782">
        <v>14.569787979125977</v>
      </c>
      <c r="W69" s="782">
        <v>16.326915740966797</v>
      </c>
      <c r="X69" s="782">
        <v>15.864809989929199</v>
      </c>
      <c r="Y69" s="782">
        <v>16.578493118286133</v>
      </c>
      <c r="Z69" s="782">
        <v>17.123220443725586</v>
      </c>
      <c r="AA69" s="782">
        <v>15.616358757019043</v>
      </c>
      <c r="AB69" s="782">
        <v>17.541225433349609</v>
      </c>
    </row>
    <row r="70" spans="1:28" x14ac:dyDescent="0.25">
      <c r="A70" s="569" t="s">
        <v>50</v>
      </c>
      <c r="B70" s="570" t="s">
        <v>957</v>
      </c>
      <c r="C70" s="782">
        <v>5.6998653411865234</v>
      </c>
      <c r="D70" s="782">
        <v>5.3391017913818359</v>
      </c>
      <c r="E70" s="782">
        <v>4.5254945755004883</v>
      </c>
      <c r="F70" s="782">
        <v>4.6215143203735352</v>
      </c>
      <c r="G70" s="782">
        <v>6.5518527030944824</v>
      </c>
      <c r="H70" s="782">
        <v>4.5433163642883301</v>
      </c>
      <c r="I70" s="782">
        <v>4.2981047630310059</v>
      </c>
      <c r="J70" s="782">
        <v>4.9674139022827148</v>
      </c>
      <c r="K70" s="782">
        <v>4.566164493560791</v>
      </c>
      <c r="L70" s="782">
        <v>4.0325140953063965</v>
      </c>
      <c r="M70" s="782">
        <v>4.3009243011474609</v>
      </c>
      <c r="N70" s="782">
        <v>3.8111968040466309</v>
      </c>
      <c r="O70" s="782">
        <v>3.8234627246856689</v>
      </c>
      <c r="P70" s="782">
        <v>3.6841363906860352</v>
      </c>
      <c r="Q70" s="782">
        <v>3.7262880802154541</v>
      </c>
      <c r="R70" s="782">
        <v>3.6990735530853271</v>
      </c>
      <c r="S70" s="782">
        <v>3.5355494022369385</v>
      </c>
      <c r="T70" s="782">
        <v>3.863093376159668</v>
      </c>
      <c r="U70" s="782">
        <v>4.0399017333984375</v>
      </c>
      <c r="V70" s="782">
        <v>4.5172739028930664</v>
      </c>
      <c r="W70" s="782">
        <v>4.8119378089904785</v>
      </c>
      <c r="X70" s="782">
        <v>5.0038633346557617</v>
      </c>
      <c r="Y70" s="782">
        <v>5.7294282913208008</v>
      </c>
      <c r="Z70" s="782">
        <v>4.8173642158508301</v>
      </c>
      <c r="AA70" s="782">
        <v>4.2496547698974609</v>
      </c>
      <c r="AB70" s="782">
        <v>5.6194019317626953</v>
      </c>
    </row>
    <row r="71" spans="1:28" x14ac:dyDescent="0.25">
      <c r="A71" s="569" t="s">
        <v>51</v>
      </c>
      <c r="B71" s="570" t="s">
        <v>958</v>
      </c>
      <c r="C71" s="782">
        <v>4.6554999351501465</v>
      </c>
      <c r="D71" s="782">
        <v>4.291100025177002</v>
      </c>
      <c r="E71" s="782">
        <v>4.4204998016357422</v>
      </c>
      <c r="F71" s="782">
        <v>4.6152000427246094</v>
      </c>
      <c r="G71" s="782">
        <v>4.793799877166748</v>
      </c>
      <c r="H71" s="782">
        <v>5.0731000900268555</v>
      </c>
      <c r="I71" s="782">
        <v>4.3491997718811035</v>
      </c>
      <c r="J71" s="782">
        <v>3.783099889755249</v>
      </c>
      <c r="K71" s="782">
        <v>4.1951999664306641</v>
      </c>
      <c r="L71" s="782">
        <v>4.6721000671386719</v>
      </c>
      <c r="M71" s="782">
        <v>5.2899999618530273</v>
      </c>
      <c r="N71" s="782">
        <v>4.8829998970031738</v>
      </c>
      <c r="O71" s="782">
        <v>5.5520000457763672</v>
      </c>
      <c r="P71" s="782">
        <v>5.3123779296875</v>
      </c>
      <c r="Q71" s="782">
        <v>5.0370001792907715</v>
      </c>
      <c r="R71" s="782">
        <v>5.2187161445617676</v>
      </c>
      <c r="S71" s="782">
        <v>5.4868054389953613</v>
      </c>
      <c r="T71" s="782">
        <v>4.9051351547241211</v>
      </c>
      <c r="U71" s="782">
        <v>6.4547967910766602</v>
      </c>
      <c r="V71" s="782">
        <v>6.4261946678161621</v>
      </c>
      <c r="W71" s="782">
        <v>6.7999682426452637</v>
      </c>
      <c r="X71" s="782">
        <v>6.4359192848205566</v>
      </c>
      <c r="Y71" s="782">
        <v>5.9675149917602539</v>
      </c>
      <c r="Z71" s="782">
        <v>7.320411205291748</v>
      </c>
      <c r="AA71" s="782">
        <v>6.8223123550415039</v>
      </c>
      <c r="AB71" s="782">
        <v>6.3744821548461914</v>
      </c>
    </row>
    <row r="72" spans="1:28" x14ac:dyDescent="0.25">
      <c r="A72" s="569" t="s">
        <v>53</v>
      </c>
      <c r="B72" s="565" t="s">
        <v>52</v>
      </c>
      <c r="C72" s="782">
        <v>4.8444457054138184</v>
      </c>
      <c r="D72" s="782">
        <v>5.2728748321533203</v>
      </c>
      <c r="E72" s="782">
        <v>5.82598876953125</v>
      </c>
      <c r="F72" s="782">
        <v>6.6936397552490234</v>
      </c>
      <c r="G72" s="782">
        <v>6.918938159942627</v>
      </c>
      <c r="H72" s="782">
        <v>7.3227715492248535</v>
      </c>
      <c r="I72" s="782">
        <v>7.2088251113891602</v>
      </c>
      <c r="J72" s="782">
        <v>8.0701942443847656</v>
      </c>
      <c r="K72" s="782">
        <v>8.1855020523071289</v>
      </c>
      <c r="L72" s="782">
        <v>9.650355339050293</v>
      </c>
      <c r="M72" s="782">
        <v>10.17537784576416</v>
      </c>
      <c r="N72" s="782">
        <v>9.5704288482666016</v>
      </c>
      <c r="O72" s="782">
        <v>8.6222743988037109</v>
      </c>
      <c r="P72" s="782">
        <v>8.422027587890625</v>
      </c>
      <c r="Q72" s="782">
        <v>8.18524169921875</v>
      </c>
      <c r="R72" s="782">
        <v>7.9872570037841797</v>
      </c>
      <c r="S72" s="782">
        <v>9.3031473159790039</v>
      </c>
      <c r="T72" s="782">
        <v>9.9980840682983398</v>
      </c>
      <c r="U72" s="782">
        <v>10.300569534301758</v>
      </c>
      <c r="V72" s="782">
        <v>11.045570373535156</v>
      </c>
      <c r="W72" s="782">
        <v>13.546843528747559</v>
      </c>
      <c r="X72" s="782">
        <v>15.391572952270508</v>
      </c>
      <c r="Y72" s="782">
        <v>15.734786987304688</v>
      </c>
      <c r="Z72" s="782">
        <v>14.218319892883301</v>
      </c>
      <c r="AA72" s="782">
        <v>13.708189010620117</v>
      </c>
      <c r="AB72" s="782">
        <v>14.447310447692871</v>
      </c>
    </row>
    <row r="73" spans="1:28" x14ac:dyDescent="0.25">
      <c r="A73" s="569" t="s">
        <v>54</v>
      </c>
      <c r="B73" s="570" t="s">
        <v>930</v>
      </c>
      <c r="C73" s="782">
        <v>7.247377872467041</v>
      </c>
      <c r="D73" s="782">
        <v>6.7855148315429688</v>
      </c>
      <c r="E73" s="782">
        <v>6.9022135734558105</v>
      </c>
      <c r="F73" s="782">
        <v>7.1253738403320313</v>
      </c>
      <c r="G73" s="782">
        <v>7.129241943359375</v>
      </c>
      <c r="H73" s="782">
        <v>7.169611930847168</v>
      </c>
      <c r="I73" s="782">
        <v>7.308929443359375</v>
      </c>
      <c r="J73" s="782">
        <v>7.6159486770629883</v>
      </c>
      <c r="K73" s="782">
        <v>8.1107959747314453</v>
      </c>
      <c r="L73" s="782">
        <v>8.5323810577392578</v>
      </c>
      <c r="M73" s="782">
        <v>8.7245445251464844</v>
      </c>
      <c r="N73" s="782">
        <v>9.3912181854248047</v>
      </c>
      <c r="O73" s="782">
        <v>9.5313405990600586</v>
      </c>
      <c r="P73" s="782">
        <v>9.5937032699584961</v>
      </c>
      <c r="Q73" s="782">
        <v>10.115923881530762</v>
      </c>
      <c r="R73" s="782">
        <v>10.222161293029785</v>
      </c>
      <c r="S73" s="782">
        <v>10.325780868530273</v>
      </c>
      <c r="T73" s="782">
        <v>10.526433944702148</v>
      </c>
      <c r="U73" s="782">
        <v>11.217926979064941</v>
      </c>
      <c r="V73" s="782">
        <v>11.118802070617676</v>
      </c>
      <c r="W73" s="782">
        <v>11.496103286743164</v>
      </c>
      <c r="X73" s="782">
        <v>11.400527000427246</v>
      </c>
      <c r="Y73" s="782">
        <v>11.371396064758301</v>
      </c>
      <c r="Z73" s="782">
        <v>11.400045394897461</v>
      </c>
      <c r="AA73" s="782">
        <v>11.36302661895752</v>
      </c>
      <c r="AB73" s="782">
        <v>11.463212966918945</v>
      </c>
    </row>
    <row r="74" spans="1:28" x14ac:dyDescent="0.25">
      <c r="A74" s="569" t="s">
        <v>56</v>
      </c>
      <c r="B74" s="570" t="s">
        <v>959</v>
      </c>
      <c r="C74" s="782">
        <v>1.2064516544342041</v>
      </c>
      <c r="D74" s="782">
        <v>1.0352902412414551</v>
      </c>
      <c r="E74" s="782">
        <v>1.1721309423446655</v>
      </c>
      <c r="F74" s="782">
        <v>1.2544358968734741</v>
      </c>
      <c r="G74" s="782">
        <v>1.1675132513046265</v>
      </c>
      <c r="H74" s="782">
        <v>1.1826140880584717</v>
      </c>
      <c r="I74" s="782">
        <v>1.1555774211883545</v>
      </c>
      <c r="J74" s="782">
        <v>0.9377586841583252</v>
      </c>
      <c r="K74" s="782">
        <v>0.90250945091247559</v>
      </c>
      <c r="L74" s="782">
        <v>1.0426794290542603</v>
      </c>
      <c r="M74" s="782">
        <v>1.1397690773010254</v>
      </c>
      <c r="N74" s="782">
        <v>1.3546073436737061</v>
      </c>
      <c r="O74" s="782">
        <v>1.4101932048797607</v>
      </c>
      <c r="P74" s="782">
        <v>1.3505280017852783</v>
      </c>
      <c r="Q74" s="782">
        <v>1.5745124816894531</v>
      </c>
      <c r="R74" s="782">
        <v>1.3354134559631348</v>
      </c>
      <c r="S74" s="782">
        <v>1.4544141292572021</v>
      </c>
      <c r="T74" s="782">
        <v>1.2232568264007568</v>
      </c>
      <c r="U74" s="782">
        <v>0.98362928628921509</v>
      </c>
      <c r="V74" s="782">
        <v>1.1537039279937744</v>
      </c>
      <c r="W74" s="782">
        <v>1.3154785633087158</v>
      </c>
      <c r="X74" s="782">
        <v>1.6816282272338867</v>
      </c>
      <c r="Y74" s="782">
        <v>1.5041996240615845</v>
      </c>
      <c r="Z74" s="782">
        <v>1.3683050870895386</v>
      </c>
      <c r="AA74" s="782">
        <v>1.361682653427124</v>
      </c>
      <c r="AB74" s="782">
        <v>1.0560076236724854</v>
      </c>
    </row>
    <row r="75" spans="1:28" x14ac:dyDescent="0.25">
      <c r="A75" s="569" t="s">
        <v>58</v>
      </c>
      <c r="B75" s="570" t="s">
        <v>960</v>
      </c>
      <c r="C75" s="782">
        <v>1.8928202390670776</v>
      </c>
      <c r="D75" s="782">
        <v>1.6779314279556274</v>
      </c>
      <c r="E75" s="782">
        <v>1.3170071840286255</v>
      </c>
      <c r="F75" s="782">
        <v>1.3396105766296387</v>
      </c>
      <c r="G75" s="782">
        <v>1.5824946165084839</v>
      </c>
      <c r="H75" s="782">
        <v>1.4582664966583252</v>
      </c>
      <c r="I75" s="782">
        <v>1.5550867319107056</v>
      </c>
      <c r="J75" s="782">
        <v>1.7376816272735596</v>
      </c>
      <c r="K75" s="782">
        <v>1.7266207933425903</v>
      </c>
      <c r="L75" s="782">
        <v>1.7910479307174683</v>
      </c>
      <c r="M75" s="782">
        <v>1.6917747259140015</v>
      </c>
      <c r="N75" s="782">
        <v>1.6643377542495728</v>
      </c>
      <c r="O75" s="782">
        <v>1.8357445001602173</v>
      </c>
      <c r="P75" s="782">
        <v>1.8235915899276733</v>
      </c>
      <c r="Q75" s="782">
        <v>1.8782306909561157</v>
      </c>
      <c r="R75" s="782">
        <v>1.4636967182159424</v>
      </c>
      <c r="S75" s="782">
        <v>1.4351630210876465</v>
      </c>
      <c r="T75" s="782">
        <v>1.4903051853179932</v>
      </c>
      <c r="U75" s="782">
        <v>1.6110320091247559</v>
      </c>
      <c r="V75" s="782">
        <v>1.0679225921630859</v>
      </c>
      <c r="W75" s="782">
        <v>1.0138987302780151</v>
      </c>
      <c r="X75" s="782">
        <v>1.3289673328399658</v>
      </c>
      <c r="Y75" s="782">
        <v>1.1137430667877197</v>
      </c>
      <c r="Z75" s="782">
        <v>1.0338460206985474</v>
      </c>
      <c r="AA75" s="782">
        <v>1.0545395612716675</v>
      </c>
      <c r="AB75" s="782">
        <v>1.1499267816543579</v>
      </c>
    </row>
    <row r="76" spans="1:28" x14ac:dyDescent="0.25">
      <c r="A76" s="569" t="s">
        <v>59</v>
      </c>
      <c r="B76" s="565" t="s">
        <v>55</v>
      </c>
      <c r="C76" s="782">
        <v>20.778091430664063</v>
      </c>
      <c r="D76" s="782">
        <v>20.260410308837891</v>
      </c>
      <c r="E76" s="782">
        <v>19.922582626342773</v>
      </c>
      <c r="F76" s="782">
        <v>20.918807983398438</v>
      </c>
      <c r="G76" s="782">
        <v>22.015640258789063</v>
      </c>
      <c r="H76" s="782">
        <v>23.515207290649414</v>
      </c>
      <c r="I76" s="782">
        <v>24.562877655029297</v>
      </c>
      <c r="J76" s="782">
        <v>26.388978958129883</v>
      </c>
      <c r="K76" s="782">
        <v>27.960803985595703</v>
      </c>
      <c r="L76" s="782">
        <v>29.147125244140625</v>
      </c>
      <c r="M76" s="782">
        <v>29.179567337036133</v>
      </c>
      <c r="N76" s="782">
        <v>28.624160766601563</v>
      </c>
      <c r="O76" s="782">
        <v>29.368165969848633</v>
      </c>
      <c r="P76" s="782">
        <v>28.702657699584961</v>
      </c>
      <c r="Q76" s="782">
        <v>28.739995956420898</v>
      </c>
      <c r="R76" s="782">
        <v>29.91624641418457</v>
      </c>
      <c r="S76" s="782">
        <v>31.589664459228516</v>
      </c>
      <c r="T76" s="782">
        <v>31.212055206298828</v>
      </c>
      <c r="U76" s="782">
        <v>31.229467391967773</v>
      </c>
      <c r="V76" s="782">
        <v>33.210556030273438</v>
      </c>
      <c r="W76" s="782">
        <v>37.079624176025391</v>
      </c>
      <c r="X76" s="782">
        <v>36.868953704833984</v>
      </c>
      <c r="Y76" s="782">
        <v>39.229019165039063</v>
      </c>
      <c r="Z76" s="782">
        <v>39.828487396240234</v>
      </c>
      <c r="AA76" s="782">
        <v>44.527812957763672</v>
      </c>
      <c r="AB76" s="782">
        <v>44.776611328125</v>
      </c>
    </row>
    <row r="77" spans="1:28" x14ac:dyDescent="0.25">
      <c r="A77" s="569" t="s">
        <v>60</v>
      </c>
      <c r="B77" s="570" t="s">
        <v>57</v>
      </c>
      <c r="C77" s="782">
        <v>9.2291069030761719</v>
      </c>
      <c r="D77" s="782">
        <v>9.8123741149902344</v>
      </c>
      <c r="E77" s="782">
        <v>10.725533485412598</v>
      </c>
      <c r="F77" s="782">
        <v>11.52338981628418</v>
      </c>
      <c r="G77" s="782">
        <v>12.344444274902344</v>
      </c>
      <c r="H77" s="782">
        <v>13.828737258911133</v>
      </c>
      <c r="I77" s="782">
        <v>15.063584327697754</v>
      </c>
      <c r="J77" s="782">
        <v>16.072250366210938</v>
      </c>
      <c r="K77" s="782">
        <v>17.564119338989258</v>
      </c>
      <c r="L77" s="782">
        <v>16.533941268920898</v>
      </c>
      <c r="M77" s="782">
        <v>17.156703948974609</v>
      </c>
      <c r="N77" s="782">
        <v>17.894586563110352</v>
      </c>
      <c r="O77" s="782">
        <v>18.097249984741211</v>
      </c>
      <c r="P77" s="782">
        <v>19.12238883972168</v>
      </c>
      <c r="Q77" s="782">
        <v>19.814048767089844</v>
      </c>
      <c r="R77" s="782">
        <v>20.402317047119141</v>
      </c>
      <c r="S77" s="782">
        <v>20.670644760131836</v>
      </c>
      <c r="T77" s="782">
        <v>21.428033828735352</v>
      </c>
      <c r="U77" s="782">
        <v>22.552822113037109</v>
      </c>
      <c r="V77" s="782">
        <v>21.889276504516602</v>
      </c>
      <c r="W77" s="782">
        <v>21.710826873779297</v>
      </c>
      <c r="X77" s="782">
        <v>23.100505828857422</v>
      </c>
      <c r="Y77" s="782">
        <v>23.176036834716797</v>
      </c>
      <c r="Z77" s="782">
        <v>24.752185821533203</v>
      </c>
      <c r="AA77" s="782">
        <v>24.696750640869141</v>
      </c>
      <c r="AB77" s="782">
        <v>26.414434432983398</v>
      </c>
    </row>
    <row r="78" spans="1:28" x14ac:dyDescent="0.25">
      <c r="A78" s="569" t="s">
        <v>61</v>
      </c>
      <c r="B78" s="570" t="s">
        <v>961</v>
      </c>
      <c r="C78" s="782">
        <v>4.2389354705810547</v>
      </c>
      <c r="D78" s="782">
        <v>4.0042381286621094</v>
      </c>
      <c r="E78" s="782">
        <v>3.7154555320739746</v>
      </c>
      <c r="F78" s="782">
        <v>3.7463152408599854</v>
      </c>
      <c r="G78" s="782">
        <v>3.9859750270843506</v>
      </c>
      <c r="H78" s="782">
        <v>4.4223904609680176</v>
      </c>
      <c r="I78" s="782">
        <v>5.0703096389770508</v>
      </c>
      <c r="J78" s="782">
        <v>5.970400333404541</v>
      </c>
      <c r="K78" s="782">
        <v>7.0498056411743164</v>
      </c>
      <c r="L78" s="782">
        <v>7.0359644889831543</v>
      </c>
      <c r="M78" s="782">
        <v>7.3243188858032227</v>
      </c>
      <c r="N78" s="782">
        <v>8.0847873687744141</v>
      </c>
      <c r="O78" s="782">
        <v>7.9837198257446289</v>
      </c>
      <c r="P78" s="782">
        <v>8.3637027740478516</v>
      </c>
      <c r="Q78" s="782">
        <v>8.497833251953125</v>
      </c>
      <c r="R78" s="782">
        <v>8.5021181106567383</v>
      </c>
      <c r="S78" s="782">
        <v>8.9640045166015625</v>
      </c>
      <c r="T78" s="782">
        <v>8.7616291046142578</v>
      </c>
      <c r="U78" s="782">
        <v>9.2019634246826172</v>
      </c>
      <c r="V78" s="782">
        <v>9.8161420822143555</v>
      </c>
      <c r="W78" s="782">
        <v>10.302229881286621</v>
      </c>
      <c r="X78" s="782">
        <v>11.536434173583984</v>
      </c>
      <c r="Y78" s="782">
        <v>12.217755317687988</v>
      </c>
      <c r="Z78" s="782">
        <v>12.46567440032959</v>
      </c>
      <c r="AA78" s="782">
        <v>12.294647216796875</v>
      </c>
      <c r="AB78" s="782">
        <v>13.030645370483398</v>
      </c>
    </row>
    <row r="79" spans="1:28" x14ac:dyDescent="0.25">
      <c r="A79" s="569" t="s">
        <v>933</v>
      </c>
      <c r="B79" s="570" t="s">
        <v>962</v>
      </c>
      <c r="C79" s="782">
        <v>0.15555350482463837</v>
      </c>
      <c r="D79" s="782">
        <v>0.21410417556762695</v>
      </c>
      <c r="E79" s="782">
        <v>0.30243450403213501</v>
      </c>
      <c r="F79" s="782">
        <v>0.39717450737953186</v>
      </c>
      <c r="G79" s="782">
        <v>0.46740999817848206</v>
      </c>
      <c r="H79" s="782">
        <v>0.40519800782203674</v>
      </c>
      <c r="I79" s="782">
        <v>0.34178730845451355</v>
      </c>
      <c r="J79" s="782">
        <v>0.35013765096664429</v>
      </c>
      <c r="K79" s="782">
        <v>0.31192204356193542</v>
      </c>
      <c r="L79" s="782">
        <v>0.27127021551132202</v>
      </c>
      <c r="M79" s="782">
        <v>0.2177795022726059</v>
      </c>
      <c r="N79" s="782">
        <v>0.23418609797954559</v>
      </c>
      <c r="O79" s="782">
        <v>0.27531060576438904</v>
      </c>
      <c r="P79" s="782">
        <v>0.28955188393592834</v>
      </c>
      <c r="Q79" s="782">
        <v>0.30487969517707825</v>
      </c>
      <c r="R79" s="782">
        <v>0.3180357813835144</v>
      </c>
      <c r="S79" s="782">
        <v>0.3263777494430542</v>
      </c>
      <c r="T79" s="782">
        <v>0.34401753544807434</v>
      </c>
      <c r="U79" s="782">
        <v>0.3858218789100647</v>
      </c>
      <c r="V79" s="782">
        <v>0.36616760492324829</v>
      </c>
      <c r="W79" s="782">
        <v>0.29482275247573853</v>
      </c>
      <c r="X79" s="782">
        <v>0.33443295955657959</v>
      </c>
      <c r="Y79" s="782">
        <v>0.34066733717918396</v>
      </c>
      <c r="Z79" s="782">
        <v>0.35455068945884705</v>
      </c>
      <c r="AA79" s="782">
        <v>0.30646878480911255</v>
      </c>
      <c r="AB79" s="782">
        <v>0.3061068058013916</v>
      </c>
    </row>
    <row r="80" spans="1:28" x14ac:dyDescent="0.25">
      <c r="A80" s="569" t="s">
        <v>935</v>
      </c>
      <c r="B80" s="565" t="s">
        <v>936</v>
      </c>
      <c r="C80" s="782">
        <v>0.43100860714912415</v>
      </c>
      <c r="D80" s="782">
        <v>0.46117198467254639</v>
      </c>
      <c r="E80" s="782">
        <v>0.50779193639755249</v>
      </c>
      <c r="F80" s="782">
        <v>0.56122356653213501</v>
      </c>
      <c r="G80" s="782">
        <v>0.67485690116882324</v>
      </c>
      <c r="H80" s="782">
        <v>0.81026607751846313</v>
      </c>
      <c r="I80" s="782">
        <v>0.84101188182830811</v>
      </c>
      <c r="J80" s="782">
        <v>0.81539046764373779</v>
      </c>
      <c r="K80" s="782">
        <v>0.96550595760345459</v>
      </c>
      <c r="L80" s="782">
        <v>1.0456637144088745</v>
      </c>
      <c r="M80" s="782">
        <v>1.0888142585754395</v>
      </c>
      <c r="N80" s="782">
        <v>1.0887397527694702</v>
      </c>
      <c r="O80" s="782">
        <v>1.0201916694641113</v>
      </c>
      <c r="P80" s="782">
        <v>1.0466995239257813</v>
      </c>
      <c r="Q80" s="782">
        <v>1.0974851846694946</v>
      </c>
      <c r="R80" s="782">
        <v>1.4337135553359985</v>
      </c>
      <c r="S80" s="782">
        <v>1.4372239112854004</v>
      </c>
      <c r="T80" s="782">
        <v>1.4845131635665894</v>
      </c>
      <c r="U80" s="782">
        <v>1.3598775863647461</v>
      </c>
      <c r="V80" s="782">
        <v>1.6819089651107788</v>
      </c>
      <c r="W80" s="782">
        <v>1.9932605028152466</v>
      </c>
      <c r="X80" s="782">
        <v>2.325437068939209</v>
      </c>
      <c r="Y80" s="782">
        <v>2.2090284824371338</v>
      </c>
      <c r="Z80" s="782">
        <v>2.4104568958282471</v>
      </c>
      <c r="AA80" s="782">
        <v>2.5506777763366699</v>
      </c>
      <c r="AB80" s="782">
        <v>2.5583491325378418</v>
      </c>
    </row>
    <row r="81" spans="1:38" ht="13" x14ac:dyDescent="0.3">
      <c r="A81" s="572"/>
      <c r="B81" s="573" t="s">
        <v>537</v>
      </c>
      <c r="C81" s="782">
        <v>-3.7832529544830322</v>
      </c>
      <c r="D81" s="782">
        <v>-4.1526899337768555</v>
      </c>
      <c r="E81" s="782">
        <v>-4.3953614234924316</v>
      </c>
      <c r="F81" s="782">
        <v>-4.3032445907592773</v>
      </c>
      <c r="G81" s="782">
        <v>-4.3137593269348145</v>
      </c>
      <c r="H81" s="782">
        <v>-4.6717047691345215</v>
      </c>
      <c r="I81" s="782">
        <v>-4.3796877861022949</v>
      </c>
      <c r="J81" s="782">
        <v>-4.6864204406738281</v>
      </c>
      <c r="K81" s="782">
        <v>-4.8963336944580078</v>
      </c>
      <c r="L81" s="782">
        <v>-5.496483325958252</v>
      </c>
      <c r="M81" s="782">
        <v>-6.1223855018615723</v>
      </c>
      <c r="N81" s="782">
        <v>-5.8756504058837891</v>
      </c>
      <c r="O81" s="782">
        <v>-5.2415013313293457</v>
      </c>
      <c r="P81" s="782">
        <v>-5.0254402160644531</v>
      </c>
      <c r="Q81" s="782">
        <v>-4.8924927711486816</v>
      </c>
      <c r="R81" s="782">
        <v>-4.7706217765808105</v>
      </c>
      <c r="S81" s="782">
        <v>-5.1848769187927246</v>
      </c>
      <c r="T81" s="782">
        <v>-5.6762475967407227</v>
      </c>
      <c r="U81" s="782">
        <v>-6.0005083084106445</v>
      </c>
      <c r="V81" s="782">
        <v>-6.3239560127258301</v>
      </c>
      <c r="W81" s="782">
        <v>-8.4675235748291016</v>
      </c>
      <c r="X81" s="782">
        <v>-9.7757806777954102</v>
      </c>
      <c r="Y81" s="782">
        <v>-9.6798601150512695</v>
      </c>
      <c r="Z81" s="782">
        <v>-8.4541521072387695</v>
      </c>
      <c r="AA81" s="782">
        <v>-8.4124002456665039</v>
      </c>
      <c r="AB81" s="782">
        <v>-8.3690423965454102</v>
      </c>
    </row>
    <row r="82" spans="1:38" ht="13" x14ac:dyDescent="0.3">
      <c r="A82" s="589"/>
      <c r="B82" s="575" t="s">
        <v>538</v>
      </c>
      <c r="C82" s="783">
        <v>95.18994140625</v>
      </c>
      <c r="D82" s="783">
        <v>98.831832885742188</v>
      </c>
      <c r="E82" s="783">
        <v>98.900482177734375</v>
      </c>
      <c r="F82" s="783">
        <v>104.47662353515625</v>
      </c>
      <c r="G82" s="783">
        <v>107.05805206298828</v>
      </c>
      <c r="H82" s="783">
        <v>119.53507995605469</v>
      </c>
      <c r="I82" s="783">
        <v>118.87374114990234</v>
      </c>
      <c r="J82" s="783">
        <v>122.07206726074219</v>
      </c>
      <c r="K82" s="783">
        <v>124.49467468261719</v>
      </c>
      <c r="L82" s="783">
        <v>131.02517700195313</v>
      </c>
      <c r="M82" s="783">
        <v>139.59332275390625</v>
      </c>
      <c r="N82" s="783">
        <v>137.85653686523438</v>
      </c>
      <c r="O82" s="783">
        <v>144.79635620117188</v>
      </c>
      <c r="P82" s="783">
        <v>150.68275451660156</v>
      </c>
      <c r="Q82" s="783">
        <v>161.573486328125</v>
      </c>
      <c r="R82" s="783">
        <v>172.67002868652344</v>
      </c>
      <c r="S82" s="783">
        <v>176.03707885742188</v>
      </c>
      <c r="T82" s="783">
        <v>175.14846801757813</v>
      </c>
      <c r="U82" s="783">
        <v>176.26872253417969</v>
      </c>
      <c r="V82" s="783">
        <v>193.96229553222656</v>
      </c>
      <c r="W82" s="783">
        <v>206.20175170898438</v>
      </c>
      <c r="X82" s="783">
        <v>211.78816223144531</v>
      </c>
      <c r="Y82" s="783">
        <v>227.95753479003906</v>
      </c>
      <c r="Z82" s="783">
        <v>237.49824523925781</v>
      </c>
      <c r="AA82" s="783">
        <v>250.04344177246094</v>
      </c>
      <c r="AB82" s="783">
        <v>249.50698852539063</v>
      </c>
    </row>
    <row r="83" spans="1:38" ht="13" x14ac:dyDescent="0.3">
      <c r="A83" s="572"/>
      <c r="B83" s="573" t="s">
        <v>539</v>
      </c>
      <c r="C83" s="433">
        <v>17.003141403198242</v>
      </c>
      <c r="D83" s="433">
        <v>15.876879692077637</v>
      </c>
      <c r="E83" s="433">
        <v>15.819879531860352</v>
      </c>
      <c r="F83" s="433">
        <v>15.486347198486328</v>
      </c>
      <c r="G83" s="433">
        <v>18.092998504638672</v>
      </c>
      <c r="H83" s="433">
        <v>18.854888916015625</v>
      </c>
      <c r="I83" s="433">
        <v>16.543462753295898</v>
      </c>
      <c r="J83" s="433">
        <v>13.588890075683594</v>
      </c>
      <c r="K83" s="433">
        <v>16.112403869628906</v>
      </c>
      <c r="L83" s="433">
        <v>16.480752944946289</v>
      </c>
      <c r="M83" s="433">
        <v>18.370826721191406</v>
      </c>
      <c r="N83" s="433">
        <v>17.963285446166992</v>
      </c>
      <c r="O83" s="433">
        <v>15.428051948547363</v>
      </c>
      <c r="P83" s="433">
        <v>16.950353622436523</v>
      </c>
      <c r="Q83" s="433">
        <v>15.895063400268555</v>
      </c>
      <c r="R83" s="433">
        <v>16.481904983520508</v>
      </c>
      <c r="S83" s="433">
        <v>17.291170120239258</v>
      </c>
      <c r="T83" s="433">
        <v>16.163972854614258</v>
      </c>
      <c r="U83" s="433">
        <v>16.357660293579102</v>
      </c>
      <c r="V83" s="433">
        <v>18.253732681274414</v>
      </c>
      <c r="W83" s="433">
        <v>18.484846115112305</v>
      </c>
      <c r="X83" s="433">
        <v>19.878868103027344</v>
      </c>
      <c r="Y83" s="433">
        <v>21.514316558837891</v>
      </c>
      <c r="Z83" s="433">
        <v>20.722095489501953</v>
      </c>
      <c r="AA83" s="433">
        <v>22.025800704956055</v>
      </c>
      <c r="AB83" s="433">
        <v>23.614971160888672</v>
      </c>
    </row>
    <row r="84" spans="1:38" ht="13" x14ac:dyDescent="0.3">
      <c r="A84" s="572"/>
      <c r="B84" s="573" t="s">
        <v>540</v>
      </c>
      <c r="C84" s="433">
        <v>-2.3083999156951904</v>
      </c>
      <c r="D84" s="433">
        <v>-2.6386001110076904</v>
      </c>
      <c r="E84" s="433">
        <v>-1.3682999610900879</v>
      </c>
      <c r="F84" s="433">
        <v>-5.1244997978210449</v>
      </c>
      <c r="G84" s="433">
        <v>-2.7449159622192383</v>
      </c>
      <c r="H84" s="433">
        <v>-6.4299888610839844</v>
      </c>
      <c r="I84" s="433">
        <v>-4.2887287139892578</v>
      </c>
      <c r="J84" s="433">
        <v>-2.8691120147705078</v>
      </c>
      <c r="K84" s="433">
        <v>-2.7916641235351563</v>
      </c>
      <c r="L84" s="433">
        <v>-4.5834040641784668</v>
      </c>
      <c r="M84" s="433">
        <v>-7.8594450950622559</v>
      </c>
      <c r="N84" s="433">
        <v>-9.6116523742675781</v>
      </c>
      <c r="O84" s="433">
        <v>-9.3379449844360352</v>
      </c>
      <c r="P84" s="433">
        <v>-7.003593921661377</v>
      </c>
      <c r="Q84" s="433">
        <v>-5.424036979675293</v>
      </c>
      <c r="R84" s="433">
        <v>-8.8498592376708984</v>
      </c>
      <c r="S84" s="433">
        <v>-7.511232852935791</v>
      </c>
      <c r="T84" s="433">
        <v>-5.866051197052002</v>
      </c>
      <c r="U84" s="433">
        <v>-9.4034576416015625</v>
      </c>
      <c r="V84" s="433">
        <v>-11.315316200256348</v>
      </c>
      <c r="W84" s="433">
        <v>-11.750881195068359</v>
      </c>
      <c r="X84" s="433">
        <v>-12.23699951171875</v>
      </c>
      <c r="Y84" s="433">
        <v>-17.475137710571289</v>
      </c>
      <c r="Z84" s="433">
        <v>-17.469198226928711</v>
      </c>
      <c r="AA84" s="433">
        <v>-14.284363746643066</v>
      </c>
      <c r="AB84" s="433">
        <v>-14.347476959228516</v>
      </c>
    </row>
    <row r="85" spans="1:38" s="578" customFormat="1" ht="20.149999999999999" customHeight="1" x14ac:dyDescent="0.25">
      <c r="A85" s="576"/>
      <c r="B85" s="577" t="s">
        <v>541</v>
      </c>
      <c r="C85" s="784">
        <v>109.88468170166016</v>
      </c>
      <c r="D85" s="784">
        <v>112.07011413574219</v>
      </c>
      <c r="E85" s="784">
        <v>113.35205841064453</v>
      </c>
      <c r="F85" s="784">
        <v>114.83847045898438</v>
      </c>
      <c r="G85" s="784">
        <v>122.4061279296875</v>
      </c>
      <c r="H85" s="784">
        <v>131.95997619628906</v>
      </c>
      <c r="I85" s="784">
        <v>131.12847900390625</v>
      </c>
      <c r="J85" s="784">
        <v>132.79185485839844</v>
      </c>
      <c r="K85" s="784">
        <v>137.81541442871094</v>
      </c>
      <c r="L85" s="784">
        <v>142.92251586914063</v>
      </c>
      <c r="M85" s="784">
        <v>150.10470581054688</v>
      </c>
      <c r="N85" s="784">
        <v>146.20816040039063</v>
      </c>
      <c r="O85" s="784">
        <v>150.88645935058594</v>
      </c>
      <c r="P85" s="784">
        <v>160.6295166015625</v>
      </c>
      <c r="Q85" s="784">
        <v>172.04450988769531</v>
      </c>
      <c r="R85" s="784">
        <v>180.30207824707031</v>
      </c>
      <c r="S85" s="784">
        <v>185.8170166015625</v>
      </c>
      <c r="T85" s="784">
        <v>185.44639587402344</v>
      </c>
      <c r="U85" s="784">
        <v>183.22293090820313</v>
      </c>
      <c r="V85" s="784">
        <v>200.90071105957031</v>
      </c>
      <c r="W85" s="784">
        <v>212.93571472167969</v>
      </c>
      <c r="X85" s="784">
        <v>219.43003845214844</v>
      </c>
      <c r="Y85" s="784">
        <v>231.9967041015625</v>
      </c>
      <c r="Z85" s="784">
        <v>240.75114440917969</v>
      </c>
      <c r="AA85" s="784">
        <v>257.78488159179688</v>
      </c>
      <c r="AB85" s="784">
        <v>258.77447509765625</v>
      </c>
    </row>
    <row r="86" spans="1:38" s="609" customFormat="1" ht="19.5" customHeight="1" x14ac:dyDescent="0.25">
      <c r="A86" s="633" t="s">
        <v>572</v>
      </c>
      <c r="B86" s="632"/>
      <c r="C86" s="785">
        <v>109.88468170166016</v>
      </c>
      <c r="D86" s="785">
        <v>112.07011413574219</v>
      </c>
      <c r="E86" s="785">
        <v>113.35205841064453</v>
      </c>
      <c r="F86" s="785">
        <v>114.83847045898438</v>
      </c>
      <c r="G86" s="785">
        <v>122.4061279296875</v>
      </c>
      <c r="H86" s="785">
        <v>131.95997619628906</v>
      </c>
      <c r="I86" s="785">
        <v>131.12847900390625</v>
      </c>
      <c r="J86" s="785">
        <v>132.79185485839844</v>
      </c>
      <c r="K86" s="785">
        <v>137.81541442871094</v>
      </c>
      <c r="L86" s="785">
        <v>142.92251586914063</v>
      </c>
      <c r="M86" s="785">
        <v>150.10470581054688</v>
      </c>
      <c r="N86" s="785">
        <v>146.20816040039063</v>
      </c>
      <c r="O86" s="785">
        <v>149.69572448730469</v>
      </c>
      <c r="P86" s="785">
        <v>156.12709045410156</v>
      </c>
      <c r="Q86" s="785">
        <v>160.94639587402344</v>
      </c>
      <c r="R86" s="785">
        <v>162.81271362304688</v>
      </c>
      <c r="S86" s="785">
        <v>171.55183410644531</v>
      </c>
      <c r="T86" s="785">
        <v>177.47639465332031</v>
      </c>
      <c r="U86" s="785">
        <v>175.37229919433594</v>
      </c>
      <c r="V86" s="785">
        <v>190.85858154296875</v>
      </c>
      <c r="W86" s="785">
        <v>194.46125793457031</v>
      </c>
      <c r="X86" s="785">
        <v>201.498046875</v>
      </c>
      <c r="Y86" s="785">
        <v>209.20872497558594</v>
      </c>
      <c r="Z86" s="785">
        <v>211.55792236328125</v>
      </c>
      <c r="AA86" s="785">
        <v>212.46223449707031</v>
      </c>
      <c r="AB86" s="785">
        <v>226.47303771972656</v>
      </c>
    </row>
    <row r="87" spans="1:38" s="564" customFormat="1" ht="19.5" customHeight="1" x14ac:dyDescent="0.25">
      <c r="A87" s="583" t="s">
        <v>963</v>
      </c>
      <c r="B87" s="584"/>
      <c r="C87" s="585"/>
      <c r="D87" s="585"/>
      <c r="E87" s="585"/>
      <c r="F87" s="585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97"/>
      <c r="AD87" s="597"/>
      <c r="AE87" s="597"/>
      <c r="AF87" s="597"/>
      <c r="AG87" s="597"/>
      <c r="AH87" s="597"/>
      <c r="AI87" s="597"/>
      <c r="AJ87" s="597"/>
      <c r="AK87" s="597"/>
      <c r="AL87" s="597"/>
    </row>
    <row r="88" spans="1:38" s="564" customFormat="1" ht="25.4" customHeight="1" x14ac:dyDescent="0.25">
      <c r="A88" s="563" t="str">
        <f>Index!B15</f>
        <v>Table 3e    RMI share of GDP by industry, current prices, FY2004-FY2021</v>
      </c>
    </row>
    <row r="89" spans="1:38" ht="20.149999999999999" customHeight="1" x14ac:dyDescent="0.25">
      <c r="A89" s="587"/>
      <c r="B89" s="567"/>
      <c r="C89" s="568" t="str">
        <f t="shared" ref="C89:AA89" si="28">C2</f>
        <v>FY1997</v>
      </c>
      <c r="D89" s="568" t="str">
        <f t="shared" si="28"/>
        <v>FY1998</v>
      </c>
      <c r="E89" s="568" t="str">
        <f t="shared" si="28"/>
        <v>FY1999</v>
      </c>
      <c r="F89" s="568" t="str">
        <f t="shared" si="28"/>
        <v>FY2000</v>
      </c>
      <c r="G89" s="568" t="str">
        <f t="shared" si="28"/>
        <v>FY2001</v>
      </c>
      <c r="H89" s="568" t="str">
        <f t="shared" si="28"/>
        <v>FY2002</v>
      </c>
      <c r="I89" s="568" t="str">
        <f t="shared" si="28"/>
        <v>FY2003</v>
      </c>
      <c r="J89" s="568" t="str">
        <f t="shared" si="28"/>
        <v>FY2004</v>
      </c>
      <c r="K89" s="568" t="str">
        <f t="shared" si="28"/>
        <v>FY2005</v>
      </c>
      <c r="L89" s="568" t="str">
        <f t="shared" si="28"/>
        <v>FY2006</v>
      </c>
      <c r="M89" s="568" t="str">
        <f t="shared" si="28"/>
        <v>FY2007</v>
      </c>
      <c r="N89" s="568" t="str">
        <f t="shared" si="28"/>
        <v>FY2008</v>
      </c>
      <c r="O89" s="568" t="str">
        <f t="shared" si="28"/>
        <v>FY2009</v>
      </c>
      <c r="P89" s="568" t="str">
        <f t="shared" si="28"/>
        <v>FY2010</v>
      </c>
      <c r="Q89" s="568" t="str">
        <f t="shared" si="28"/>
        <v>FY2011</v>
      </c>
      <c r="R89" s="568" t="str">
        <f t="shared" si="28"/>
        <v>FY2012</v>
      </c>
      <c r="S89" s="568" t="str">
        <f t="shared" si="28"/>
        <v>FY2013</v>
      </c>
      <c r="T89" s="568" t="str">
        <f t="shared" si="28"/>
        <v>FY2014</v>
      </c>
      <c r="U89" s="568" t="str">
        <f t="shared" si="28"/>
        <v>FY2015</v>
      </c>
      <c r="V89" s="568" t="str">
        <f t="shared" si="28"/>
        <v>FY2016</v>
      </c>
      <c r="W89" s="568" t="str">
        <f t="shared" si="28"/>
        <v>FY2017</v>
      </c>
      <c r="X89" s="568" t="str">
        <f t="shared" si="28"/>
        <v>FY2018</v>
      </c>
      <c r="Y89" s="568" t="str">
        <f t="shared" si="28"/>
        <v>FY2019</v>
      </c>
      <c r="Z89" s="568" t="str">
        <f t="shared" si="28"/>
        <v>FY2020</v>
      </c>
      <c r="AA89" s="568" t="str">
        <f t="shared" si="28"/>
        <v>FY2021</v>
      </c>
      <c r="AB89" s="568" t="str">
        <f>AB2</f>
        <v>FY2022</v>
      </c>
    </row>
    <row r="90" spans="1:38" ht="20.149999999999999" customHeight="1" x14ac:dyDescent="0.25">
      <c r="A90" s="569" t="s">
        <v>950</v>
      </c>
      <c r="B90" s="570" t="s">
        <v>951</v>
      </c>
      <c r="C90" s="599"/>
      <c r="D90" s="599">
        <f t="shared" ref="D90:E112" si="29">IF(D61/D$85&lt;&gt;0,D61/D$85,"~")</f>
        <v>3.1561862756951442E-2</v>
      </c>
      <c r="E90" s="599">
        <f t="shared" si="29"/>
        <v>3.3992632551676179E-2</v>
      </c>
      <c r="F90" s="599">
        <f t="shared" ref="F90:X90" si="30">IF(F61/F$85&lt;&gt;0,F61/F$85,"~")</f>
        <v>3.2669836427562174E-2</v>
      </c>
      <c r="G90" s="599">
        <f t="shared" si="30"/>
        <v>3.0169213478096757E-2</v>
      </c>
      <c r="H90" s="599">
        <f t="shared" si="30"/>
        <v>2.40433418459646E-2</v>
      </c>
      <c r="I90" s="599">
        <f t="shared" si="30"/>
        <v>2.70221493701851E-2</v>
      </c>
      <c r="J90" s="599">
        <f t="shared" si="30"/>
        <v>2.8869592780219628E-2</v>
      </c>
      <c r="K90" s="599">
        <f t="shared" si="30"/>
        <v>2.808799424006388E-2</v>
      </c>
      <c r="L90" s="599">
        <f t="shared" si="30"/>
        <v>2.7203015951943989E-2</v>
      </c>
      <c r="M90" s="599">
        <f t="shared" si="30"/>
        <v>3.1020134210108463E-2</v>
      </c>
      <c r="N90" s="599">
        <f t="shared" si="30"/>
        <v>4.3635825725759136E-2</v>
      </c>
      <c r="O90" s="599">
        <f t="shared" si="30"/>
        <v>4.2492478000949588E-2</v>
      </c>
      <c r="P90" s="599">
        <f t="shared" si="30"/>
        <v>3.4744743310924954E-2</v>
      </c>
      <c r="Q90" s="599">
        <f t="shared" si="30"/>
        <v>3.2279613106179286E-2</v>
      </c>
      <c r="R90" s="599">
        <f t="shared" si="30"/>
        <v>4.0222125907339513E-2</v>
      </c>
      <c r="S90" s="599">
        <f t="shared" si="30"/>
        <v>4.0754978319394196E-2</v>
      </c>
      <c r="T90" s="599">
        <f t="shared" si="30"/>
        <v>3.4483623018715319E-2</v>
      </c>
      <c r="U90" s="599">
        <f t="shared" si="30"/>
        <v>3.6827846290771134E-2</v>
      </c>
      <c r="V90" s="599">
        <f t="shared" si="30"/>
        <v>3.6832855671886003E-2</v>
      </c>
      <c r="W90" s="599">
        <f t="shared" si="30"/>
        <v>3.2457346691551495E-2</v>
      </c>
      <c r="X90" s="599">
        <f t="shared" si="30"/>
        <v>4.2180508251169792E-2</v>
      </c>
      <c r="Y90" s="599">
        <f t="shared" ref="Y90:AB115" si="31">IF(Y61/Y$85&lt;&gt;0,Y61/Y$85,"~")</f>
        <v>4.7573868222436318E-2</v>
      </c>
      <c r="Z90" s="599">
        <f t="shared" si="31"/>
        <v>4.5359545431584637E-2</v>
      </c>
      <c r="AA90" s="599">
        <f t="shared" si="31"/>
        <v>4.322338774454413E-2</v>
      </c>
      <c r="AB90" s="599">
        <f t="shared" si="31"/>
        <v>4.8494692566397019E-2</v>
      </c>
    </row>
    <row r="91" spans="1:38" x14ac:dyDescent="0.25">
      <c r="A91" s="569" t="s">
        <v>952</v>
      </c>
      <c r="B91" s="570" t="s">
        <v>922</v>
      </c>
      <c r="C91" s="599"/>
      <c r="D91" s="599">
        <f t="shared" si="29"/>
        <v>4.3402744448424679E-2</v>
      </c>
      <c r="E91" s="599">
        <f t="shared" si="29"/>
        <v>4.5643151327621791E-2</v>
      </c>
      <c r="F91" s="599">
        <f t="shared" ref="F91:X91" si="32">IF(F62/F$85&lt;&gt;0,F62/F$85,"~")</f>
        <v>4.7829152069597161E-2</v>
      </c>
      <c r="G91" s="599">
        <f t="shared" si="32"/>
        <v>4.3980848529445497E-2</v>
      </c>
      <c r="H91" s="599">
        <f t="shared" si="32"/>
        <v>4.0457305851936298E-2</v>
      </c>
      <c r="I91" s="599">
        <f t="shared" si="32"/>
        <v>4.1658138068682453E-2</v>
      </c>
      <c r="J91" s="599">
        <f t="shared" si="32"/>
        <v>4.3374630011995201E-2</v>
      </c>
      <c r="K91" s="599">
        <f t="shared" si="32"/>
        <v>4.3215772374295428E-2</v>
      </c>
      <c r="L91" s="599">
        <f t="shared" si="32"/>
        <v>4.3606017197330503E-2</v>
      </c>
      <c r="M91" s="599">
        <f t="shared" si="32"/>
        <v>4.2613124337849292E-2</v>
      </c>
      <c r="N91" s="599">
        <f t="shared" si="32"/>
        <v>4.4676097835731503E-2</v>
      </c>
      <c r="O91" s="599">
        <f t="shared" si="32"/>
        <v>5.3436645313568953E-2</v>
      </c>
      <c r="P91" s="599">
        <f t="shared" si="32"/>
        <v>7.1454793077164513E-2</v>
      </c>
      <c r="Q91" s="599">
        <f t="shared" si="32"/>
        <v>0.10689186020285923</v>
      </c>
      <c r="R91" s="599">
        <f t="shared" si="32"/>
        <v>0.13848912605891009</v>
      </c>
      <c r="S91" s="599">
        <f t="shared" si="32"/>
        <v>0.11837690216480874</v>
      </c>
      <c r="T91" s="599">
        <f t="shared" si="32"/>
        <v>8.6256676621344702E-2</v>
      </c>
      <c r="U91" s="599">
        <f t="shared" si="32"/>
        <v>8.7737497645260565E-2</v>
      </c>
      <c r="V91" s="599">
        <f t="shared" si="32"/>
        <v>9.1029035344896397E-2</v>
      </c>
      <c r="W91" s="599">
        <f t="shared" si="32"/>
        <v>0.12645107956277896</v>
      </c>
      <c r="X91" s="599">
        <f t="shared" si="32"/>
        <v>0.12105769195331449</v>
      </c>
      <c r="Y91" s="599">
        <f t="shared" si="31"/>
        <v>0.13524866687590797</v>
      </c>
      <c r="Z91" s="599">
        <f t="shared" si="31"/>
        <v>0.15459166628797164</v>
      </c>
      <c r="AA91" s="599">
        <f t="shared" si="31"/>
        <v>0.20754044733722066</v>
      </c>
      <c r="AB91" s="599">
        <f t="shared" si="31"/>
        <v>0.15778647369509743</v>
      </c>
    </row>
    <row r="92" spans="1:38" x14ac:dyDescent="0.25">
      <c r="A92" s="569" t="s">
        <v>41</v>
      </c>
      <c r="B92" s="570" t="s">
        <v>923</v>
      </c>
      <c r="C92" s="599"/>
      <c r="D92" s="599" t="str">
        <f t="shared" si="29"/>
        <v>~</v>
      </c>
      <c r="E92" s="599" t="str">
        <f t="shared" si="29"/>
        <v>~</v>
      </c>
      <c r="F92" s="599" t="str">
        <f t="shared" ref="F92:X92" si="33">IF(F63/F$85&lt;&gt;0,F63/F$85,"~")</f>
        <v>~</v>
      </c>
      <c r="G92" s="599" t="str">
        <f t="shared" si="33"/>
        <v>~</v>
      </c>
      <c r="H92" s="599" t="str">
        <f t="shared" si="33"/>
        <v>~</v>
      </c>
      <c r="I92" s="599" t="str">
        <f t="shared" si="33"/>
        <v>~</v>
      </c>
      <c r="J92" s="599" t="str">
        <f t="shared" si="33"/>
        <v>~</v>
      </c>
      <c r="K92" s="599" t="str">
        <f t="shared" si="33"/>
        <v>~</v>
      </c>
      <c r="L92" s="599" t="str">
        <f t="shared" si="33"/>
        <v>~</v>
      </c>
      <c r="M92" s="599" t="str">
        <f t="shared" si="33"/>
        <v>~</v>
      </c>
      <c r="N92" s="599" t="str">
        <f t="shared" si="33"/>
        <v>~</v>
      </c>
      <c r="O92" s="599" t="str">
        <f t="shared" si="33"/>
        <v>~</v>
      </c>
      <c r="P92" s="599" t="str">
        <f t="shared" si="33"/>
        <v>~</v>
      </c>
      <c r="Q92" s="599" t="str">
        <f t="shared" si="33"/>
        <v>~</v>
      </c>
      <c r="R92" s="599" t="str">
        <f t="shared" si="33"/>
        <v>~</v>
      </c>
      <c r="S92" s="599" t="str">
        <f t="shared" si="33"/>
        <v>~</v>
      </c>
      <c r="T92" s="599" t="str">
        <f t="shared" si="33"/>
        <v>~</v>
      </c>
      <c r="U92" s="599" t="str">
        <f t="shared" si="33"/>
        <v>~</v>
      </c>
      <c r="V92" s="599" t="str">
        <f t="shared" si="33"/>
        <v>~</v>
      </c>
      <c r="W92" s="599" t="str">
        <f t="shared" si="33"/>
        <v>~</v>
      </c>
      <c r="X92" s="599" t="str">
        <f t="shared" si="33"/>
        <v>~</v>
      </c>
      <c r="Y92" s="599" t="str">
        <f t="shared" si="31"/>
        <v>~</v>
      </c>
      <c r="Z92" s="599" t="str">
        <f t="shared" si="31"/>
        <v>~</v>
      </c>
      <c r="AA92" s="599" t="str">
        <f t="shared" si="31"/>
        <v>~</v>
      </c>
      <c r="AB92" s="599" t="str">
        <f t="shared" si="31"/>
        <v>~</v>
      </c>
    </row>
    <row r="93" spans="1:38" x14ac:dyDescent="0.25">
      <c r="A93" s="569" t="s">
        <v>42</v>
      </c>
      <c r="B93" s="570" t="s">
        <v>44</v>
      </c>
      <c r="C93" s="599"/>
      <c r="D93" s="599">
        <f t="shared" si="29"/>
        <v>2.0971825305083566E-2</v>
      </c>
      <c r="E93" s="599">
        <f t="shared" si="29"/>
        <v>1.9058086318082024E-2</v>
      </c>
      <c r="F93" s="599">
        <f t="shared" ref="F93:X93" si="34">IF(F64/F$85&lt;&gt;0,F64/F$85,"~")</f>
        <v>2.3775976261929559E-2</v>
      </c>
      <c r="G93" s="599">
        <f t="shared" si="34"/>
        <v>3.133566667472782E-2</v>
      </c>
      <c r="H93" s="599">
        <f t="shared" si="34"/>
        <v>3.3536173691442392E-2</v>
      </c>
      <c r="I93" s="599">
        <f t="shared" si="34"/>
        <v>3.6156868728207711E-2</v>
      </c>
      <c r="J93" s="599">
        <f t="shared" si="34"/>
        <v>4.1849609090199795E-2</v>
      </c>
      <c r="K93" s="599">
        <f t="shared" si="34"/>
        <v>1.8864519461139335E-2</v>
      </c>
      <c r="L93" s="599">
        <f t="shared" si="34"/>
        <v>2.4860531256372397E-2</v>
      </c>
      <c r="M93" s="599">
        <f t="shared" si="34"/>
        <v>3.0442788603170273E-2</v>
      </c>
      <c r="N93" s="599">
        <f t="shared" si="34"/>
        <v>2.2077290297809474E-2</v>
      </c>
      <c r="O93" s="599">
        <f t="shared" si="34"/>
        <v>2.7366016643584287E-2</v>
      </c>
      <c r="P93" s="599">
        <f t="shared" si="34"/>
        <v>4.706016049562383E-2</v>
      </c>
      <c r="Q93" s="599">
        <f t="shared" si="34"/>
        <v>4.2942982857194549E-2</v>
      </c>
      <c r="R93" s="599">
        <f t="shared" si="34"/>
        <v>3.7520053376372271E-2</v>
      </c>
      <c r="S93" s="599">
        <f t="shared" si="34"/>
        <v>5.2447730499936604E-2</v>
      </c>
      <c r="T93" s="599">
        <f t="shared" si="34"/>
        <v>6.1436569474505723E-2</v>
      </c>
      <c r="U93" s="599">
        <f t="shared" si="34"/>
        <v>3.1637688797636315E-2</v>
      </c>
      <c r="V93" s="599">
        <f t="shared" si="34"/>
        <v>4.5527870964419653E-2</v>
      </c>
      <c r="W93" s="599">
        <f t="shared" si="34"/>
        <v>4.1438735381088651E-2</v>
      </c>
      <c r="X93" s="599">
        <f t="shared" si="34"/>
        <v>3.7111367027461435E-2</v>
      </c>
      <c r="Y93" s="599">
        <f t="shared" si="31"/>
        <v>4.9283452377695124E-2</v>
      </c>
      <c r="Z93" s="599">
        <f t="shared" si="31"/>
        <v>3.2266901159706825E-2</v>
      </c>
      <c r="AA93" s="599">
        <f t="shared" si="31"/>
        <v>2.2768587529203826E-2</v>
      </c>
      <c r="AB93" s="599">
        <f t="shared" si="31"/>
        <v>2.4865136118521775E-2</v>
      </c>
    </row>
    <row r="94" spans="1:38" x14ac:dyDescent="0.25">
      <c r="A94" s="569" t="s">
        <v>43</v>
      </c>
      <c r="B94" s="565" t="s">
        <v>953</v>
      </c>
      <c r="C94" s="599"/>
      <c r="D94" s="599">
        <f t="shared" si="29"/>
        <v>2.8171650599138662E-2</v>
      </c>
      <c r="E94" s="599">
        <f t="shared" si="29"/>
        <v>3.4220814023777295E-2</v>
      </c>
      <c r="F94" s="599">
        <f t="shared" ref="F94:X94" si="35">IF(F65/F$85&lt;&gt;0,F65/F$85,"~")</f>
        <v>4.069194162040294E-2</v>
      </c>
      <c r="G94" s="599">
        <f t="shared" si="35"/>
        <v>1.0817269036630231E-2</v>
      </c>
      <c r="H94" s="599">
        <f t="shared" si="35"/>
        <v>4.0453930844463581E-2</v>
      </c>
      <c r="I94" s="599">
        <f t="shared" si="35"/>
        <v>2.3377835572160607E-2</v>
      </c>
      <c r="J94" s="599">
        <f t="shared" si="35"/>
        <v>8.7543021752462206E-3</v>
      </c>
      <c r="K94" s="599">
        <f t="shared" si="35"/>
        <v>7.087016148149149E-3</v>
      </c>
      <c r="L94" s="599">
        <f t="shared" si="35"/>
        <v>9.3883319881237215E-3</v>
      </c>
      <c r="M94" s="599">
        <f t="shared" si="35"/>
        <v>2.6197492122299885E-2</v>
      </c>
      <c r="N94" s="599">
        <f t="shared" si="35"/>
        <v>2.2181148244324871E-2</v>
      </c>
      <c r="O94" s="599">
        <f t="shared" si="35"/>
        <v>3.9460340021408719E-2</v>
      </c>
      <c r="P94" s="599">
        <f t="shared" si="35"/>
        <v>3.0784498308922492E-2</v>
      </c>
      <c r="Q94" s="599">
        <f t="shared" si="35"/>
        <v>3.3007859946187657E-2</v>
      </c>
      <c r="R94" s="599">
        <f t="shared" si="35"/>
        <v>4.6704368050952086E-2</v>
      </c>
      <c r="S94" s="599">
        <f t="shared" si="35"/>
        <v>3.5568183665820749E-2</v>
      </c>
      <c r="T94" s="599">
        <f t="shared" si="35"/>
        <v>3.4806518373642306E-2</v>
      </c>
      <c r="U94" s="599">
        <f t="shared" si="35"/>
        <v>3.7350550038816765E-2</v>
      </c>
      <c r="V94" s="599">
        <f t="shared" si="35"/>
        <v>6.0916051779138884E-2</v>
      </c>
      <c r="W94" s="599">
        <f t="shared" si="35"/>
        <v>3.9213172847923909E-2</v>
      </c>
      <c r="X94" s="599">
        <f t="shared" si="35"/>
        <v>3.2508679942870128E-2</v>
      </c>
      <c r="Y94" s="599">
        <f t="shared" si="31"/>
        <v>3.2731118361477428E-2</v>
      </c>
      <c r="Z94" s="599">
        <f t="shared" si="31"/>
        <v>4.5608557227665818E-2</v>
      </c>
      <c r="AA94" s="599">
        <f t="shared" si="31"/>
        <v>2.8562141777735424E-2</v>
      </c>
      <c r="AB94" s="599">
        <f t="shared" si="31"/>
        <v>1.5123165071981652E-2</v>
      </c>
    </row>
    <row r="95" spans="1:38" x14ac:dyDescent="0.25">
      <c r="A95" s="569" t="s">
        <v>45</v>
      </c>
      <c r="B95" s="570" t="s">
        <v>954</v>
      </c>
      <c r="C95" s="599"/>
      <c r="D95" s="599">
        <f t="shared" si="29"/>
        <v>6.9402983083756333E-3</v>
      </c>
      <c r="E95" s="599">
        <f t="shared" si="29"/>
        <v>5.5561410218666523E-3</v>
      </c>
      <c r="F95" s="599">
        <f t="shared" ref="F95:X95" si="36">IF(F66/F$85&lt;&gt;0,F66/F$85,"~")</f>
        <v>4.574251327455264E-3</v>
      </c>
      <c r="G95" s="599">
        <f t="shared" si="36"/>
        <v>5.1950015195696636E-3</v>
      </c>
      <c r="H95" s="599">
        <f t="shared" si="36"/>
        <v>1.6391334472462195E-2</v>
      </c>
      <c r="I95" s="599">
        <f t="shared" si="36"/>
        <v>6.279337843725287E-3</v>
      </c>
      <c r="J95" s="599">
        <f t="shared" si="36"/>
        <v>5.2465565577346756E-3</v>
      </c>
      <c r="K95" s="599">
        <f t="shared" si="36"/>
        <v>4.0612293953268376E-3</v>
      </c>
      <c r="L95" s="599">
        <f t="shared" si="36"/>
        <v>4.5225625215527133E-3</v>
      </c>
      <c r="M95" s="599">
        <f t="shared" si="36"/>
        <v>5.7318389570695585E-3</v>
      </c>
      <c r="N95" s="599">
        <f t="shared" si="36"/>
        <v>1.3602633515301457E-2</v>
      </c>
      <c r="O95" s="599">
        <f t="shared" si="36"/>
        <v>7.3543507821463225E-3</v>
      </c>
      <c r="P95" s="599">
        <f t="shared" si="36"/>
        <v>7.0739300671719321E-3</v>
      </c>
      <c r="Q95" s="599">
        <f t="shared" si="36"/>
        <v>6.137649922053969E-3</v>
      </c>
      <c r="R95" s="599">
        <f t="shared" si="36"/>
        <v>6.0026428480815068E-3</v>
      </c>
      <c r="S95" s="599">
        <f t="shared" si="36"/>
        <v>4.6747927349441243E-3</v>
      </c>
      <c r="T95" s="599">
        <f t="shared" si="36"/>
        <v>6.5691759785212632E-3</v>
      </c>
      <c r="U95" s="599">
        <f t="shared" si="36"/>
        <v>6.7729240494306233E-3</v>
      </c>
      <c r="V95" s="599">
        <f t="shared" si="36"/>
        <v>3.0961213106273635E-3</v>
      </c>
      <c r="W95" s="599">
        <f t="shared" si="36"/>
        <v>3.8476918906223631E-3</v>
      </c>
      <c r="X95" s="599">
        <f t="shared" si="36"/>
        <v>4.1205982394505033E-3</v>
      </c>
      <c r="Y95" s="599">
        <f t="shared" si="31"/>
        <v>6.0622196815392866E-3</v>
      </c>
      <c r="Z95" s="599">
        <f t="shared" si="31"/>
        <v>4.6805954505764313E-3</v>
      </c>
      <c r="AA95" s="599">
        <f t="shared" si="31"/>
        <v>6.0559447508285397E-3</v>
      </c>
      <c r="AB95" s="599">
        <f t="shared" si="31"/>
        <v>6.1288343773976883E-3</v>
      </c>
    </row>
    <row r="96" spans="1:38" x14ac:dyDescent="0.25">
      <c r="A96" s="569" t="s">
        <v>46</v>
      </c>
      <c r="B96" s="570" t="s">
        <v>47</v>
      </c>
      <c r="C96" s="599"/>
      <c r="D96" s="599">
        <f t="shared" si="29"/>
        <v>7.4534018201332763E-2</v>
      </c>
      <c r="E96" s="599">
        <f t="shared" si="29"/>
        <v>7.9044678498037424E-2</v>
      </c>
      <c r="F96" s="599">
        <f t="shared" ref="F96:X96" si="37">IF(F67/F$85&lt;&gt;0,F67/F$85,"~")</f>
        <v>5.8331393682532706E-2</v>
      </c>
      <c r="G96" s="599">
        <f t="shared" si="37"/>
        <v>5.8880211943194274E-2</v>
      </c>
      <c r="H96" s="599">
        <f t="shared" si="37"/>
        <v>5.7190957864990219E-2</v>
      </c>
      <c r="I96" s="599">
        <f t="shared" si="37"/>
        <v>5.092851195349675E-2</v>
      </c>
      <c r="J96" s="599">
        <f t="shared" si="37"/>
        <v>4.7232145288669071E-2</v>
      </c>
      <c r="K96" s="599">
        <f t="shared" si="37"/>
        <v>5.1321391492416137E-2</v>
      </c>
      <c r="L96" s="599">
        <f t="shared" si="37"/>
        <v>7.5214699724659079E-2</v>
      </c>
      <c r="M96" s="599">
        <f t="shared" si="37"/>
        <v>7.05765105168491E-2</v>
      </c>
      <c r="N96" s="599">
        <f t="shared" si="37"/>
        <v>6.9703537597665927E-2</v>
      </c>
      <c r="O96" s="599">
        <f t="shared" si="37"/>
        <v>6.238493572581065E-2</v>
      </c>
      <c r="P96" s="599">
        <f t="shared" si="37"/>
        <v>6.1734493421497602E-2</v>
      </c>
      <c r="Q96" s="599">
        <f t="shared" si="37"/>
        <v>5.348473238706606E-2</v>
      </c>
      <c r="R96" s="599">
        <f t="shared" si="37"/>
        <v>4.3542561565711436E-2</v>
      </c>
      <c r="S96" s="599">
        <f t="shared" si="37"/>
        <v>4.6590930646696616E-2</v>
      </c>
      <c r="T96" s="599">
        <f t="shared" si="37"/>
        <v>4.3364385647984539E-2</v>
      </c>
      <c r="U96" s="599">
        <f t="shared" si="37"/>
        <v>3.7526418989718098E-2</v>
      </c>
      <c r="V96" s="599">
        <f t="shared" si="37"/>
        <v>4.4120885904384621E-2</v>
      </c>
      <c r="W96" s="599">
        <f t="shared" si="37"/>
        <v>4.6098146679799397E-2</v>
      </c>
      <c r="X96" s="599">
        <f t="shared" si="37"/>
        <v>4.8564540257696374E-2</v>
      </c>
      <c r="Y96" s="599">
        <f t="shared" si="31"/>
        <v>5.6641232359405359E-2</v>
      </c>
      <c r="Z96" s="599">
        <f t="shared" si="31"/>
        <v>5.143839309838269E-2</v>
      </c>
      <c r="AA96" s="599">
        <f t="shared" si="31"/>
        <v>4.9406648824240756E-2</v>
      </c>
      <c r="AB96" s="599">
        <f t="shared" si="31"/>
        <v>5.7051505969322326E-2</v>
      </c>
    </row>
    <row r="97" spans="1:28" x14ac:dyDescent="0.25">
      <c r="A97" s="569" t="s">
        <v>48</v>
      </c>
      <c r="B97" s="570" t="s">
        <v>955</v>
      </c>
      <c r="C97" s="599"/>
      <c r="D97" s="599">
        <f t="shared" si="29"/>
        <v>0.13379295844431582</v>
      </c>
      <c r="E97" s="599">
        <f t="shared" si="29"/>
        <v>0.12218722927835854</v>
      </c>
      <c r="F97" s="599">
        <f t="shared" ref="F97:X97" si="38">IF(F68/F$85&lt;&gt;0,F68/F$85,"~")</f>
        <v>0.12190096563218919</v>
      </c>
      <c r="G97" s="599">
        <f t="shared" si="38"/>
        <v>0.13063373596735381</v>
      </c>
      <c r="H97" s="599">
        <f t="shared" si="38"/>
        <v>0.1402653972899803</v>
      </c>
      <c r="I97" s="599">
        <f t="shared" si="38"/>
        <v>0.13727987198899277</v>
      </c>
      <c r="J97" s="599">
        <f t="shared" si="38"/>
        <v>0.13920462935012762</v>
      </c>
      <c r="K97" s="599">
        <f t="shared" si="38"/>
        <v>0.13588622722800181</v>
      </c>
      <c r="L97" s="599">
        <f t="shared" si="38"/>
        <v>0.13663448839863471</v>
      </c>
      <c r="M97" s="599">
        <f t="shared" si="38"/>
        <v>0.1237459798265005</v>
      </c>
      <c r="N97" s="599">
        <f t="shared" si="38"/>
        <v>0.11248365146445934</v>
      </c>
      <c r="O97" s="599">
        <f t="shared" si="38"/>
        <v>0.12505931135122181</v>
      </c>
      <c r="P97" s="599">
        <f t="shared" si="38"/>
        <v>0.11780766030943622</v>
      </c>
      <c r="Q97" s="599">
        <f t="shared" si="38"/>
        <v>0.12099240016216251</v>
      </c>
      <c r="R97" s="599">
        <f t="shared" si="38"/>
        <v>0.11676706631031077</v>
      </c>
      <c r="S97" s="599">
        <f t="shared" si="38"/>
        <v>0.10256885247005511</v>
      </c>
      <c r="T97" s="599">
        <f t="shared" si="38"/>
        <v>0.12693333519837841</v>
      </c>
      <c r="U97" s="599">
        <f t="shared" si="38"/>
        <v>0.13503436503816135</v>
      </c>
      <c r="V97" s="599">
        <f t="shared" si="38"/>
        <v>0.13372185004529391</v>
      </c>
      <c r="W97" s="599">
        <f t="shared" si="38"/>
        <v>0.12365777066282191</v>
      </c>
      <c r="X97" s="599">
        <f t="shared" si="38"/>
        <v>0.12593580280944416</v>
      </c>
      <c r="Y97" s="599">
        <f t="shared" si="31"/>
        <v>0.11412658535808941</v>
      </c>
      <c r="Z97" s="599">
        <f t="shared" si="31"/>
        <v>0.1182205189712906</v>
      </c>
      <c r="AA97" s="599">
        <f t="shared" si="31"/>
        <v>0.10757379460039221</v>
      </c>
      <c r="AB97" s="599">
        <f t="shared" si="31"/>
        <v>0.12775836597864831</v>
      </c>
    </row>
    <row r="98" spans="1:28" x14ac:dyDescent="0.25">
      <c r="A98" s="569" t="s">
        <v>49</v>
      </c>
      <c r="B98" s="570" t="s">
        <v>956</v>
      </c>
      <c r="C98" s="599"/>
      <c r="D98" s="599">
        <f t="shared" si="29"/>
        <v>5.1722772136692581E-2</v>
      </c>
      <c r="E98" s="599">
        <f t="shared" si="29"/>
        <v>4.8104145872989813E-2</v>
      </c>
      <c r="F98" s="599">
        <f t="shared" ref="F98:X98" si="39">IF(F69/F$85&lt;&gt;0,F69/F$85,"~")</f>
        <v>7.0642655168299345E-2</v>
      </c>
      <c r="G98" s="599">
        <f t="shared" si="39"/>
        <v>4.6320186448330643E-2</v>
      </c>
      <c r="H98" s="599">
        <f t="shared" si="39"/>
        <v>6.0478453634306331E-2</v>
      </c>
      <c r="I98" s="599">
        <f t="shared" si="39"/>
        <v>7.0027663494241554E-2</v>
      </c>
      <c r="J98" s="599">
        <f t="shared" si="39"/>
        <v>6.2368423653171273E-2</v>
      </c>
      <c r="K98" s="599">
        <f t="shared" si="39"/>
        <v>5.8694289367064695E-2</v>
      </c>
      <c r="L98" s="599">
        <f t="shared" si="39"/>
        <v>4.7767679363950731E-2</v>
      </c>
      <c r="M98" s="599">
        <f t="shared" si="39"/>
        <v>6.5569953560248778E-2</v>
      </c>
      <c r="N98" s="599">
        <f t="shared" si="39"/>
        <v>6.2390464029151639E-2</v>
      </c>
      <c r="O98" s="599">
        <f t="shared" si="39"/>
        <v>5.6785341197017343E-2</v>
      </c>
      <c r="P98" s="599">
        <f t="shared" si="39"/>
        <v>5.2654415553277399E-2</v>
      </c>
      <c r="Q98" s="599">
        <f t="shared" si="39"/>
        <v>5.4695995621860505E-2</v>
      </c>
      <c r="R98" s="599">
        <f t="shared" si="39"/>
        <v>5.2953364668076076E-2</v>
      </c>
      <c r="S98" s="599">
        <f t="shared" si="39"/>
        <v>6.5568953925961737E-2</v>
      </c>
      <c r="T98" s="599">
        <f t="shared" si="39"/>
        <v>6.7674810948198508E-2</v>
      </c>
      <c r="U98" s="599">
        <f t="shared" si="39"/>
        <v>7.9738514409672862E-2</v>
      </c>
      <c r="V98" s="599">
        <f t="shared" si="39"/>
        <v>7.2522331565097339E-2</v>
      </c>
      <c r="W98" s="599">
        <f t="shared" si="39"/>
        <v>7.6675327867413406E-2</v>
      </c>
      <c r="X98" s="599">
        <f t="shared" si="39"/>
        <v>7.2300082986992101E-2</v>
      </c>
      <c r="Y98" s="599">
        <f t="shared" si="31"/>
        <v>7.1460037255652017E-2</v>
      </c>
      <c r="Z98" s="599">
        <f t="shared" si="31"/>
        <v>7.1124149734561715E-2</v>
      </c>
      <c r="AA98" s="599">
        <f t="shared" si="31"/>
        <v>6.0579032643766878E-2</v>
      </c>
      <c r="AB98" s="599">
        <f t="shared" si="31"/>
        <v>6.7785763749418901E-2</v>
      </c>
    </row>
    <row r="99" spans="1:28" x14ac:dyDescent="0.25">
      <c r="A99" s="569" t="s">
        <v>50</v>
      </c>
      <c r="B99" s="570" t="s">
        <v>957</v>
      </c>
      <c r="C99" s="599"/>
      <c r="D99" s="599">
        <f t="shared" si="29"/>
        <v>4.7640727704756143E-2</v>
      </c>
      <c r="E99" s="599">
        <f t="shared" si="29"/>
        <v>3.9924238156362528E-2</v>
      </c>
      <c r="F99" s="599">
        <f t="shared" ref="F99:X99" si="40">IF(F70/F$85&lt;&gt;0,F70/F$85,"~")</f>
        <v>4.0243607407015679E-2</v>
      </c>
      <c r="G99" s="599">
        <f t="shared" si="40"/>
        <v>5.3525528614531422E-2</v>
      </c>
      <c r="H99" s="599">
        <f t="shared" si="40"/>
        <v>3.4429502757185974E-2</v>
      </c>
      <c r="I99" s="599">
        <f t="shared" si="40"/>
        <v>3.277781299440656E-2</v>
      </c>
      <c r="J99" s="599">
        <f t="shared" si="40"/>
        <v>3.7407519516763119E-2</v>
      </c>
      <c r="K99" s="599">
        <f t="shared" si="40"/>
        <v>3.313246571502184E-2</v>
      </c>
      <c r="L99" s="599">
        <f t="shared" si="40"/>
        <v>2.8214687313498965E-2</v>
      </c>
      <c r="M99" s="599">
        <f t="shared" si="40"/>
        <v>2.8652827890524823E-2</v>
      </c>
      <c r="N99" s="599">
        <f t="shared" si="40"/>
        <v>2.6066922623263156E-2</v>
      </c>
      <c r="O99" s="599">
        <f t="shared" si="40"/>
        <v>2.5339998971026432E-2</v>
      </c>
      <c r="P99" s="599">
        <f t="shared" si="40"/>
        <v>2.2935612760539167E-2</v>
      </c>
      <c r="Q99" s="599">
        <f t="shared" si="40"/>
        <v>2.1658860736956068E-2</v>
      </c>
      <c r="R99" s="599">
        <f t="shared" si="40"/>
        <v>2.0515978457089318E-2</v>
      </c>
      <c r="S99" s="599">
        <f t="shared" si="40"/>
        <v>1.9027048581982287E-2</v>
      </c>
      <c r="T99" s="599">
        <f t="shared" si="40"/>
        <v>2.0831320867426974E-2</v>
      </c>
      <c r="U99" s="599">
        <f t="shared" si="40"/>
        <v>2.2049105498822507E-2</v>
      </c>
      <c r="V99" s="599">
        <f t="shared" si="40"/>
        <v>2.2485106593543223E-2</v>
      </c>
      <c r="W99" s="599">
        <f t="shared" si="40"/>
        <v>2.2598077618308336E-2</v>
      </c>
      <c r="X99" s="599">
        <f t="shared" si="40"/>
        <v>2.2803912217091302E-2</v>
      </c>
      <c r="Y99" s="599">
        <f t="shared" si="31"/>
        <v>2.4696162445534558E-2</v>
      </c>
      <c r="Z99" s="599">
        <f t="shared" si="31"/>
        <v>2.0009725094653163E-2</v>
      </c>
      <c r="AA99" s="599">
        <f t="shared" si="31"/>
        <v>1.648527541125085E-2</v>
      </c>
      <c r="AB99" s="599">
        <f t="shared" si="31"/>
        <v>2.1715441330301403E-2</v>
      </c>
    </row>
    <row r="100" spans="1:28" x14ac:dyDescent="0.25">
      <c r="A100" s="569" t="s">
        <v>51</v>
      </c>
      <c r="B100" s="570" t="s">
        <v>958</v>
      </c>
      <c r="C100" s="599"/>
      <c r="D100" s="599">
        <f t="shared" si="29"/>
        <v>3.8289423172885431E-2</v>
      </c>
      <c r="E100" s="599">
        <f t="shared" si="29"/>
        <v>3.8997966720828663E-2</v>
      </c>
      <c r="F100" s="599">
        <f t="shared" ref="F100:X100" si="41">IF(F71/F$85&lt;&gt;0,F71/F$85,"~")</f>
        <v>4.0188623414075954E-2</v>
      </c>
      <c r="G100" s="599">
        <f t="shared" si="41"/>
        <v>3.9163070985468972E-2</v>
      </c>
      <c r="H100" s="599">
        <f t="shared" si="41"/>
        <v>3.8444233139908066E-2</v>
      </c>
      <c r="I100" s="599">
        <f t="shared" si="41"/>
        <v>3.3167469072462458E-2</v>
      </c>
      <c r="J100" s="599">
        <f t="shared" si="41"/>
        <v>2.8488945303078477E-2</v>
      </c>
      <c r="K100" s="599">
        <f t="shared" si="41"/>
        <v>3.0440716546992312E-2</v>
      </c>
      <c r="L100" s="599">
        <f t="shared" si="41"/>
        <v>3.2689741282027465E-2</v>
      </c>
      <c r="M100" s="599">
        <f t="shared" si="41"/>
        <v>3.5242066085054966E-2</v>
      </c>
      <c r="N100" s="599">
        <f t="shared" si="41"/>
        <v>3.339758795699975E-2</v>
      </c>
      <c r="O100" s="599">
        <f t="shared" si="41"/>
        <v>3.6795879959488277E-2</v>
      </c>
      <c r="P100" s="599">
        <f t="shared" si="41"/>
        <v>3.3072240034592901E-2</v>
      </c>
      <c r="Q100" s="599">
        <f t="shared" si="41"/>
        <v>2.9277308427794357E-2</v>
      </c>
      <c r="R100" s="599">
        <f t="shared" si="41"/>
        <v>2.8944292796284313E-2</v>
      </c>
      <c r="S100" s="599">
        <f t="shared" si="41"/>
        <v>2.9528003082518677E-2</v>
      </c>
      <c r="T100" s="599">
        <f t="shared" si="41"/>
        <v>2.6450420519664637E-2</v>
      </c>
      <c r="U100" s="599">
        <f t="shared" si="41"/>
        <v>3.5229197344903242E-2</v>
      </c>
      <c r="V100" s="599">
        <f t="shared" si="41"/>
        <v>3.198691848288527E-2</v>
      </c>
      <c r="W100" s="599">
        <f t="shared" si="41"/>
        <v>3.1934371608507518E-2</v>
      </c>
      <c r="X100" s="599">
        <f t="shared" si="41"/>
        <v>2.9330165232706054E-2</v>
      </c>
      <c r="Y100" s="599">
        <f t="shared" si="31"/>
        <v>2.5722412802674219E-2</v>
      </c>
      <c r="Z100" s="599">
        <f t="shared" si="31"/>
        <v>3.0406547903465024E-2</v>
      </c>
      <c r="AA100" s="599">
        <f t="shared" si="31"/>
        <v>2.6465137570963745E-2</v>
      </c>
      <c r="AB100" s="599">
        <f t="shared" si="31"/>
        <v>2.4633349763111646E-2</v>
      </c>
    </row>
    <row r="101" spans="1:28" x14ac:dyDescent="0.25">
      <c r="A101" s="569" t="s">
        <v>53</v>
      </c>
      <c r="B101" s="565" t="s">
        <v>52</v>
      </c>
      <c r="C101" s="599"/>
      <c r="D101" s="599">
        <f t="shared" si="29"/>
        <v>4.7049785509870004E-2</v>
      </c>
      <c r="E101" s="599">
        <f t="shared" si="29"/>
        <v>5.1397291334800761E-2</v>
      </c>
      <c r="F101" s="599">
        <f t="shared" ref="F101:X101" si="42">IF(F72/F$85&lt;&gt;0,F72/F$85,"~")</f>
        <v>5.8287433892980307E-2</v>
      </c>
      <c r="G101" s="599">
        <f t="shared" si="42"/>
        <v>5.6524442664480014E-2</v>
      </c>
      <c r="H101" s="599">
        <f t="shared" si="42"/>
        <v>5.549236791564973E-2</v>
      </c>
      <c r="I101" s="599">
        <f t="shared" si="42"/>
        <v>5.4975281999377214E-2</v>
      </c>
      <c r="J101" s="599">
        <f t="shared" si="42"/>
        <v>6.0773262433831916E-2</v>
      </c>
      <c r="K101" s="599">
        <f t="shared" si="42"/>
        <v>5.939467719368445E-2</v>
      </c>
      <c r="L101" s="599">
        <f t="shared" si="42"/>
        <v>6.7521588745933683E-2</v>
      </c>
      <c r="M101" s="599">
        <f t="shared" si="42"/>
        <v>6.7788533282939906E-2</v>
      </c>
      <c r="N101" s="599">
        <f t="shared" si="42"/>
        <v>6.5457556008214651E-2</v>
      </c>
      <c r="O101" s="599">
        <f t="shared" si="42"/>
        <v>5.7144123044002147E-2</v>
      </c>
      <c r="P101" s="599">
        <f t="shared" si="42"/>
        <v>5.2431382264451772E-2</v>
      </c>
      <c r="Q101" s="599">
        <f t="shared" si="42"/>
        <v>4.7576302810021613E-2</v>
      </c>
      <c r="R101" s="599">
        <f t="shared" si="42"/>
        <v>4.4299306372049332E-2</v>
      </c>
      <c r="S101" s="599">
        <f t="shared" si="42"/>
        <v>5.0066175241244161E-2</v>
      </c>
      <c r="T101" s="599">
        <f t="shared" si="42"/>
        <v>5.3913606792823254E-2</v>
      </c>
      <c r="U101" s="599">
        <f t="shared" si="42"/>
        <v>5.6218779403012967E-2</v>
      </c>
      <c r="V101" s="599">
        <f t="shared" si="42"/>
        <v>5.4980245292710617E-2</v>
      </c>
      <c r="W101" s="599">
        <f t="shared" si="42"/>
        <v>6.3619405257845693E-2</v>
      </c>
      <c r="X101" s="599">
        <f t="shared" si="42"/>
        <v>7.01434181976274E-2</v>
      </c>
      <c r="Y101" s="599">
        <f t="shared" si="31"/>
        <v>6.7823321233117087E-2</v>
      </c>
      <c r="Z101" s="599">
        <f t="shared" si="31"/>
        <v>5.9058161188708207E-2</v>
      </c>
      <c r="AA101" s="599">
        <f t="shared" si="31"/>
        <v>5.3176853995367639E-2</v>
      </c>
      <c r="AB101" s="599">
        <f t="shared" si="31"/>
        <v>5.582973530229652E-2</v>
      </c>
    </row>
    <row r="102" spans="1:28" x14ac:dyDescent="0.25">
      <c r="A102" s="569" t="s">
        <v>54</v>
      </c>
      <c r="B102" s="570" t="s">
        <v>930</v>
      </c>
      <c r="C102" s="599"/>
      <c r="D102" s="599">
        <f t="shared" si="29"/>
        <v>6.054705024502946E-2</v>
      </c>
      <c r="E102" s="599">
        <f t="shared" si="29"/>
        <v>6.0891823847176341E-2</v>
      </c>
      <c r="F102" s="599">
        <f t="shared" ref="F102:X102" si="43">IF(F73/F$85&lt;&gt;0,F73/F$85,"~")</f>
        <v>6.2046923925871376E-2</v>
      </c>
      <c r="G102" s="599">
        <f t="shared" si="43"/>
        <v>5.8242524814236037E-2</v>
      </c>
      <c r="H102" s="599">
        <f t="shared" si="43"/>
        <v>5.4331715854377287E-2</v>
      </c>
      <c r="I102" s="599">
        <f t="shared" si="43"/>
        <v>5.5738688489947674E-2</v>
      </c>
      <c r="J102" s="599">
        <f t="shared" si="43"/>
        <v>5.7352528776589466E-2</v>
      </c>
      <c r="K102" s="599">
        <f t="shared" si="43"/>
        <v>5.8852603740686731E-2</v>
      </c>
      <c r="L102" s="599">
        <f t="shared" si="43"/>
        <v>5.9699348320676617E-2</v>
      </c>
      <c r="M102" s="599">
        <f t="shared" si="43"/>
        <v>5.8123058021632444E-2</v>
      </c>
      <c r="N102" s="599">
        <f t="shared" si="43"/>
        <v>6.4231833296493027E-2</v>
      </c>
      <c r="O102" s="599">
        <f t="shared" si="43"/>
        <v>6.3168959229892921E-2</v>
      </c>
      <c r="P102" s="599">
        <f t="shared" si="43"/>
        <v>5.9725656111855437E-2</v>
      </c>
      <c r="Q102" s="599">
        <f t="shared" si="43"/>
        <v>5.8798295209385558E-2</v>
      </c>
      <c r="R102" s="599">
        <f t="shared" si="43"/>
        <v>5.6694639309826607E-2</v>
      </c>
      <c r="S102" s="599">
        <f t="shared" si="43"/>
        <v>5.5569619281270098E-2</v>
      </c>
      <c r="T102" s="599">
        <f t="shared" si="43"/>
        <v>5.6762677403840812E-2</v>
      </c>
      <c r="U102" s="599">
        <f t="shared" si="43"/>
        <v>6.1225562343423363E-2</v>
      </c>
      <c r="V102" s="599">
        <f t="shared" si="43"/>
        <v>5.5344762156271168E-2</v>
      </c>
      <c r="W102" s="599">
        <f t="shared" si="43"/>
        <v>5.3988610138835991E-2</v>
      </c>
      <c r="X102" s="599">
        <f t="shared" si="43"/>
        <v>5.1955179340286095E-2</v>
      </c>
      <c r="Y102" s="599">
        <f t="shared" si="31"/>
        <v>4.9015334544494998E-2</v>
      </c>
      <c r="Z102" s="599">
        <f t="shared" si="31"/>
        <v>4.7351988389812132E-2</v>
      </c>
      <c r="AA102" s="599">
        <f t="shared" si="31"/>
        <v>4.4079491973276021E-2</v>
      </c>
      <c r="AB102" s="599">
        <f t="shared" si="31"/>
        <v>4.4298082191425413E-2</v>
      </c>
    </row>
    <row r="103" spans="1:28" x14ac:dyDescent="0.25">
      <c r="A103" s="569" t="s">
        <v>56</v>
      </c>
      <c r="B103" s="570" t="s">
        <v>959</v>
      </c>
      <c r="C103" s="599"/>
      <c r="D103" s="599">
        <f t="shared" si="29"/>
        <v>9.2378797793271194E-3</v>
      </c>
      <c r="E103" s="599">
        <f t="shared" si="29"/>
        <v>1.0340623353290552E-2</v>
      </c>
      <c r="F103" s="599">
        <f t="shared" ref="F103:X103" si="44">IF(F74/F$85&lt;&gt;0,F74/F$85,"~")</f>
        <v>1.0923481407056075E-2</v>
      </c>
      <c r="G103" s="599">
        <f t="shared" si="44"/>
        <v>9.5380294357098622E-3</v>
      </c>
      <c r="H103" s="599">
        <f t="shared" si="44"/>
        <v>8.9619149847325365E-3</v>
      </c>
      <c r="I103" s="599">
        <f t="shared" si="44"/>
        <v>8.8125587207789572E-3</v>
      </c>
      <c r="J103" s="599">
        <f t="shared" si="44"/>
        <v>7.0618690066367165E-3</v>
      </c>
      <c r="K103" s="599">
        <f t="shared" si="44"/>
        <v>6.5486829223978067E-3</v>
      </c>
      <c r="L103" s="599">
        <f t="shared" si="44"/>
        <v>7.295417539451475E-3</v>
      </c>
      <c r="M103" s="599">
        <f t="shared" si="44"/>
        <v>7.5931601953877007E-3</v>
      </c>
      <c r="N103" s="599">
        <f t="shared" si="44"/>
        <v>9.2649229698541988E-3</v>
      </c>
      <c r="O103" s="599">
        <f t="shared" si="44"/>
        <v>9.3460553779923031E-3</v>
      </c>
      <c r="P103" s="599">
        <f t="shared" si="44"/>
        <v>8.407720015339579E-3</v>
      </c>
      <c r="Q103" s="599">
        <f t="shared" si="44"/>
        <v>9.1517740538029392E-3</v>
      </c>
      <c r="R103" s="599">
        <f t="shared" si="44"/>
        <v>7.406533906576496E-3</v>
      </c>
      <c r="S103" s="599">
        <f t="shared" si="44"/>
        <v>7.8271309907844699E-3</v>
      </c>
      <c r="T103" s="599">
        <f t="shared" si="44"/>
        <v>6.5962825572071721E-3</v>
      </c>
      <c r="U103" s="599">
        <f t="shared" si="44"/>
        <v>5.3684835266718063E-3</v>
      </c>
      <c r="V103" s="599">
        <f t="shared" si="44"/>
        <v>5.7426572654174553E-3</v>
      </c>
      <c r="W103" s="599">
        <f t="shared" si="44"/>
        <v>6.1778202169050344E-3</v>
      </c>
      <c r="X103" s="599">
        <f t="shared" si="44"/>
        <v>7.6636190700964711E-3</v>
      </c>
      <c r="Y103" s="599">
        <f t="shared" si="31"/>
        <v>6.4837111798065998E-3</v>
      </c>
      <c r="Z103" s="599">
        <f t="shared" si="31"/>
        <v>5.683483210214663E-3</v>
      </c>
      <c r="AA103" s="599">
        <f t="shared" si="31"/>
        <v>5.2822440362633545E-3</v>
      </c>
      <c r="AB103" s="599">
        <f t="shared" si="31"/>
        <v>4.0808028816364883E-3</v>
      </c>
    </row>
    <row r="104" spans="1:28" x14ac:dyDescent="0.25">
      <c r="A104" s="569" t="s">
        <v>58</v>
      </c>
      <c r="B104" s="570" t="s">
        <v>960</v>
      </c>
      <c r="C104" s="599"/>
      <c r="D104" s="599">
        <f t="shared" si="29"/>
        <v>1.4972157750488895E-2</v>
      </c>
      <c r="E104" s="599">
        <f t="shared" si="29"/>
        <v>1.1618731962126852E-2</v>
      </c>
      <c r="F104" s="599">
        <f t="shared" ref="F104:X104" si="45">IF(F75/F$85&lt;&gt;0,F75/F$85,"~")</f>
        <v>1.1665172579149711E-2</v>
      </c>
      <c r="G104" s="599">
        <f t="shared" si="45"/>
        <v>1.2928230336781015E-2</v>
      </c>
      <c r="H104" s="599">
        <f t="shared" si="45"/>
        <v>1.1050824186942632E-2</v>
      </c>
      <c r="I104" s="599">
        <f t="shared" si="45"/>
        <v>1.1859260045747807E-2</v>
      </c>
      <c r="J104" s="599">
        <f t="shared" si="45"/>
        <v>1.3085754612935582E-2</v>
      </c>
      <c r="K104" s="599">
        <f t="shared" si="45"/>
        <v>1.2528502711398336E-2</v>
      </c>
      <c r="L104" s="599">
        <f t="shared" si="45"/>
        <v>1.2531600915543256E-2</v>
      </c>
      <c r="M104" s="599">
        <f t="shared" si="45"/>
        <v>1.1270630835846398E-2</v>
      </c>
      <c r="N104" s="599">
        <f t="shared" si="45"/>
        <v>1.1383343786638096E-2</v>
      </c>
      <c r="O104" s="599">
        <f t="shared" si="45"/>
        <v>1.2166396561104596E-2</v>
      </c>
      <c r="P104" s="599">
        <f t="shared" si="45"/>
        <v>1.135278016462595E-2</v>
      </c>
      <c r="Q104" s="599">
        <f t="shared" si="45"/>
        <v>1.0917120762424558E-2</v>
      </c>
      <c r="R104" s="599">
        <f t="shared" si="45"/>
        <v>8.1180246641983766E-3</v>
      </c>
      <c r="S104" s="599">
        <f t="shared" si="45"/>
        <v>7.7235284869791544E-3</v>
      </c>
      <c r="T104" s="599">
        <f t="shared" si="45"/>
        <v>8.0363124788382524E-3</v>
      </c>
      <c r="U104" s="599">
        <f t="shared" si="45"/>
        <v>8.792742268334864E-3</v>
      </c>
      <c r="V104" s="599">
        <f t="shared" si="45"/>
        <v>5.3156735311226926E-3</v>
      </c>
      <c r="W104" s="599">
        <f t="shared" si="45"/>
        <v>4.7615250058133472E-3</v>
      </c>
      <c r="X104" s="599">
        <f t="shared" si="45"/>
        <v>6.0564512598842591E-3</v>
      </c>
      <c r="Y104" s="599">
        <f t="shared" si="31"/>
        <v>4.8006848679201502E-3</v>
      </c>
      <c r="Z104" s="599">
        <f t="shared" si="31"/>
        <v>4.2942517396362895E-3</v>
      </c>
      <c r="AA104" s="599">
        <f t="shared" si="31"/>
        <v>4.0907734959474236E-3</v>
      </c>
      <c r="AB104" s="599">
        <f t="shared" si="31"/>
        <v>4.4437411426316246E-3</v>
      </c>
    </row>
    <row r="105" spans="1:28" x14ac:dyDescent="0.25">
      <c r="A105" s="569" t="s">
        <v>59</v>
      </c>
      <c r="B105" s="565" t="s">
        <v>55</v>
      </c>
      <c r="C105" s="599"/>
      <c r="D105" s="599">
        <f t="shared" si="29"/>
        <v>0.18078334679215161</v>
      </c>
      <c r="E105" s="599">
        <f t="shared" si="29"/>
        <v>0.17575845472667576</v>
      </c>
      <c r="F105" s="599">
        <f t="shared" ref="F105:X105" si="46">IF(F76/F$85&lt;&gt;0,F76/F$85,"~")</f>
        <v>0.18215853885714878</v>
      </c>
      <c r="G105" s="599">
        <f t="shared" si="46"/>
        <v>0.17985733746463478</v>
      </c>
      <c r="H105" s="599">
        <f t="shared" si="46"/>
        <v>0.17819954177371777</v>
      </c>
      <c r="I105" s="599">
        <f t="shared" si="46"/>
        <v>0.18731916851027899</v>
      </c>
      <c r="J105" s="599">
        <f t="shared" si="46"/>
        <v>0.19872437949051594</v>
      </c>
      <c r="K105" s="599">
        <f t="shared" si="46"/>
        <v>0.2028858970638531</v>
      </c>
      <c r="L105" s="599">
        <f t="shared" si="46"/>
        <v>0.20393655308186454</v>
      </c>
      <c r="M105" s="599">
        <f t="shared" si="46"/>
        <v>0.19439475384512478</v>
      </c>
      <c r="N105" s="599">
        <f t="shared" si="46"/>
        <v>0.19577676573054734</v>
      </c>
      <c r="O105" s="599">
        <f t="shared" si="46"/>
        <v>0.19463751814608796</v>
      </c>
      <c r="P105" s="599">
        <f t="shared" si="46"/>
        <v>0.17868856426170532</v>
      </c>
      <c r="Q105" s="599">
        <f t="shared" si="46"/>
        <v>0.16704977087139469</v>
      </c>
      <c r="R105" s="599">
        <f t="shared" si="46"/>
        <v>0.16592291506030199</v>
      </c>
      <c r="S105" s="599">
        <f t="shared" si="46"/>
        <v>0.17000415267114391</v>
      </c>
      <c r="T105" s="599">
        <f t="shared" si="46"/>
        <v>0.16830769376344015</v>
      </c>
      <c r="U105" s="599">
        <f t="shared" si="46"/>
        <v>0.17044519066019148</v>
      </c>
      <c r="V105" s="599">
        <f t="shared" si="46"/>
        <v>0.16530830505834282</v>
      </c>
      <c r="W105" s="599">
        <f t="shared" si="46"/>
        <v>0.17413529817903389</v>
      </c>
      <c r="X105" s="599">
        <f t="shared" si="46"/>
        <v>0.16802145214441128</v>
      </c>
      <c r="Y105" s="599">
        <f t="shared" si="31"/>
        <v>0.16909300206207048</v>
      </c>
      <c r="Z105" s="599">
        <f t="shared" si="31"/>
        <v>0.16543425990344576</v>
      </c>
      <c r="AA105" s="599">
        <f t="shared" si="31"/>
        <v>0.17273244529628234</v>
      </c>
      <c r="AB105" s="599">
        <f t="shared" si="31"/>
        <v>0.17303333843582222</v>
      </c>
    </row>
    <row r="106" spans="1:28" x14ac:dyDescent="0.25">
      <c r="A106" s="569" t="s">
        <v>60</v>
      </c>
      <c r="B106" s="570" t="s">
        <v>57</v>
      </c>
      <c r="C106" s="599"/>
      <c r="D106" s="599">
        <f t="shared" si="29"/>
        <v>8.7555671649492892E-2</v>
      </c>
      <c r="E106" s="599">
        <f t="shared" si="29"/>
        <v>9.4621426693080657E-2</v>
      </c>
      <c r="F106" s="599">
        <f t="shared" ref="F106:X106" si="47">IF(F77/F$85&lt;&gt;0,F77/F$85,"~")</f>
        <v>0.10034433383018511</v>
      </c>
      <c r="G106" s="599">
        <f t="shared" si="47"/>
        <v>0.10084825395337427</v>
      </c>
      <c r="H106" s="599">
        <f t="shared" si="47"/>
        <v>0.10479493599135721</v>
      </c>
      <c r="I106" s="599">
        <f t="shared" si="47"/>
        <v>0.11487652752571786</v>
      </c>
      <c r="J106" s="599">
        <f t="shared" si="47"/>
        <v>0.12103340512375142</v>
      </c>
      <c r="K106" s="599">
        <f t="shared" si="47"/>
        <v>0.12744669681398241</v>
      </c>
      <c r="L106" s="599">
        <f t="shared" si="47"/>
        <v>0.11568465030422022</v>
      </c>
      <c r="M106" s="599">
        <f t="shared" si="47"/>
        <v>0.1142982417262039</v>
      </c>
      <c r="N106" s="599">
        <f t="shared" si="47"/>
        <v>0.1223911614379531</v>
      </c>
      <c r="O106" s="599">
        <f t="shared" si="47"/>
        <v>0.1199395231529166</v>
      </c>
      <c r="P106" s="599">
        <f t="shared" si="47"/>
        <v>0.11904654414888322</v>
      </c>
      <c r="Q106" s="599">
        <f t="shared" si="47"/>
        <v>0.11516815491539815</v>
      </c>
      <c r="R106" s="599">
        <f t="shared" si="47"/>
        <v>0.11315630549283839</v>
      </c>
      <c r="S106" s="599">
        <f t="shared" si="47"/>
        <v>0.11124193649311891</v>
      </c>
      <c r="T106" s="599">
        <f t="shared" si="47"/>
        <v>0.11554839730232203</v>
      </c>
      <c r="U106" s="599">
        <f t="shared" si="47"/>
        <v>0.12308951724135633</v>
      </c>
      <c r="V106" s="599">
        <f t="shared" si="47"/>
        <v>0.10895569452726366</v>
      </c>
      <c r="W106" s="599">
        <f t="shared" si="47"/>
        <v>0.10195953695300343</v>
      </c>
      <c r="X106" s="599">
        <f t="shared" si="47"/>
        <v>0.10527503887711799</v>
      </c>
      <c r="Y106" s="599">
        <f t="shared" si="31"/>
        <v>9.9898129693130874E-2</v>
      </c>
      <c r="Z106" s="599">
        <f t="shared" si="31"/>
        <v>0.10281232881478847</v>
      </c>
      <c r="AA106" s="599">
        <f t="shared" si="31"/>
        <v>9.5803720095488445E-2</v>
      </c>
      <c r="AB106" s="599">
        <f t="shared" si="31"/>
        <v>0.10207511549589705</v>
      </c>
    </row>
    <row r="107" spans="1:28" x14ac:dyDescent="0.25">
      <c r="A107" s="569" t="s">
        <v>61</v>
      </c>
      <c r="B107" s="570" t="s">
        <v>961</v>
      </c>
      <c r="C107" s="599"/>
      <c r="D107" s="599">
        <f t="shared" si="29"/>
        <v>3.5729758638525823E-2</v>
      </c>
      <c r="E107" s="599">
        <f t="shared" si="29"/>
        <v>3.2778015539990123E-2</v>
      </c>
      <c r="F107" s="599">
        <f t="shared" ref="F107:X107" si="48">IF(F78/F$85&lt;&gt;0,F78/F$85,"~")</f>
        <v>3.2622475951541142E-2</v>
      </c>
      <c r="G107" s="599">
        <f t="shared" si="48"/>
        <v>3.2563525164148427E-2</v>
      </c>
      <c r="H107" s="599">
        <f t="shared" si="48"/>
        <v>3.3513119571875027E-2</v>
      </c>
      <c r="I107" s="599">
        <f t="shared" si="48"/>
        <v>3.8666731113582188E-2</v>
      </c>
      <c r="J107" s="599">
        <f t="shared" si="48"/>
        <v>4.4960591444189339E-2</v>
      </c>
      <c r="K107" s="599">
        <f t="shared" si="48"/>
        <v>5.1153970478542046E-2</v>
      </c>
      <c r="L107" s="599">
        <f t="shared" si="48"/>
        <v>4.9229223584513863E-2</v>
      </c>
      <c r="M107" s="599">
        <f t="shared" si="48"/>
        <v>4.8794731958953619E-2</v>
      </c>
      <c r="N107" s="599">
        <f t="shared" si="48"/>
        <v>5.5296416743321627E-2</v>
      </c>
      <c r="O107" s="599">
        <f t="shared" si="48"/>
        <v>5.2912102650605579E-2</v>
      </c>
      <c r="P107" s="599">
        <f t="shared" si="48"/>
        <v>5.2068280792961649E-2</v>
      </c>
      <c r="Q107" s="599">
        <f t="shared" si="48"/>
        <v>4.9393225378131601E-2</v>
      </c>
      <c r="R107" s="599">
        <f t="shared" si="48"/>
        <v>4.7154853639602388E-2</v>
      </c>
      <c r="S107" s="599">
        <f t="shared" si="48"/>
        <v>4.8241031314277302E-2</v>
      </c>
      <c r="T107" s="599">
        <f t="shared" si="48"/>
        <v>4.7246154681626525E-2</v>
      </c>
      <c r="U107" s="599">
        <f t="shared" si="48"/>
        <v>5.0222771675303625E-2</v>
      </c>
      <c r="V107" s="599">
        <f t="shared" si="48"/>
        <v>4.886066371016333E-2</v>
      </c>
      <c r="W107" s="599">
        <f t="shared" si="48"/>
        <v>4.8381878515552361E-2</v>
      </c>
      <c r="X107" s="599">
        <f t="shared" si="48"/>
        <v>5.2574543827096663E-2</v>
      </c>
      <c r="Y107" s="599">
        <f t="shared" si="31"/>
        <v>5.2663486599962013E-2</v>
      </c>
      <c r="Z107" s="599">
        <f t="shared" si="31"/>
        <v>5.1778256053242176E-2</v>
      </c>
      <c r="AA107" s="599">
        <f t="shared" si="31"/>
        <v>4.7693437803173755E-2</v>
      </c>
      <c r="AB107" s="599">
        <f t="shared" si="31"/>
        <v>5.0355219020600452E-2</v>
      </c>
    </row>
    <row r="108" spans="1:28" x14ac:dyDescent="0.25">
      <c r="A108" s="569" t="s">
        <v>933</v>
      </c>
      <c r="B108" s="570" t="s">
        <v>962</v>
      </c>
      <c r="C108" s="599"/>
      <c r="D108" s="599">
        <f t="shared" si="29"/>
        <v>1.9104484475522038E-3</v>
      </c>
      <c r="E108" s="599">
        <f t="shared" si="29"/>
        <v>2.668098914767783E-3</v>
      </c>
      <c r="F108" s="599">
        <f t="shared" ref="F108:X108" si="49">IF(F79/F$85&lt;&gt;0,F79/F$85,"~")</f>
        <v>3.4585492630832839E-3</v>
      </c>
      <c r="G108" s="599">
        <f t="shared" si="49"/>
        <v>3.8185179621642112E-3</v>
      </c>
      <c r="H108" s="599">
        <f t="shared" si="49"/>
        <v>3.0706129199304264E-3</v>
      </c>
      <c r="I108" s="599">
        <f t="shared" si="49"/>
        <v>2.6065070765011458E-3</v>
      </c>
      <c r="J108" s="599">
        <f t="shared" si="49"/>
        <v>2.6367404186048221E-3</v>
      </c>
      <c r="K108" s="599">
        <f t="shared" si="49"/>
        <v>2.2633320434796954E-3</v>
      </c>
      <c r="L108" s="599">
        <f t="shared" si="49"/>
        <v>1.898022952238653E-3</v>
      </c>
      <c r="M108" s="599">
        <f t="shared" si="49"/>
        <v>1.4508505985646718E-3</v>
      </c>
      <c r="N108" s="599">
        <f t="shared" si="49"/>
        <v>1.6017306923103857E-3</v>
      </c>
      <c r="O108" s="599">
        <f t="shared" si="49"/>
        <v>1.824621022650565E-3</v>
      </c>
      <c r="P108" s="599">
        <f t="shared" si="49"/>
        <v>1.8026069558196738E-3</v>
      </c>
      <c r="Q108" s="599">
        <f t="shared" si="49"/>
        <v>1.7720977866488919E-3</v>
      </c>
      <c r="R108" s="599">
        <f t="shared" si="49"/>
        <v>1.7639052443294957E-3</v>
      </c>
      <c r="S108" s="599">
        <f t="shared" si="49"/>
        <v>1.7564470435067234E-3</v>
      </c>
      <c r="T108" s="599">
        <f t="shared" si="49"/>
        <v>1.8550780338797779E-3</v>
      </c>
      <c r="U108" s="599">
        <f t="shared" si="49"/>
        <v>2.1057510487230775E-3</v>
      </c>
      <c r="V108" s="599">
        <f t="shared" si="49"/>
        <v>1.8226297109255809E-3</v>
      </c>
      <c r="W108" s="599">
        <f t="shared" si="49"/>
        <v>1.3845622509173264E-3</v>
      </c>
      <c r="X108" s="599">
        <f t="shared" si="49"/>
        <v>1.5240983500511489E-3</v>
      </c>
      <c r="Y108" s="599">
        <f t="shared" si="31"/>
        <v>1.4684145557087229E-3</v>
      </c>
      <c r="Z108" s="599">
        <f t="shared" si="31"/>
        <v>1.4726853753029481E-3</v>
      </c>
      <c r="AA108" s="599">
        <f t="shared" si="31"/>
        <v>1.1888547649369398E-3</v>
      </c>
      <c r="AB108" s="599">
        <f t="shared" si="31"/>
        <v>1.1829095805754146E-3</v>
      </c>
    </row>
    <row r="109" spans="1:28" x14ac:dyDescent="0.25">
      <c r="A109" s="569" t="s">
        <v>935</v>
      </c>
      <c r="B109" s="565" t="s">
        <v>936</v>
      </c>
      <c r="C109" s="599"/>
      <c r="D109" s="599">
        <f t="shared" si="29"/>
        <v>4.1150309181800515E-3</v>
      </c>
      <c r="E109" s="599">
        <f t="shared" si="29"/>
        <v>4.4797769314250703E-3</v>
      </c>
      <c r="F109" s="599">
        <f t="shared" ref="F109:X109" si="50">IF(F80/F$85&lt;&gt;0,F80/F$85,"~")</f>
        <v>4.8870693269341412E-3</v>
      </c>
      <c r="G109" s="599">
        <f t="shared" si="50"/>
        <v>5.5132607540406345E-3</v>
      </c>
      <c r="H109" s="599">
        <f t="shared" si="50"/>
        <v>6.1402411615564473E-3</v>
      </c>
      <c r="I109" s="599">
        <f t="shared" si="50"/>
        <v>6.413647807226185E-3</v>
      </c>
      <c r="J109" s="599">
        <f t="shared" si="50"/>
        <v>6.1403650736953945E-3</v>
      </c>
      <c r="K109" s="599">
        <f t="shared" si="50"/>
        <v>7.0057907644495805E-3</v>
      </c>
      <c r="L109" s="599">
        <f t="shared" si="50"/>
        <v>7.3162979818119115E-3</v>
      </c>
      <c r="M109" s="599">
        <f t="shared" si="50"/>
        <v>7.2536983613936479E-3</v>
      </c>
      <c r="N109" s="599">
        <f t="shared" si="50"/>
        <v>7.4465046943204783E-3</v>
      </c>
      <c r="O109" s="599">
        <f t="shared" si="50"/>
        <v>6.7613202261820431E-3</v>
      </c>
      <c r="P109" s="599">
        <f t="shared" si="50"/>
        <v>6.5162340401116519E-3</v>
      </c>
      <c r="Q109" s="599">
        <f t="shared" si="50"/>
        <v>6.3790770503859432E-3</v>
      </c>
      <c r="R109" s="599">
        <f t="shared" si="50"/>
        <v>7.9517306138388606E-3</v>
      </c>
      <c r="S109" s="599">
        <f t="shared" si="50"/>
        <v>7.7346194528952255E-3</v>
      </c>
      <c r="T109" s="599">
        <f t="shared" si="50"/>
        <v>8.00507961651108E-3</v>
      </c>
      <c r="U109" s="599">
        <f t="shared" si="50"/>
        <v>7.4219835891941987E-3</v>
      </c>
      <c r="V109" s="599">
        <f t="shared" si="50"/>
        <v>8.3718417731834978E-3</v>
      </c>
      <c r="W109" s="599">
        <f t="shared" si="50"/>
        <v>9.3608557184526927E-3</v>
      </c>
      <c r="X109" s="599">
        <f t="shared" si="50"/>
        <v>1.0597624123582889E-2</v>
      </c>
      <c r="Y109" s="599">
        <f t="shared" si="31"/>
        <v>9.5218097644614603E-3</v>
      </c>
      <c r="Z109" s="599">
        <f t="shared" si="31"/>
        <v>1.0012234424653219E-2</v>
      </c>
      <c r="AA109" s="599">
        <f t="shared" si="31"/>
        <v>9.894598009729973E-3</v>
      </c>
      <c r="AB109" s="599">
        <f t="shared" si="31"/>
        <v>9.8864044901351752E-3</v>
      </c>
    </row>
    <row r="110" spans="1:28" ht="13" x14ac:dyDescent="0.3">
      <c r="A110" s="572"/>
      <c r="B110" s="573" t="s">
        <v>537</v>
      </c>
      <c r="C110" s="599"/>
      <c r="D110" s="599">
        <f t="shared" si="29"/>
        <v>-3.7054391938487821E-2</v>
      </c>
      <c r="E110" s="599">
        <f t="shared" si="29"/>
        <v>-3.8776194143464067E-2</v>
      </c>
      <c r="F110" s="599">
        <f t="shared" ref="F110:X110" si="51">IF(F81/F$85&lt;&gt;0,F81/F$85,"~")</f>
        <v>-3.7472151741138188E-2</v>
      </c>
      <c r="G110" s="599">
        <f t="shared" si="51"/>
        <v>-3.5241367404520163E-2</v>
      </c>
      <c r="H110" s="599">
        <f t="shared" si="51"/>
        <v>-3.5402437191905903E-2</v>
      </c>
      <c r="I110" s="599">
        <f t="shared" si="51"/>
        <v>-3.3399973974927492E-2</v>
      </c>
      <c r="J110" s="599">
        <f t="shared" si="51"/>
        <v>-3.5291475110963366E-2</v>
      </c>
      <c r="K110" s="599">
        <f t="shared" si="51"/>
        <v>-3.5528200635283655E-2</v>
      </c>
      <c r="L110" s="599">
        <f t="shared" si="51"/>
        <v>-3.8457784573221576E-2</v>
      </c>
      <c r="M110" s="599">
        <f t="shared" si="51"/>
        <v>-4.0787432138129492E-2</v>
      </c>
      <c r="N110" s="599">
        <f t="shared" si="51"/>
        <v>-4.0186884164285612E-2</v>
      </c>
      <c r="O110" s="599">
        <f t="shared" si="51"/>
        <v>-3.4738049748723139E-2</v>
      </c>
      <c r="P110" s="599">
        <f t="shared" si="51"/>
        <v>-3.128590761142569E-2</v>
      </c>
      <c r="Q110" s="599">
        <f t="shared" si="51"/>
        <v>-2.8437366436989655E-2</v>
      </c>
      <c r="R110" s="599">
        <f t="shared" si="51"/>
        <v>-2.645905040563961E-2</v>
      </c>
      <c r="S110" s="599">
        <f t="shared" si="51"/>
        <v>-2.7903132951006198E-2</v>
      </c>
      <c r="T110" s="599">
        <f t="shared" si="51"/>
        <v>-3.0608562490460501E-2</v>
      </c>
      <c r="U110" s="599">
        <f t="shared" si="51"/>
        <v>-3.2749767066093768E-2</v>
      </c>
      <c r="V110" s="599">
        <f t="shared" si="51"/>
        <v>-3.147801707307385E-2</v>
      </c>
      <c r="W110" s="599">
        <f t="shared" si="51"/>
        <v>-3.9765633425546697E-2</v>
      </c>
      <c r="X110" s="599">
        <f t="shared" si="51"/>
        <v>-4.455078596692328E-2</v>
      </c>
      <c r="Y110" s="599">
        <f t="shared" si="31"/>
        <v>-4.1724127730770104E-2</v>
      </c>
      <c r="Z110" s="599">
        <f t="shared" si="31"/>
        <v>-3.5115729680063851E-2</v>
      </c>
      <c r="AA110" s="599">
        <f t="shared" si="31"/>
        <v>-3.2633411989565646E-2</v>
      </c>
      <c r="AB110" s="599">
        <f t="shared" si="31"/>
        <v>-3.2341066070705402E-2</v>
      </c>
    </row>
    <row r="111" spans="1:28" ht="13" x14ac:dyDescent="0.3">
      <c r="A111" s="589"/>
      <c r="B111" s="575" t="s">
        <v>538</v>
      </c>
      <c r="C111" s="600"/>
      <c r="D111" s="600">
        <f t="shared" si="29"/>
        <v>0.88187500876491076</v>
      </c>
      <c r="E111" s="600">
        <f t="shared" si="29"/>
        <v>0.87250715659211131</v>
      </c>
      <c r="F111" s="600">
        <f t="shared" ref="F111:X111" si="52">IF(F82/F$85&lt;&gt;0,F82/F$85,"~")</f>
        <v>0.90977024613429558</v>
      </c>
      <c r="G111" s="600">
        <f t="shared" si="52"/>
        <v>0.87461350075941091</v>
      </c>
      <c r="H111" s="600">
        <f t="shared" si="52"/>
        <v>0.9058434489124757</v>
      </c>
      <c r="I111" s="600">
        <f t="shared" si="52"/>
        <v>0.90654404026421409</v>
      </c>
      <c r="J111" s="600">
        <f t="shared" si="52"/>
        <v>0.91927375659382715</v>
      </c>
      <c r="K111" s="600">
        <f t="shared" si="52"/>
        <v>0.90334361507156158</v>
      </c>
      <c r="L111" s="600">
        <f t="shared" si="52"/>
        <v>0.91675672097683569</v>
      </c>
      <c r="M111" s="600">
        <f t="shared" si="52"/>
        <v>0.92997299451819015</v>
      </c>
      <c r="N111" s="600">
        <f t="shared" si="52"/>
        <v>0.94287854034764307</v>
      </c>
      <c r="O111" s="600">
        <f t="shared" si="52"/>
        <v>0.95963784175448341</v>
      </c>
      <c r="P111" s="600">
        <f t="shared" si="52"/>
        <v>0.93807637415959089</v>
      </c>
      <c r="Q111" s="600">
        <f t="shared" si="52"/>
        <v>0.93913770589712264</v>
      </c>
      <c r="R111" s="600">
        <f t="shared" si="52"/>
        <v>0.95767076211906677</v>
      </c>
      <c r="S111" s="600">
        <f t="shared" si="52"/>
        <v>0.94736791106106699</v>
      </c>
      <c r="T111" s="600">
        <f t="shared" si="52"/>
        <v>0.94446951741547536</v>
      </c>
      <c r="U111" s="600">
        <f t="shared" si="52"/>
        <v>0.96204509806958838</v>
      </c>
      <c r="V111" s="600">
        <f t="shared" si="52"/>
        <v>0.96546345958284641</v>
      </c>
      <c r="W111" s="600">
        <f t="shared" si="52"/>
        <v>0.96837560565404901</v>
      </c>
      <c r="X111" s="600">
        <f t="shared" si="52"/>
        <v>0.96517397401646265</v>
      </c>
      <c r="Y111" s="600">
        <f t="shared" si="31"/>
        <v>0.98258954010934918</v>
      </c>
      <c r="Z111" s="600">
        <f t="shared" si="31"/>
        <v>0.98648854119508045</v>
      </c>
      <c r="AA111" s="600">
        <f t="shared" si="31"/>
        <v>0.96996938000578892</v>
      </c>
      <c r="AB111" s="600">
        <f t="shared" si="31"/>
        <v>0.96418701431519371</v>
      </c>
    </row>
    <row r="112" spans="1:28" ht="13" x14ac:dyDescent="0.3">
      <c r="A112" s="572"/>
      <c r="B112" s="573" t="s">
        <v>539</v>
      </c>
      <c r="C112" s="599"/>
      <c r="D112" s="599">
        <f t="shared" si="29"/>
        <v>0.14166916679363023</v>
      </c>
      <c r="E112" s="599">
        <f t="shared" si="29"/>
        <v>0.13956411337983041</v>
      </c>
      <c r="F112" s="599">
        <f t="shared" ref="F112:X112" si="53">IF(F83/F$85&lt;&gt;0,F83/F$85,"~")</f>
        <v>0.13485330426807993</v>
      </c>
      <c r="G112" s="599">
        <f t="shared" si="53"/>
        <v>0.14781121509726741</v>
      </c>
      <c r="H112" s="599">
        <f t="shared" si="53"/>
        <v>0.1428833913092647</v>
      </c>
      <c r="I112" s="599">
        <f t="shared" si="53"/>
        <v>0.12616224087219891</v>
      </c>
      <c r="J112" s="599">
        <f t="shared" si="53"/>
        <v>0.10233225592167533</v>
      </c>
      <c r="K112" s="599">
        <f t="shared" si="53"/>
        <v>0.11691292977944437</v>
      </c>
      <c r="L112" s="599">
        <f t="shared" si="53"/>
        <v>0.11531250233543336</v>
      </c>
      <c r="M112" s="599">
        <f t="shared" si="53"/>
        <v>0.12238674745066259</v>
      </c>
      <c r="N112" s="599">
        <f t="shared" si="53"/>
        <v>0.1228610318122777</v>
      </c>
      <c r="O112" s="599">
        <f t="shared" si="53"/>
        <v>0.10224941333337378</v>
      </c>
      <c r="P112" s="599">
        <f t="shared" si="53"/>
        <v>0.1055245261335216</v>
      </c>
      <c r="Q112" s="599">
        <f t="shared" si="53"/>
        <v>9.2389250959791169E-2</v>
      </c>
      <c r="R112" s="599">
        <f t="shared" si="53"/>
        <v>9.1412728814668109E-2</v>
      </c>
      <c r="S112" s="599">
        <f t="shared" si="53"/>
        <v>9.3054825852229614E-2</v>
      </c>
      <c r="T112" s="599">
        <f t="shared" si="53"/>
        <v>8.7162507410468576E-2</v>
      </c>
      <c r="U112" s="599">
        <f t="shared" si="53"/>
        <v>8.927736398766857E-2</v>
      </c>
      <c r="V112" s="599">
        <f t="shared" si="53"/>
        <v>9.0859472746524464E-2</v>
      </c>
      <c r="W112" s="599">
        <f t="shared" si="53"/>
        <v>8.6809514971563861E-2</v>
      </c>
      <c r="X112" s="599">
        <f t="shared" si="53"/>
        <v>9.0593194273911451E-2</v>
      </c>
      <c r="Y112" s="599">
        <f t="shared" si="31"/>
        <v>9.2735440540652886E-2</v>
      </c>
      <c r="Z112" s="599">
        <f t="shared" si="31"/>
        <v>8.6072676997467401E-2</v>
      </c>
      <c r="AA112" s="599">
        <f t="shared" si="31"/>
        <v>8.5442561910337222E-2</v>
      </c>
      <c r="AB112" s="599">
        <f t="shared" si="31"/>
        <v>9.1256957054890592E-2</v>
      </c>
    </row>
    <row r="113" spans="1:38" ht="13" x14ac:dyDescent="0.3">
      <c r="A113" s="572"/>
      <c r="B113" s="573" t="s">
        <v>540</v>
      </c>
      <c r="C113" s="599"/>
      <c r="D113" s="599">
        <f t="shared" ref="D113:E115" si="54">IF(D84/D$85&lt;&gt;0,D84/D$85,"~")</f>
        <v>-2.3544190450379577E-2</v>
      </c>
      <c r="E113" s="599">
        <f t="shared" si="54"/>
        <v>-1.2071240525100118E-2</v>
      </c>
      <c r="F113" s="599">
        <f t="shared" ref="F113:X115" si="55">IF(F84/F$85&lt;&gt;0,F84/F$85,"~")</f>
        <v>-4.4623546250133206E-2</v>
      </c>
      <c r="G113" s="599">
        <f t="shared" si="55"/>
        <v>-2.2424661319210851E-2</v>
      </c>
      <c r="H113" s="599">
        <f t="shared" si="55"/>
        <v>-4.8726811313753532E-2</v>
      </c>
      <c r="I113" s="599">
        <f t="shared" si="55"/>
        <v>-3.2706310227708042E-2</v>
      </c>
      <c r="J113" s="599">
        <f t="shared" si="55"/>
        <v>-2.1606084332732329E-2</v>
      </c>
      <c r="K113" s="599">
        <f t="shared" si="55"/>
        <v>-2.0256544851005955E-2</v>
      </c>
      <c r="L113" s="599">
        <f t="shared" si="55"/>
        <v>-3.2069153249268408E-2</v>
      </c>
      <c r="M113" s="599">
        <f t="shared" si="55"/>
        <v>-5.2359751498943508E-2</v>
      </c>
      <c r="N113" s="599">
        <f t="shared" si="55"/>
        <v>-6.5739506932760081E-2</v>
      </c>
      <c r="O113" s="599">
        <f t="shared" si="55"/>
        <v>-6.1887229805951259E-2</v>
      </c>
      <c r="P113" s="599">
        <f t="shared" si="55"/>
        <v>-4.3600915135875162E-2</v>
      </c>
      <c r="Q113" s="599">
        <f t="shared" si="55"/>
        <v>-3.1526940227362771E-2</v>
      </c>
      <c r="R113" s="599">
        <f t="shared" si="55"/>
        <v>-4.9083512090991099E-2</v>
      </c>
      <c r="S113" s="599">
        <f t="shared" si="55"/>
        <v>-4.042273947946181E-2</v>
      </c>
      <c r="T113" s="599">
        <f t="shared" si="55"/>
        <v>-3.1632058252762704E-2</v>
      </c>
      <c r="U113" s="599">
        <f t="shared" si="55"/>
        <v>-5.1322493287222916E-2</v>
      </c>
      <c r="V113" s="599">
        <f t="shared" si="55"/>
        <v>-5.6322927582377613E-2</v>
      </c>
      <c r="W113" s="599">
        <f t="shared" si="55"/>
        <v>-5.5185111668221071E-2</v>
      </c>
      <c r="X113" s="599">
        <f t="shared" si="55"/>
        <v>-5.5767203059517753E-2</v>
      </c>
      <c r="Y113" s="599">
        <f t="shared" si="31"/>
        <v>-7.532493954276652E-2</v>
      </c>
      <c r="Z113" s="599">
        <f t="shared" si="31"/>
        <v>-7.2561226115038235E-2</v>
      </c>
      <c r="AA113" s="599">
        <f t="shared" si="31"/>
        <v>-5.5411953014616266E-2</v>
      </c>
      <c r="AB113" s="599">
        <f t="shared" si="31"/>
        <v>-5.5443941887290342E-2</v>
      </c>
    </row>
    <row r="114" spans="1:38" s="578" customFormat="1" ht="20.149999999999999" customHeight="1" x14ac:dyDescent="0.25">
      <c r="A114" s="576"/>
      <c r="B114" s="577" t="s">
        <v>541</v>
      </c>
      <c r="C114" s="601"/>
      <c r="D114" s="601">
        <f>IF(D85/D$85&lt;&gt;0,D85/D$85,"~")</f>
        <v>1</v>
      </c>
      <c r="E114" s="601">
        <f>IF(E85/E$85&lt;&gt;0,E85/E$85,"~")</f>
        <v>1</v>
      </c>
      <c r="F114" s="601">
        <f t="shared" ref="F114:X114" si="56">IF(F85/F$85&lt;&gt;0,F85/F$85,"~")</f>
        <v>1</v>
      </c>
      <c r="G114" s="601">
        <f t="shared" si="56"/>
        <v>1</v>
      </c>
      <c r="H114" s="601">
        <f t="shared" si="56"/>
        <v>1</v>
      </c>
      <c r="I114" s="601">
        <f t="shared" si="56"/>
        <v>1</v>
      </c>
      <c r="J114" s="601">
        <f t="shared" si="56"/>
        <v>1</v>
      </c>
      <c r="K114" s="601">
        <f t="shared" si="56"/>
        <v>1</v>
      </c>
      <c r="L114" s="601">
        <f t="shared" si="56"/>
        <v>1</v>
      </c>
      <c r="M114" s="601">
        <f t="shared" si="56"/>
        <v>1</v>
      </c>
      <c r="N114" s="601">
        <f t="shared" si="56"/>
        <v>1</v>
      </c>
      <c r="O114" s="601">
        <f t="shared" si="56"/>
        <v>1</v>
      </c>
      <c r="P114" s="601">
        <f t="shared" si="56"/>
        <v>1</v>
      </c>
      <c r="Q114" s="601">
        <f t="shared" si="56"/>
        <v>1</v>
      </c>
      <c r="R114" s="601">
        <f t="shared" si="56"/>
        <v>1</v>
      </c>
      <c r="S114" s="601">
        <f t="shared" si="56"/>
        <v>1</v>
      </c>
      <c r="T114" s="601">
        <f t="shared" si="56"/>
        <v>1</v>
      </c>
      <c r="U114" s="601">
        <f t="shared" si="56"/>
        <v>1</v>
      </c>
      <c r="V114" s="601">
        <f t="shared" si="56"/>
        <v>1</v>
      </c>
      <c r="W114" s="601">
        <f t="shared" si="56"/>
        <v>1</v>
      </c>
      <c r="X114" s="601">
        <f t="shared" si="56"/>
        <v>1</v>
      </c>
      <c r="Y114" s="601">
        <f t="shared" si="31"/>
        <v>1</v>
      </c>
      <c r="Z114" s="601">
        <f t="shared" si="31"/>
        <v>1</v>
      </c>
      <c r="AA114" s="601">
        <f t="shared" si="31"/>
        <v>1</v>
      </c>
      <c r="AB114" s="601">
        <f t="shared" si="31"/>
        <v>1</v>
      </c>
    </row>
    <row r="115" spans="1:38" s="609" customFormat="1" ht="19.5" customHeight="1" x14ac:dyDescent="0.25">
      <c r="A115" s="633" t="s">
        <v>572</v>
      </c>
      <c r="B115" s="632"/>
      <c r="C115" s="634"/>
      <c r="D115" s="634">
        <f t="shared" si="54"/>
        <v>1</v>
      </c>
      <c r="E115" s="634">
        <f t="shared" si="54"/>
        <v>1</v>
      </c>
      <c r="F115" s="634">
        <f t="shared" si="55"/>
        <v>1</v>
      </c>
      <c r="G115" s="634">
        <f t="shared" si="55"/>
        <v>1</v>
      </c>
      <c r="H115" s="634">
        <f t="shared" si="55"/>
        <v>1</v>
      </c>
      <c r="I115" s="634">
        <f t="shared" si="55"/>
        <v>1</v>
      </c>
      <c r="J115" s="634">
        <f t="shared" si="55"/>
        <v>1</v>
      </c>
      <c r="K115" s="634">
        <f t="shared" si="55"/>
        <v>1</v>
      </c>
      <c r="L115" s="634">
        <f t="shared" si="55"/>
        <v>1</v>
      </c>
      <c r="M115" s="634">
        <f t="shared" si="55"/>
        <v>1</v>
      </c>
      <c r="N115" s="634">
        <f t="shared" si="55"/>
        <v>1</v>
      </c>
      <c r="O115" s="634">
        <f t="shared" si="55"/>
        <v>0.9921084047673584</v>
      </c>
      <c r="P115" s="634">
        <f t="shared" si="55"/>
        <v>0.97197011954764767</v>
      </c>
      <c r="Q115" s="634">
        <f t="shared" si="55"/>
        <v>0.93549277439357792</v>
      </c>
      <c r="R115" s="634">
        <f t="shared" si="55"/>
        <v>0.9029996503974983</v>
      </c>
      <c r="S115" s="634">
        <f t="shared" si="55"/>
        <v>0.92322994548069159</v>
      </c>
      <c r="T115" s="634">
        <f t="shared" si="55"/>
        <v>0.95702261463136085</v>
      </c>
      <c r="U115" s="634">
        <f t="shared" si="55"/>
        <v>0.95715256995970421</v>
      </c>
      <c r="V115" s="634">
        <f t="shared" si="55"/>
        <v>0.95001446503778719</v>
      </c>
      <c r="W115" s="634">
        <f t="shared" si="55"/>
        <v>0.91323927594177123</v>
      </c>
      <c r="X115" s="634">
        <f t="shared" si="55"/>
        <v>0.91827923057553984</v>
      </c>
      <c r="Y115" s="634">
        <f t="shared" si="31"/>
        <v>0.90177455660749151</v>
      </c>
      <c r="Z115" s="634">
        <f t="shared" si="31"/>
        <v>0.87874108711906374</v>
      </c>
      <c r="AA115" s="634">
        <f t="shared" si="31"/>
        <v>0.82418423138368868</v>
      </c>
      <c r="AB115" s="634">
        <f t="shared" si="31"/>
        <v>0.87517533417567639</v>
      </c>
    </row>
    <row r="116" spans="1:38" s="564" customFormat="1" ht="20.149999999999999" customHeight="1" x14ac:dyDescent="0.25">
      <c r="A116" s="583" t="s">
        <v>963</v>
      </c>
      <c r="B116" s="565"/>
      <c r="C116" s="565"/>
      <c r="D116" s="565"/>
      <c r="E116" s="565"/>
      <c r="F116" s="565"/>
      <c r="G116" s="565"/>
      <c r="H116" s="565"/>
      <c r="I116" s="565"/>
      <c r="J116" s="565"/>
      <c r="K116" s="565"/>
      <c r="L116" s="565"/>
      <c r="M116" s="565"/>
      <c r="N116" s="565"/>
      <c r="O116" s="565"/>
      <c r="P116" s="565"/>
      <c r="Q116" s="565"/>
      <c r="R116" s="565"/>
      <c r="S116" s="565"/>
      <c r="T116" s="565"/>
      <c r="U116" s="565"/>
      <c r="V116" s="565"/>
      <c r="W116" s="565"/>
      <c r="X116" s="565"/>
      <c r="Y116" s="565"/>
      <c r="Z116" s="565"/>
      <c r="AA116" s="565"/>
      <c r="AB116" s="565"/>
      <c r="AC116" s="597"/>
      <c r="AD116" s="597"/>
      <c r="AE116" s="597"/>
      <c r="AF116" s="597"/>
      <c r="AG116" s="597"/>
      <c r="AH116" s="597"/>
      <c r="AI116" s="597"/>
      <c r="AJ116" s="597"/>
      <c r="AK116" s="597"/>
      <c r="AL116" s="597"/>
    </row>
    <row r="117" spans="1:38" s="564" customFormat="1" ht="25.4" customHeight="1" x14ac:dyDescent="0.25">
      <c r="A117" s="563" t="str">
        <f>Index!B16</f>
        <v>Table 3f     RMI GDP implicit price deflators by industry, FY2004-FY2022</v>
      </c>
    </row>
    <row r="118" spans="1:38" ht="20.149999999999999" customHeight="1" x14ac:dyDescent="0.25">
      <c r="A118" s="587"/>
      <c r="B118" s="567" t="s">
        <v>964</v>
      </c>
      <c r="C118" s="568" t="str">
        <f t="shared" ref="C118:AA118" si="57">C2</f>
        <v>FY1997</v>
      </c>
      <c r="D118" s="568" t="str">
        <f t="shared" si="57"/>
        <v>FY1998</v>
      </c>
      <c r="E118" s="568" t="str">
        <f t="shared" si="57"/>
        <v>FY1999</v>
      </c>
      <c r="F118" s="568" t="str">
        <f t="shared" si="57"/>
        <v>FY2000</v>
      </c>
      <c r="G118" s="568" t="str">
        <f t="shared" si="57"/>
        <v>FY2001</v>
      </c>
      <c r="H118" s="568" t="str">
        <f t="shared" si="57"/>
        <v>FY2002</v>
      </c>
      <c r="I118" s="568" t="str">
        <f t="shared" si="57"/>
        <v>FY2003</v>
      </c>
      <c r="J118" s="568" t="str">
        <f t="shared" si="57"/>
        <v>FY2004</v>
      </c>
      <c r="K118" s="568" t="str">
        <f t="shared" si="57"/>
        <v>FY2005</v>
      </c>
      <c r="L118" s="568" t="str">
        <f t="shared" si="57"/>
        <v>FY2006</v>
      </c>
      <c r="M118" s="568" t="str">
        <f t="shared" si="57"/>
        <v>FY2007</v>
      </c>
      <c r="N118" s="568" t="str">
        <f t="shared" si="57"/>
        <v>FY2008</v>
      </c>
      <c r="O118" s="568" t="str">
        <f t="shared" si="57"/>
        <v>FY2009</v>
      </c>
      <c r="P118" s="568" t="str">
        <f t="shared" si="57"/>
        <v>FY2010</v>
      </c>
      <c r="Q118" s="568" t="str">
        <f t="shared" si="57"/>
        <v>FY2011</v>
      </c>
      <c r="R118" s="568" t="str">
        <f t="shared" si="57"/>
        <v>FY2012</v>
      </c>
      <c r="S118" s="568" t="str">
        <f t="shared" si="57"/>
        <v>FY2013</v>
      </c>
      <c r="T118" s="568" t="str">
        <f t="shared" si="57"/>
        <v>FY2014</v>
      </c>
      <c r="U118" s="568" t="str">
        <f t="shared" si="57"/>
        <v>FY2015</v>
      </c>
      <c r="V118" s="568" t="str">
        <f t="shared" si="57"/>
        <v>FY2016</v>
      </c>
      <c r="W118" s="568" t="str">
        <f t="shared" si="57"/>
        <v>FY2017</v>
      </c>
      <c r="X118" s="568" t="str">
        <f t="shared" si="57"/>
        <v>FY2018</v>
      </c>
      <c r="Y118" s="568" t="str">
        <f t="shared" si="57"/>
        <v>FY2019</v>
      </c>
      <c r="Z118" s="568" t="str">
        <f t="shared" si="57"/>
        <v>FY2020</v>
      </c>
      <c r="AA118" s="568" t="str">
        <f t="shared" si="57"/>
        <v>FY2021</v>
      </c>
      <c r="AB118" s="568" t="str">
        <f>AB2</f>
        <v>FY2022</v>
      </c>
    </row>
    <row r="119" spans="1:38" ht="20.149999999999999" customHeight="1" x14ac:dyDescent="0.25">
      <c r="A119" s="569" t="s">
        <v>950</v>
      </c>
      <c r="B119" s="570" t="s">
        <v>951</v>
      </c>
      <c r="C119" s="602">
        <f t="shared" ref="C119:AA119" si="58">IF(C3&lt;0.1,"n.a.",C61/C3*100)</f>
        <v>66.92893090732619</v>
      </c>
      <c r="D119" s="602">
        <f t="shared" si="58"/>
        <v>54.827513288676563</v>
      </c>
      <c r="E119" s="602">
        <f t="shared" si="58"/>
        <v>66.253695947662223</v>
      </c>
      <c r="F119" s="602">
        <f t="shared" si="58"/>
        <v>63.402765337762823</v>
      </c>
      <c r="G119" s="602">
        <f t="shared" si="58"/>
        <v>55.108279791574411</v>
      </c>
      <c r="H119" s="602">
        <f t="shared" si="58"/>
        <v>61.573637638243831</v>
      </c>
      <c r="I119" s="602">
        <f t="shared" si="58"/>
        <v>61.009970965431428</v>
      </c>
      <c r="J119" s="602">
        <f t="shared" si="58"/>
        <v>61.757968226187728</v>
      </c>
      <c r="K119" s="602">
        <f t="shared" si="58"/>
        <v>63.318457348664147</v>
      </c>
      <c r="L119" s="602">
        <f t="shared" si="58"/>
        <v>65.184675750155293</v>
      </c>
      <c r="M119" s="602">
        <f t="shared" si="58"/>
        <v>68.330853967907203</v>
      </c>
      <c r="N119" s="602">
        <f t="shared" si="58"/>
        <v>83.560694541238817</v>
      </c>
      <c r="O119" s="602">
        <f t="shared" si="58"/>
        <v>84.590287384848835</v>
      </c>
      <c r="P119" s="602">
        <f t="shared" si="58"/>
        <v>80.036761078088816</v>
      </c>
      <c r="Q119" s="602">
        <f t="shared" si="58"/>
        <v>89.82036385331358</v>
      </c>
      <c r="R119" s="602">
        <f t="shared" si="58"/>
        <v>96.352610391339027</v>
      </c>
      <c r="S119" s="602">
        <f t="shared" si="58"/>
        <v>95.422857060800041</v>
      </c>
      <c r="T119" s="602">
        <f t="shared" si="58"/>
        <v>96.710285687253773</v>
      </c>
      <c r="U119" s="602">
        <f t="shared" si="58"/>
        <v>100</v>
      </c>
      <c r="V119" s="602">
        <f t="shared" si="58"/>
        <v>94.594752422595562</v>
      </c>
      <c r="W119" s="602">
        <f t="shared" si="58"/>
        <v>103.83714637491799</v>
      </c>
      <c r="X119" s="602">
        <f t="shared" si="58"/>
        <v>137.97170543922277</v>
      </c>
      <c r="Y119" s="602">
        <f t="shared" si="58"/>
        <v>148.12297273619356</v>
      </c>
      <c r="Z119" s="602">
        <f t="shared" si="58"/>
        <v>149.33814415094344</v>
      </c>
      <c r="AA119" s="602">
        <f t="shared" si="58"/>
        <v>167.61239136154461</v>
      </c>
      <c r="AB119" s="602">
        <f t="shared" ref="AB119:AB143" si="59">IF(AB3&lt;0.1,"n.a.",AB61/AB3*100)</f>
        <v>173.31506243807132</v>
      </c>
    </row>
    <row r="120" spans="1:38" x14ac:dyDescent="0.25">
      <c r="A120" s="569" t="s">
        <v>952</v>
      </c>
      <c r="B120" s="570" t="s">
        <v>922</v>
      </c>
      <c r="C120" s="602">
        <f t="shared" ref="C120:AA120" si="60">IF(C4&lt;0.1,"n.a.",C62/C4*100)</f>
        <v>66.659561339924025</v>
      </c>
      <c r="D120" s="602">
        <f t="shared" si="60"/>
        <v>68.00463805726919</v>
      </c>
      <c r="E120" s="602">
        <f t="shared" si="60"/>
        <v>69.594907330199447</v>
      </c>
      <c r="F120" s="602">
        <f t="shared" si="60"/>
        <v>71.040340800041832</v>
      </c>
      <c r="G120" s="602">
        <f t="shared" si="60"/>
        <v>72.332596899443331</v>
      </c>
      <c r="H120" s="602">
        <f t="shared" si="60"/>
        <v>73.792224865080343</v>
      </c>
      <c r="I120" s="602">
        <f t="shared" si="60"/>
        <v>75.361962649376665</v>
      </c>
      <c r="J120" s="602">
        <f t="shared" si="60"/>
        <v>77.093270623099343</v>
      </c>
      <c r="K120" s="602">
        <f t="shared" si="60"/>
        <v>79.070552877782603</v>
      </c>
      <c r="L120" s="602">
        <f t="shared" si="60"/>
        <v>81.003319885916454</v>
      </c>
      <c r="M120" s="602">
        <f t="shared" si="60"/>
        <v>82.865080077928823</v>
      </c>
      <c r="N120" s="602">
        <f t="shared" si="60"/>
        <v>85.231261027906839</v>
      </c>
      <c r="O120" s="602">
        <f t="shared" si="60"/>
        <v>91.658382982137283</v>
      </c>
      <c r="P120" s="602">
        <f t="shared" si="60"/>
        <v>98.033376805825071</v>
      </c>
      <c r="Q120" s="602">
        <f t="shared" si="60"/>
        <v>136.13767305445253</v>
      </c>
      <c r="R120" s="602">
        <f t="shared" si="60"/>
        <v>161.23533388784611</v>
      </c>
      <c r="S120" s="602">
        <f t="shared" si="60"/>
        <v>146.24783481010306</v>
      </c>
      <c r="T120" s="602">
        <f t="shared" si="60"/>
        <v>107.13193692089997</v>
      </c>
      <c r="U120" s="602">
        <f t="shared" si="60"/>
        <v>100</v>
      </c>
      <c r="V120" s="602">
        <f t="shared" si="60"/>
        <v>109.44420505450768</v>
      </c>
      <c r="W120" s="602">
        <f t="shared" si="60"/>
        <v>139.00883231404345</v>
      </c>
      <c r="X120" s="602">
        <f t="shared" si="60"/>
        <v>107.32469029675487</v>
      </c>
      <c r="Y120" s="602">
        <f t="shared" si="60"/>
        <v>76.261217793896137</v>
      </c>
      <c r="Z120" s="602">
        <f t="shared" si="60"/>
        <v>97.407737023160195</v>
      </c>
      <c r="AA120" s="602">
        <f t="shared" si="60"/>
        <v>121.33279361165161</v>
      </c>
      <c r="AB120" s="602">
        <f t="shared" si="59"/>
        <v>114.3466026542915</v>
      </c>
    </row>
    <row r="121" spans="1:38" x14ac:dyDescent="0.25">
      <c r="A121" s="569" t="s">
        <v>41</v>
      </c>
      <c r="B121" s="570" t="s">
        <v>923</v>
      </c>
      <c r="C121" s="602" t="str">
        <f t="shared" ref="C121:AA121" si="61">IF(C5&lt;0.1,"n.a.",C63/C5*100)</f>
        <v>n.a.</v>
      </c>
      <c r="D121" s="602" t="str">
        <f t="shared" si="61"/>
        <v>n.a.</v>
      </c>
      <c r="E121" s="602" t="str">
        <f t="shared" si="61"/>
        <v>n.a.</v>
      </c>
      <c r="F121" s="602" t="str">
        <f t="shared" si="61"/>
        <v>n.a.</v>
      </c>
      <c r="G121" s="602" t="str">
        <f t="shared" si="61"/>
        <v>n.a.</v>
      </c>
      <c r="H121" s="602" t="str">
        <f t="shared" si="61"/>
        <v>n.a.</v>
      </c>
      <c r="I121" s="602" t="str">
        <f t="shared" si="61"/>
        <v>n.a.</v>
      </c>
      <c r="J121" s="602" t="str">
        <f t="shared" si="61"/>
        <v>n.a.</v>
      </c>
      <c r="K121" s="602" t="str">
        <f t="shared" si="61"/>
        <v>n.a.</v>
      </c>
      <c r="L121" s="602" t="str">
        <f t="shared" si="61"/>
        <v>n.a.</v>
      </c>
      <c r="M121" s="602" t="str">
        <f t="shared" si="61"/>
        <v>n.a.</v>
      </c>
      <c r="N121" s="602" t="str">
        <f t="shared" si="61"/>
        <v>n.a.</v>
      </c>
      <c r="O121" s="602" t="str">
        <f t="shared" si="61"/>
        <v>n.a.</v>
      </c>
      <c r="P121" s="602" t="str">
        <f t="shared" si="61"/>
        <v>n.a.</v>
      </c>
      <c r="Q121" s="602" t="str">
        <f t="shared" si="61"/>
        <v>n.a.</v>
      </c>
      <c r="R121" s="602" t="str">
        <f t="shared" si="61"/>
        <v>n.a.</v>
      </c>
      <c r="S121" s="602" t="str">
        <f t="shared" si="61"/>
        <v>n.a.</v>
      </c>
      <c r="T121" s="602" t="str">
        <f t="shared" si="61"/>
        <v>n.a.</v>
      </c>
      <c r="U121" s="602" t="str">
        <f t="shared" si="61"/>
        <v>n.a.</v>
      </c>
      <c r="V121" s="602" t="str">
        <f t="shared" si="61"/>
        <v>n.a.</v>
      </c>
      <c r="W121" s="602" t="str">
        <f t="shared" si="61"/>
        <v>n.a.</v>
      </c>
      <c r="X121" s="602" t="str">
        <f t="shared" si="61"/>
        <v>n.a.</v>
      </c>
      <c r="Y121" s="602" t="str">
        <f t="shared" si="61"/>
        <v>n.a.</v>
      </c>
      <c r="Z121" s="602" t="str">
        <f t="shared" si="61"/>
        <v>n.a.</v>
      </c>
      <c r="AA121" s="602" t="str">
        <f t="shared" si="61"/>
        <v>n.a.</v>
      </c>
      <c r="AB121" s="602" t="str">
        <f t="shared" si="59"/>
        <v>n.a.</v>
      </c>
    </row>
    <row r="122" spans="1:38" x14ac:dyDescent="0.25">
      <c r="A122" s="569" t="s">
        <v>42</v>
      </c>
      <c r="B122" s="570" t="s">
        <v>44</v>
      </c>
      <c r="C122" s="602">
        <f t="shared" ref="C122:AA122" si="62">IF(C6&lt;0.1,"n.a.",C64/C6*100)</f>
        <v>323.15172561694192</v>
      </c>
      <c r="D122" s="602">
        <f t="shared" si="62"/>
        <v>720.40311562882403</v>
      </c>
      <c r="E122" s="602">
        <f t="shared" si="62"/>
        <v>110.03512599215945</v>
      </c>
      <c r="F122" s="602">
        <f t="shared" si="62"/>
        <v>103.05283330830225</v>
      </c>
      <c r="G122" s="602">
        <f t="shared" si="62"/>
        <v>110.55550989543406</v>
      </c>
      <c r="H122" s="602">
        <f t="shared" si="62"/>
        <v>133.77624131025345</v>
      </c>
      <c r="I122" s="602">
        <f t="shared" si="62"/>
        <v>98.189960258917935</v>
      </c>
      <c r="J122" s="602">
        <f t="shared" si="62"/>
        <v>99.635738274599035</v>
      </c>
      <c r="K122" s="602">
        <f t="shared" si="62"/>
        <v>233.83400602917317</v>
      </c>
      <c r="L122" s="602">
        <f t="shared" si="62"/>
        <v>130.53693650134628</v>
      </c>
      <c r="M122" s="602">
        <f t="shared" si="62"/>
        <v>97.083077957956007</v>
      </c>
      <c r="N122" s="602">
        <f t="shared" si="62"/>
        <v>73.90366781623112</v>
      </c>
      <c r="O122" s="602">
        <f t="shared" si="62"/>
        <v>56.946316647146368</v>
      </c>
      <c r="P122" s="602">
        <f t="shared" si="62"/>
        <v>74.661046651656818</v>
      </c>
      <c r="Q122" s="602">
        <f t="shared" si="62"/>
        <v>75.08979140865722</v>
      </c>
      <c r="R122" s="602">
        <f t="shared" si="62"/>
        <v>103.7434656296158</v>
      </c>
      <c r="S122" s="602">
        <f t="shared" si="62"/>
        <v>144.33357480529821</v>
      </c>
      <c r="T122" s="602">
        <f t="shared" si="62"/>
        <v>139.84248469726262</v>
      </c>
      <c r="U122" s="602">
        <f t="shared" si="62"/>
        <v>100.00000822594026</v>
      </c>
      <c r="V122" s="602">
        <f t="shared" si="62"/>
        <v>241.33309244191432</v>
      </c>
      <c r="W122" s="602">
        <f t="shared" si="62"/>
        <v>315.49598005152836</v>
      </c>
      <c r="X122" s="602">
        <f t="shared" si="62"/>
        <v>210.1430987254833</v>
      </c>
      <c r="Y122" s="602">
        <f t="shared" si="62"/>
        <v>314.50610246004879</v>
      </c>
      <c r="Z122" s="602">
        <f t="shared" si="62"/>
        <v>219.69802750012778</v>
      </c>
      <c r="AA122" s="602">
        <f t="shared" si="62"/>
        <v>199.91635651581524</v>
      </c>
      <c r="AB122" s="602">
        <f t="shared" si="59"/>
        <v>207.56483090961123</v>
      </c>
    </row>
    <row r="123" spans="1:38" x14ac:dyDescent="0.25">
      <c r="A123" s="569" t="s">
        <v>43</v>
      </c>
      <c r="B123" s="565" t="s">
        <v>953</v>
      </c>
      <c r="C123" s="602">
        <f t="shared" ref="C123:AA123" si="63">IF(C7&lt;0.1,"n.a.",C65/C7*100)</f>
        <v>30.929693669694853</v>
      </c>
      <c r="D123" s="602">
        <f t="shared" si="63"/>
        <v>40.299044022488388</v>
      </c>
      <c r="E123" s="602">
        <f t="shared" si="63"/>
        <v>53.047969409382446</v>
      </c>
      <c r="F123" s="602">
        <f t="shared" si="63"/>
        <v>47.062003183314907</v>
      </c>
      <c r="G123" s="602">
        <f t="shared" si="63"/>
        <v>14.146152028651363</v>
      </c>
      <c r="H123" s="602">
        <f t="shared" si="63"/>
        <v>47.401854948086388</v>
      </c>
      <c r="I123" s="602">
        <f t="shared" si="63"/>
        <v>37.004800110332539</v>
      </c>
      <c r="J123" s="602">
        <f t="shared" si="63"/>
        <v>10.555510117912057</v>
      </c>
      <c r="K123" s="602">
        <f t="shared" si="63"/>
        <v>8.0909210058126355</v>
      </c>
      <c r="L123" s="602">
        <f t="shared" si="63"/>
        <v>10.31703740486876</v>
      </c>
      <c r="M123" s="602">
        <f t="shared" si="63"/>
        <v>33.888162097000333</v>
      </c>
      <c r="N123" s="602">
        <f t="shared" si="63"/>
        <v>37.617589536190586</v>
      </c>
      <c r="O123" s="602">
        <f t="shared" si="63"/>
        <v>63.462336996203696</v>
      </c>
      <c r="P123" s="602">
        <f t="shared" si="63"/>
        <v>61.610219275763313</v>
      </c>
      <c r="Q123" s="602">
        <f t="shared" si="63"/>
        <v>68.685371098850496</v>
      </c>
      <c r="R123" s="602">
        <f t="shared" si="63"/>
        <v>135.59142240232254</v>
      </c>
      <c r="S123" s="602">
        <f t="shared" si="63"/>
        <v>88.085590025622807</v>
      </c>
      <c r="T123" s="602">
        <f t="shared" si="63"/>
        <v>97.744604888494607</v>
      </c>
      <c r="U123" s="602">
        <f t="shared" si="63"/>
        <v>100</v>
      </c>
      <c r="V123" s="602">
        <f t="shared" si="63"/>
        <v>191.59361157299583</v>
      </c>
      <c r="W123" s="602">
        <f t="shared" si="63"/>
        <v>129.97149767715831</v>
      </c>
      <c r="X123" s="602">
        <f t="shared" si="63"/>
        <v>113.74475415077406</v>
      </c>
      <c r="Y123" s="602">
        <f t="shared" si="63"/>
        <v>103.1036869814466</v>
      </c>
      <c r="Z123" s="602">
        <f t="shared" si="63"/>
        <v>161.02091726619335</v>
      </c>
      <c r="AA123" s="602">
        <f t="shared" si="63"/>
        <v>118.71898696221291</v>
      </c>
      <c r="AB123" s="602">
        <f t="shared" si="59"/>
        <v>55.603867889432394</v>
      </c>
    </row>
    <row r="124" spans="1:38" x14ac:dyDescent="0.25">
      <c r="A124" s="569" t="s">
        <v>45</v>
      </c>
      <c r="B124" s="570" t="s">
        <v>954</v>
      </c>
      <c r="C124" s="602">
        <f t="shared" ref="C124:AA124" si="64">IF(C8&lt;0.1,"n.a.",C66/C8*100)</f>
        <v>199.94340403900739</v>
      </c>
      <c r="D124" s="602">
        <f t="shared" si="64"/>
        <v>88.219022555232058</v>
      </c>
      <c r="E124" s="602">
        <f t="shared" si="64"/>
        <v>152.53909753362217</v>
      </c>
      <c r="F124" s="602">
        <f t="shared" si="64"/>
        <v>184.46606635972807</v>
      </c>
      <c r="G124" s="602">
        <f t="shared" si="64"/>
        <v>190.49053585234466</v>
      </c>
      <c r="H124" s="602">
        <f t="shared" si="64"/>
        <v>462.23082028344515</v>
      </c>
      <c r="I124" s="602">
        <f t="shared" si="64"/>
        <v>131.40610667664313</v>
      </c>
      <c r="J124" s="602">
        <f t="shared" si="64"/>
        <v>116.57621934830257</v>
      </c>
      <c r="K124" s="602">
        <f t="shared" si="64"/>
        <v>77.266654318538428</v>
      </c>
      <c r="L124" s="602">
        <f t="shared" si="64"/>
        <v>87.017774450401092</v>
      </c>
      <c r="M124" s="602">
        <f t="shared" si="64"/>
        <v>121.95302751115426</v>
      </c>
      <c r="N124" s="602">
        <f t="shared" si="64"/>
        <v>235.32985135838987</v>
      </c>
      <c r="O124" s="602">
        <f t="shared" si="64"/>
        <v>105.82241357240282</v>
      </c>
      <c r="P124" s="602">
        <f t="shared" si="64"/>
        <v>106.586524763374</v>
      </c>
      <c r="Q124" s="602">
        <f t="shared" si="64"/>
        <v>70.77727831537149</v>
      </c>
      <c r="R124" s="602">
        <f t="shared" si="64"/>
        <v>88.739696442122778</v>
      </c>
      <c r="S124" s="602">
        <f t="shared" si="64"/>
        <v>85.140606498798974</v>
      </c>
      <c r="T124" s="602">
        <f t="shared" si="64"/>
        <v>92.577848978742864</v>
      </c>
      <c r="U124" s="602">
        <f t="shared" si="64"/>
        <v>100</v>
      </c>
      <c r="V124" s="602">
        <f t="shared" si="64"/>
        <v>56.615061809946624</v>
      </c>
      <c r="W124" s="602">
        <f t="shared" si="64"/>
        <v>56.492609431596094</v>
      </c>
      <c r="X124" s="602">
        <f t="shared" si="64"/>
        <v>54.135247385553953</v>
      </c>
      <c r="Y124" s="602">
        <f t="shared" si="64"/>
        <v>71.751331030509505</v>
      </c>
      <c r="Z124" s="602">
        <f t="shared" si="64"/>
        <v>60.989389672270235</v>
      </c>
      <c r="AA124" s="602">
        <f t="shared" si="64"/>
        <v>87.796615828311246</v>
      </c>
      <c r="AB124" s="602">
        <f t="shared" si="59"/>
        <v>97.451419739747948</v>
      </c>
    </row>
    <row r="125" spans="1:38" x14ac:dyDescent="0.25">
      <c r="A125" s="569" t="s">
        <v>46</v>
      </c>
      <c r="B125" s="570" t="s">
        <v>47</v>
      </c>
      <c r="C125" s="602">
        <f t="shared" ref="C125:AA125" si="65">IF(C9&lt;0.1,"n.a.",C67/C9*100)</f>
        <v>74.670994734541935</v>
      </c>
      <c r="D125" s="602">
        <f t="shared" si="65"/>
        <v>73.439316846450097</v>
      </c>
      <c r="E125" s="602">
        <f t="shared" si="65"/>
        <v>75.537386419898596</v>
      </c>
      <c r="F125" s="602">
        <f t="shared" si="65"/>
        <v>77.716261126631196</v>
      </c>
      <c r="G125" s="602">
        <f t="shared" si="65"/>
        <v>74.337848353514246</v>
      </c>
      <c r="H125" s="602">
        <f t="shared" si="65"/>
        <v>75.368596766038209</v>
      </c>
      <c r="I125" s="602">
        <f t="shared" si="65"/>
        <v>77.263528774153343</v>
      </c>
      <c r="J125" s="602">
        <f t="shared" si="65"/>
        <v>82.513018601802287</v>
      </c>
      <c r="K125" s="602">
        <f t="shared" si="65"/>
        <v>83.287544440344206</v>
      </c>
      <c r="L125" s="602">
        <f t="shared" si="65"/>
        <v>84.868562471083521</v>
      </c>
      <c r="M125" s="602">
        <f t="shared" si="65"/>
        <v>84.997313532283442</v>
      </c>
      <c r="N125" s="602">
        <f t="shared" si="65"/>
        <v>91.064234509167377</v>
      </c>
      <c r="O125" s="602">
        <f t="shared" si="65"/>
        <v>92.313693852453383</v>
      </c>
      <c r="P125" s="602">
        <f t="shared" si="65"/>
        <v>91.487786017011601</v>
      </c>
      <c r="Q125" s="602">
        <f t="shared" si="65"/>
        <v>95.621735986289707</v>
      </c>
      <c r="R125" s="602">
        <f t="shared" si="65"/>
        <v>97.528114260896132</v>
      </c>
      <c r="S125" s="602">
        <f t="shared" si="65"/>
        <v>92.830813853844418</v>
      </c>
      <c r="T125" s="602">
        <f t="shared" si="65"/>
        <v>100.55455576243055</v>
      </c>
      <c r="U125" s="602">
        <f t="shared" si="65"/>
        <v>100</v>
      </c>
      <c r="V125" s="602">
        <f t="shared" si="65"/>
        <v>100.74763281584839</v>
      </c>
      <c r="W125" s="602">
        <f t="shared" si="65"/>
        <v>103.5195659338797</v>
      </c>
      <c r="X125" s="602">
        <f t="shared" si="65"/>
        <v>106.77195657254812</v>
      </c>
      <c r="Y125" s="602">
        <f t="shared" si="65"/>
        <v>109.3665163219586</v>
      </c>
      <c r="Z125" s="602">
        <f t="shared" si="65"/>
        <v>108.25408636894412</v>
      </c>
      <c r="AA125" s="602">
        <f t="shared" si="65"/>
        <v>113.38096733108398</v>
      </c>
      <c r="AB125" s="602">
        <f t="shared" si="59"/>
        <v>116.70034481752624</v>
      </c>
    </row>
    <row r="126" spans="1:38" x14ac:dyDescent="0.25">
      <c r="A126" s="569" t="s">
        <v>48</v>
      </c>
      <c r="B126" s="570" t="s">
        <v>955</v>
      </c>
      <c r="C126" s="602">
        <f t="shared" ref="C126:AA126" si="66">IF(C10&lt;0.1,"n.a.",C68/C10*100)</f>
        <v>82.996610578119586</v>
      </c>
      <c r="D126" s="602">
        <f t="shared" si="66"/>
        <v>92.131985674276237</v>
      </c>
      <c r="E126" s="602">
        <f t="shared" si="66"/>
        <v>81.009516455023174</v>
      </c>
      <c r="F126" s="602">
        <f t="shared" si="66"/>
        <v>68.328981621145772</v>
      </c>
      <c r="G126" s="602">
        <f t="shared" si="66"/>
        <v>73.205883429041265</v>
      </c>
      <c r="H126" s="602">
        <f t="shared" si="66"/>
        <v>76.597621244932967</v>
      </c>
      <c r="I126" s="602">
        <f t="shared" si="66"/>
        <v>74.929323051827794</v>
      </c>
      <c r="J126" s="602">
        <f t="shared" si="66"/>
        <v>75.648715962491892</v>
      </c>
      <c r="K126" s="602">
        <f t="shared" si="66"/>
        <v>77.135765461575048</v>
      </c>
      <c r="L126" s="602">
        <f t="shared" si="66"/>
        <v>91.977108072768701</v>
      </c>
      <c r="M126" s="602">
        <f t="shared" si="66"/>
        <v>83.578388061884183</v>
      </c>
      <c r="N126" s="602">
        <f t="shared" si="66"/>
        <v>75.999936537848782</v>
      </c>
      <c r="O126" s="602">
        <f t="shared" si="66"/>
        <v>85.716599056987945</v>
      </c>
      <c r="P126" s="602">
        <f t="shared" si="66"/>
        <v>81.129383446271248</v>
      </c>
      <c r="Q126" s="602">
        <f t="shared" si="66"/>
        <v>89.432942297108639</v>
      </c>
      <c r="R126" s="602">
        <f t="shared" si="66"/>
        <v>86.466188855105656</v>
      </c>
      <c r="S126" s="602">
        <f t="shared" si="66"/>
        <v>78.515894274264497</v>
      </c>
      <c r="T126" s="602">
        <f t="shared" si="66"/>
        <v>99.355469668270558</v>
      </c>
      <c r="U126" s="602">
        <f t="shared" si="66"/>
        <v>100</v>
      </c>
      <c r="V126" s="602">
        <f t="shared" si="66"/>
        <v>107.68539738181569</v>
      </c>
      <c r="W126" s="602">
        <f t="shared" si="66"/>
        <v>105.14946491874421</v>
      </c>
      <c r="X126" s="602">
        <f t="shared" si="66"/>
        <v>100.94940993105683</v>
      </c>
      <c r="Y126" s="602">
        <f t="shared" si="66"/>
        <v>92.772285287176629</v>
      </c>
      <c r="Z126" s="602">
        <f t="shared" si="66"/>
        <v>101.61344030358721</v>
      </c>
      <c r="AA126" s="602">
        <f t="shared" si="66"/>
        <v>99.375761475922758</v>
      </c>
      <c r="AB126" s="602">
        <f t="shared" si="59"/>
        <v>114.92211140085573</v>
      </c>
    </row>
    <row r="127" spans="1:38" x14ac:dyDescent="0.25">
      <c r="A127" s="569" t="s">
        <v>49</v>
      </c>
      <c r="B127" s="570" t="s">
        <v>956</v>
      </c>
      <c r="C127" s="602">
        <f t="shared" ref="C127:AA127" si="67">IF(C11&lt;0.1,"n.a.",C69/C11*100)</f>
        <v>54.523204741781285</v>
      </c>
      <c r="D127" s="602">
        <f t="shared" si="67"/>
        <v>58.39423039417909</v>
      </c>
      <c r="E127" s="602">
        <f t="shared" si="67"/>
        <v>63.562293571148267</v>
      </c>
      <c r="F127" s="602">
        <f t="shared" si="67"/>
        <v>84.706303507369981</v>
      </c>
      <c r="G127" s="602">
        <f t="shared" si="67"/>
        <v>50.740233031646596</v>
      </c>
      <c r="H127" s="602">
        <f t="shared" si="67"/>
        <v>59.28219963654584</v>
      </c>
      <c r="I127" s="602">
        <f t="shared" si="67"/>
        <v>59.333529372471816</v>
      </c>
      <c r="J127" s="602">
        <f t="shared" si="67"/>
        <v>56.332103033801886</v>
      </c>
      <c r="K127" s="602">
        <f t="shared" si="67"/>
        <v>55.968532700573682</v>
      </c>
      <c r="L127" s="602">
        <f t="shared" si="67"/>
        <v>59.765787734082444</v>
      </c>
      <c r="M127" s="602">
        <f t="shared" si="67"/>
        <v>70.861135817564346</v>
      </c>
      <c r="N127" s="602">
        <f t="shared" si="67"/>
        <v>124.86443252512404</v>
      </c>
      <c r="O127" s="602">
        <f t="shared" si="67"/>
        <v>90.019140356233265</v>
      </c>
      <c r="P127" s="602">
        <f t="shared" si="67"/>
        <v>83.264056950059697</v>
      </c>
      <c r="Q127" s="602">
        <f t="shared" si="67"/>
        <v>103.77195658705762</v>
      </c>
      <c r="R127" s="602">
        <f t="shared" si="67"/>
        <v>96.312242429279948</v>
      </c>
      <c r="S127" s="602">
        <f t="shared" si="67"/>
        <v>104.55965910834719</v>
      </c>
      <c r="T127" s="602">
        <f t="shared" si="67"/>
        <v>98.746696951722129</v>
      </c>
      <c r="U127" s="602">
        <f t="shared" si="67"/>
        <v>100</v>
      </c>
      <c r="V127" s="602">
        <f t="shared" si="67"/>
        <v>99.830809083092646</v>
      </c>
      <c r="W127" s="602">
        <f t="shared" si="67"/>
        <v>93.803155312383467</v>
      </c>
      <c r="X127" s="602">
        <f t="shared" si="67"/>
        <v>87.158229710375451</v>
      </c>
      <c r="Y127" s="602">
        <f t="shared" si="67"/>
        <v>99.681410509668638</v>
      </c>
      <c r="Z127" s="602">
        <f t="shared" si="67"/>
        <v>105.77586354175688</v>
      </c>
      <c r="AA127" s="602">
        <f t="shared" si="67"/>
        <v>95.627653786775753</v>
      </c>
      <c r="AB127" s="602">
        <f t="shared" si="59"/>
        <v>100.21410032858211</v>
      </c>
    </row>
    <row r="128" spans="1:38" x14ac:dyDescent="0.25">
      <c r="A128" s="569" t="s">
        <v>50</v>
      </c>
      <c r="B128" s="570" t="s">
        <v>957</v>
      </c>
      <c r="C128" s="602">
        <f t="shared" ref="C128:AA128" si="68">IF(C12&lt;0.1,"n.a.",C70/C12*100)</f>
        <v>79.618491470182875</v>
      </c>
      <c r="D128" s="602">
        <f t="shared" si="68"/>
        <v>80.949750736050902</v>
      </c>
      <c r="E128" s="602">
        <f t="shared" si="68"/>
        <v>84.617155439182</v>
      </c>
      <c r="F128" s="602">
        <f t="shared" si="68"/>
        <v>85.479531165221786</v>
      </c>
      <c r="G128" s="602">
        <f t="shared" si="68"/>
        <v>85.225665891853922</v>
      </c>
      <c r="H128" s="602">
        <f t="shared" si="68"/>
        <v>82.869318263356575</v>
      </c>
      <c r="I128" s="602">
        <f t="shared" si="68"/>
        <v>84.448083485544728</v>
      </c>
      <c r="J128" s="602">
        <f t="shared" si="68"/>
        <v>94.108880024123849</v>
      </c>
      <c r="K128" s="602">
        <f t="shared" si="68"/>
        <v>86.742508855924839</v>
      </c>
      <c r="L128" s="602">
        <f t="shared" si="68"/>
        <v>94.16549499770565</v>
      </c>
      <c r="M128" s="602">
        <f t="shared" si="68"/>
        <v>89.371183883625633</v>
      </c>
      <c r="N128" s="602">
        <f t="shared" si="68"/>
        <v>93.303101045043988</v>
      </c>
      <c r="O128" s="602">
        <f t="shared" si="68"/>
        <v>87.871587138527801</v>
      </c>
      <c r="P128" s="602">
        <f t="shared" si="68"/>
        <v>87.580906300191828</v>
      </c>
      <c r="Q128" s="602">
        <f t="shared" si="68"/>
        <v>93.629058032375298</v>
      </c>
      <c r="R128" s="602">
        <f t="shared" si="68"/>
        <v>94.700386796546965</v>
      </c>
      <c r="S128" s="602">
        <f t="shared" si="68"/>
        <v>103.41851158404542</v>
      </c>
      <c r="T128" s="602">
        <f t="shared" si="68"/>
        <v>101.77801033044744</v>
      </c>
      <c r="U128" s="602">
        <f t="shared" si="68"/>
        <v>100</v>
      </c>
      <c r="V128" s="602">
        <f t="shared" si="68"/>
        <v>100.70473253489513</v>
      </c>
      <c r="W128" s="602">
        <f t="shared" si="68"/>
        <v>103.14287700061429</v>
      </c>
      <c r="X128" s="602">
        <f t="shared" si="68"/>
        <v>106.86822192831546</v>
      </c>
      <c r="Y128" s="602">
        <f t="shared" si="68"/>
        <v>110.24149672128425</v>
      </c>
      <c r="Z128" s="602">
        <f t="shared" si="68"/>
        <v>115.93431959364702</v>
      </c>
      <c r="AA128" s="602">
        <f t="shared" si="68"/>
        <v>128.91434145816493</v>
      </c>
      <c r="AB128" s="602">
        <f t="shared" si="59"/>
        <v>133.48889446442135</v>
      </c>
    </row>
    <row r="129" spans="1:28" x14ac:dyDescent="0.25">
      <c r="A129" s="569" t="s">
        <v>51</v>
      </c>
      <c r="B129" s="570" t="s">
        <v>958</v>
      </c>
      <c r="C129" s="602">
        <f t="shared" ref="C129:AA129" si="69">IF(C13&lt;0.1,"n.a.",C71/C13*100)</f>
        <v>69.837216111022059</v>
      </c>
      <c r="D129" s="602">
        <f t="shared" si="69"/>
        <v>69.967516236050756</v>
      </c>
      <c r="E129" s="602">
        <f t="shared" si="69"/>
        <v>72.484362294364175</v>
      </c>
      <c r="F129" s="602">
        <f t="shared" si="69"/>
        <v>73.146353756166178</v>
      </c>
      <c r="G129" s="602">
        <f t="shared" si="69"/>
        <v>73.335897173475658</v>
      </c>
      <c r="H129" s="602">
        <f t="shared" si="69"/>
        <v>73.649407603033453</v>
      </c>
      <c r="I129" s="602">
        <f t="shared" si="69"/>
        <v>74.095295161966547</v>
      </c>
      <c r="J129" s="602">
        <f t="shared" si="69"/>
        <v>76.380394942359473</v>
      </c>
      <c r="K129" s="602">
        <f t="shared" si="69"/>
        <v>80.418337559925462</v>
      </c>
      <c r="L129" s="602">
        <f t="shared" si="69"/>
        <v>82.81480109106792</v>
      </c>
      <c r="M129" s="602">
        <f t="shared" si="69"/>
        <v>83.56890302318746</v>
      </c>
      <c r="N129" s="602">
        <f t="shared" si="69"/>
        <v>89.865768160481466</v>
      </c>
      <c r="O129" s="602">
        <f t="shared" si="69"/>
        <v>90.747627823201171</v>
      </c>
      <c r="P129" s="602">
        <f t="shared" si="69"/>
        <v>89.908954471425176</v>
      </c>
      <c r="Q129" s="602">
        <f t="shared" si="69"/>
        <v>94.533518760643958</v>
      </c>
      <c r="R129" s="602">
        <f t="shared" si="69"/>
        <v>96.286926646729114</v>
      </c>
      <c r="S129" s="602">
        <f t="shared" si="69"/>
        <v>97.792836328083567</v>
      </c>
      <c r="T129" s="602">
        <f t="shared" si="69"/>
        <v>99.207817952725236</v>
      </c>
      <c r="U129" s="602">
        <f t="shared" si="69"/>
        <v>100</v>
      </c>
      <c r="V129" s="602">
        <f t="shared" si="69"/>
        <v>100.9869162262459</v>
      </c>
      <c r="W129" s="602">
        <f t="shared" si="69"/>
        <v>102.72695360924293</v>
      </c>
      <c r="X129" s="602">
        <f t="shared" si="69"/>
        <v>105.14824451578922</v>
      </c>
      <c r="Y129" s="602">
        <f t="shared" si="69"/>
        <v>108.55941662997357</v>
      </c>
      <c r="Z129" s="602">
        <f t="shared" si="69"/>
        <v>110.65481102530823</v>
      </c>
      <c r="AA129" s="602">
        <f t="shared" si="69"/>
        <v>112.89740466797575</v>
      </c>
      <c r="AB129" s="602">
        <f t="shared" si="59"/>
        <v>116.1738353902055</v>
      </c>
    </row>
    <row r="130" spans="1:28" x14ac:dyDescent="0.25">
      <c r="A130" s="569" t="s">
        <v>53</v>
      </c>
      <c r="B130" s="565" t="s">
        <v>52</v>
      </c>
      <c r="C130" s="602">
        <f t="shared" ref="C130:AA130" si="70">IF(C14&lt;0.1,"n.a.",C72/C14*100)</f>
        <v>97.33157592049335</v>
      </c>
      <c r="D130" s="602">
        <f t="shared" si="70"/>
        <v>106.2197007122701</v>
      </c>
      <c r="E130" s="602">
        <f t="shared" si="70"/>
        <v>104.2090426922439</v>
      </c>
      <c r="F130" s="602">
        <f t="shared" si="70"/>
        <v>115.78371041559991</v>
      </c>
      <c r="G130" s="602">
        <f t="shared" si="70"/>
        <v>116.1785747170612</v>
      </c>
      <c r="H130" s="602">
        <f t="shared" si="70"/>
        <v>126.34344598770409</v>
      </c>
      <c r="I130" s="602">
        <f t="shared" si="70"/>
        <v>105.67566605962699</v>
      </c>
      <c r="J130" s="602">
        <f t="shared" si="70"/>
        <v>117.3720824416277</v>
      </c>
      <c r="K130" s="602">
        <f t="shared" si="70"/>
        <v>116.307826689553</v>
      </c>
      <c r="L130" s="602">
        <f t="shared" si="70"/>
        <v>151.5958556845313</v>
      </c>
      <c r="M130" s="602">
        <f t="shared" si="70"/>
        <v>166.80643734082918</v>
      </c>
      <c r="N130" s="602">
        <f t="shared" si="70"/>
        <v>152.89577748474329</v>
      </c>
      <c r="O130" s="602">
        <f t="shared" si="70"/>
        <v>125.535979068057</v>
      </c>
      <c r="P130" s="602">
        <f t="shared" si="70"/>
        <v>118.68123538933659</v>
      </c>
      <c r="Q130" s="602">
        <f t="shared" si="70"/>
        <v>116.32130837293791</v>
      </c>
      <c r="R130" s="602">
        <f t="shared" si="70"/>
        <v>112.75777352818741</v>
      </c>
      <c r="S130" s="602">
        <f t="shared" si="70"/>
        <v>121.8317848214719</v>
      </c>
      <c r="T130" s="602">
        <f t="shared" si="70"/>
        <v>111.88832033861856</v>
      </c>
      <c r="U130" s="602">
        <f t="shared" si="70"/>
        <v>100</v>
      </c>
      <c r="V130" s="602">
        <f t="shared" si="70"/>
        <v>96.979141913461874</v>
      </c>
      <c r="W130" s="602">
        <f t="shared" si="70"/>
        <v>108.42448028377274</v>
      </c>
      <c r="X130" s="602">
        <f t="shared" si="70"/>
        <v>117.97876266860743</v>
      </c>
      <c r="Y130" s="602">
        <f t="shared" si="70"/>
        <v>111.55252960880362</v>
      </c>
      <c r="Z130" s="602">
        <f t="shared" si="70"/>
        <v>92.124097535077652</v>
      </c>
      <c r="AA130" s="602">
        <f t="shared" si="70"/>
        <v>96.915692031191938</v>
      </c>
      <c r="AB130" s="602">
        <f t="shared" si="59"/>
        <v>104.95817117259492</v>
      </c>
    </row>
    <row r="131" spans="1:28" x14ac:dyDescent="0.25">
      <c r="A131" s="569" t="s">
        <v>54</v>
      </c>
      <c r="B131" s="570" t="s">
        <v>930</v>
      </c>
      <c r="C131" s="602">
        <f t="shared" ref="C131:AA131" si="71">IF(C15&lt;0.1,"n.a.",C73/C15*100)</f>
        <v>69.837220129193895</v>
      </c>
      <c r="D131" s="602">
        <f t="shared" si="71"/>
        <v>69.967513630390158</v>
      </c>
      <c r="E131" s="602">
        <f t="shared" si="71"/>
        <v>72.484362897357272</v>
      </c>
      <c r="F131" s="602">
        <f t="shared" si="71"/>
        <v>73.146351129302332</v>
      </c>
      <c r="G131" s="602">
        <f t="shared" si="71"/>
        <v>73.33590554130312</v>
      </c>
      <c r="H131" s="602">
        <f t="shared" si="71"/>
        <v>73.649411589059284</v>
      </c>
      <c r="I131" s="602">
        <f t="shared" si="71"/>
        <v>74.095299289121087</v>
      </c>
      <c r="J131" s="602">
        <f t="shared" si="71"/>
        <v>76.380394767007729</v>
      </c>
      <c r="K131" s="602">
        <f t="shared" si="71"/>
        <v>80.418337166026205</v>
      </c>
      <c r="L131" s="602">
        <f t="shared" si="71"/>
        <v>82.814794985747142</v>
      </c>
      <c r="M131" s="602">
        <f t="shared" si="71"/>
        <v>83.56889553947434</v>
      </c>
      <c r="N131" s="602">
        <f t="shared" si="71"/>
        <v>89.865764499166161</v>
      </c>
      <c r="O131" s="602">
        <f t="shared" si="71"/>
        <v>90.747629531452304</v>
      </c>
      <c r="P131" s="602">
        <f t="shared" si="71"/>
        <v>89.908956220746958</v>
      </c>
      <c r="Q131" s="602">
        <f t="shared" si="71"/>
        <v>94.533518966566405</v>
      </c>
      <c r="R131" s="602">
        <f t="shared" si="71"/>
        <v>96.286929617840528</v>
      </c>
      <c r="S131" s="602">
        <f t="shared" si="71"/>
        <v>97.792839551734289</v>
      </c>
      <c r="T131" s="602">
        <f t="shared" si="71"/>
        <v>99.207821603334139</v>
      </c>
      <c r="U131" s="602">
        <f t="shared" si="71"/>
        <v>100</v>
      </c>
      <c r="V131" s="602">
        <f t="shared" si="71"/>
        <v>100.98691464767772</v>
      </c>
      <c r="W131" s="602">
        <f t="shared" si="71"/>
        <v>102.72695772872942</v>
      </c>
      <c r="X131" s="602">
        <f t="shared" si="71"/>
        <v>105.14824768445179</v>
      </c>
      <c r="Y131" s="602">
        <f t="shared" si="71"/>
        <v>108.55942344052339</v>
      </c>
      <c r="Z131" s="602">
        <f t="shared" si="71"/>
        <v>110.65480541752288</v>
      </c>
      <c r="AA131" s="602">
        <f t="shared" si="71"/>
        <v>112.89739609173088</v>
      </c>
      <c r="AB131" s="602">
        <f t="shared" si="59"/>
        <v>116.17383360554818</v>
      </c>
    </row>
    <row r="132" spans="1:28" x14ac:dyDescent="0.25">
      <c r="A132" s="569" t="s">
        <v>56</v>
      </c>
      <c r="B132" s="570" t="s">
        <v>959</v>
      </c>
      <c r="C132" s="602">
        <f t="shared" ref="C132:AA132" si="72">IF(C16&lt;0.1,"n.a.",C74/C16*100)</f>
        <v>71.731314947354605</v>
      </c>
      <c r="D132" s="602">
        <f t="shared" si="72"/>
        <v>72.289731474050129</v>
      </c>
      <c r="E132" s="602">
        <f t="shared" si="72"/>
        <v>75.116442343392606</v>
      </c>
      <c r="F132" s="602">
        <f t="shared" si="72"/>
        <v>73.371129249146946</v>
      </c>
      <c r="G132" s="602">
        <f t="shared" si="72"/>
        <v>75.406445427554871</v>
      </c>
      <c r="H132" s="602">
        <f t="shared" si="72"/>
        <v>76.209304439028287</v>
      </c>
      <c r="I132" s="602">
        <f t="shared" si="72"/>
        <v>78.720195859982653</v>
      </c>
      <c r="J132" s="602">
        <f t="shared" si="72"/>
        <v>79.810273192642242</v>
      </c>
      <c r="K132" s="602">
        <f t="shared" si="72"/>
        <v>83.362050019004982</v>
      </c>
      <c r="L132" s="602">
        <f t="shared" si="72"/>
        <v>85.879536739433846</v>
      </c>
      <c r="M132" s="602">
        <f t="shared" si="72"/>
        <v>84.529597545593333</v>
      </c>
      <c r="N132" s="602">
        <f t="shared" si="72"/>
        <v>90.605682562803324</v>
      </c>
      <c r="O132" s="602">
        <f t="shared" si="72"/>
        <v>91.561159063620195</v>
      </c>
      <c r="P132" s="602">
        <f t="shared" si="72"/>
        <v>91.23506232771193</v>
      </c>
      <c r="Q132" s="602">
        <f t="shared" si="72"/>
        <v>95.322358581670883</v>
      </c>
      <c r="R132" s="602">
        <f t="shared" si="72"/>
        <v>97.373023378718543</v>
      </c>
      <c r="S132" s="602">
        <f t="shared" si="72"/>
        <v>98.051548044656599</v>
      </c>
      <c r="T132" s="602">
        <f t="shared" si="72"/>
        <v>98.102252167200049</v>
      </c>
      <c r="U132" s="602">
        <f t="shared" si="72"/>
        <v>100</v>
      </c>
      <c r="V132" s="602">
        <f t="shared" si="72"/>
        <v>100.52172160860182</v>
      </c>
      <c r="W132" s="602">
        <f t="shared" si="72"/>
        <v>103.44086275506741</v>
      </c>
      <c r="X132" s="602">
        <f t="shared" si="72"/>
        <v>105.8938815170267</v>
      </c>
      <c r="Y132" s="602">
        <f t="shared" si="72"/>
        <v>106.82663504177563</v>
      </c>
      <c r="Z132" s="602">
        <f t="shared" si="72"/>
        <v>111.6531397030099</v>
      </c>
      <c r="AA132" s="602">
        <f t="shared" si="72"/>
        <v>114.54076038208525</v>
      </c>
      <c r="AB132" s="602">
        <f t="shared" si="59"/>
        <v>120.19712013234334</v>
      </c>
    </row>
    <row r="133" spans="1:28" x14ac:dyDescent="0.25">
      <c r="A133" s="569" t="s">
        <v>58</v>
      </c>
      <c r="B133" s="570" t="s">
        <v>960</v>
      </c>
      <c r="C133" s="602">
        <f t="shared" ref="C133:AA133" si="73">IF(C17&lt;0.1,"n.a.",C75/C17*100)</f>
        <v>69.837217863723069</v>
      </c>
      <c r="D133" s="602">
        <f t="shared" si="73"/>
        <v>69.967514375505218</v>
      </c>
      <c r="E133" s="602">
        <f t="shared" si="73"/>
        <v>72.48436691158669</v>
      </c>
      <c r="F133" s="602">
        <f t="shared" si="73"/>
        <v>73.146355419982996</v>
      </c>
      <c r="G133" s="602">
        <f t="shared" si="73"/>
        <v>73.335898492614433</v>
      </c>
      <c r="H133" s="602">
        <f t="shared" si="73"/>
        <v>73.64940997452247</v>
      </c>
      <c r="I133" s="602">
        <f t="shared" si="73"/>
        <v>74.095294234988572</v>
      </c>
      <c r="J133" s="602">
        <f t="shared" si="73"/>
        <v>76.380390086388942</v>
      </c>
      <c r="K133" s="602">
        <f t="shared" si="73"/>
        <v>80.418333495273657</v>
      </c>
      <c r="L133" s="602">
        <f t="shared" si="73"/>
        <v>82.814793689486294</v>
      </c>
      <c r="M133" s="602">
        <f t="shared" si="73"/>
        <v>83.568897061222273</v>
      </c>
      <c r="N133" s="602">
        <f t="shared" si="73"/>
        <v>89.865765306266937</v>
      </c>
      <c r="O133" s="602">
        <f t="shared" si="73"/>
        <v>90.74762982387017</v>
      </c>
      <c r="P133" s="602">
        <f t="shared" si="73"/>
        <v>89.908962546598985</v>
      </c>
      <c r="Q133" s="602">
        <f t="shared" si="73"/>
        <v>94.533519571508194</v>
      </c>
      <c r="R133" s="602">
        <f t="shared" si="73"/>
        <v>96.286927150415025</v>
      </c>
      <c r="S133" s="602">
        <f t="shared" si="73"/>
        <v>97.792829496263394</v>
      </c>
      <c r="T133" s="602">
        <f t="shared" si="73"/>
        <v>99.207826806061632</v>
      </c>
      <c r="U133" s="602">
        <f t="shared" si="73"/>
        <v>100</v>
      </c>
      <c r="V133" s="602">
        <f t="shared" si="73"/>
        <v>100.98691938392277</v>
      </c>
      <c r="W133" s="602">
        <f t="shared" si="73"/>
        <v>102.72694711171617</v>
      </c>
      <c r="X133" s="602">
        <f t="shared" si="73"/>
        <v>105.14824495057746</v>
      </c>
      <c r="Y133" s="602">
        <f t="shared" si="73"/>
        <v>108.55942050540779</v>
      </c>
      <c r="Z133" s="602">
        <f t="shared" si="73"/>
        <v>110.65480696079885</v>
      </c>
      <c r="AA133" s="602">
        <f t="shared" si="73"/>
        <v>112.89740410932856</v>
      </c>
      <c r="AB133" s="602">
        <f t="shared" si="59"/>
        <v>116.17383167215041</v>
      </c>
    </row>
    <row r="134" spans="1:28" x14ac:dyDescent="0.25">
      <c r="A134" s="569" t="s">
        <v>59</v>
      </c>
      <c r="B134" s="565" t="s">
        <v>55</v>
      </c>
      <c r="C134" s="602">
        <f t="shared" ref="C134:AA134" si="74">IF(C18&lt;0.1,"n.a.",C76/C18*100)</f>
        <v>67.462198096293108</v>
      </c>
      <c r="D134" s="602">
        <f t="shared" si="74"/>
        <v>68.668728008279842</v>
      </c>
      <c r="E134" s="602">
        <f t="shared" si="74"/>
        <v>70.142727537066918</v>
      </c>
      <c r="F134" s="602">
        <f t="shared" si="74"/>
        <v>72.307008172173738</v>
      </c>
      <c r="G134" s="602">
        <f t="shared" si="74"/>
        <v>76.884811025817029</v>
      </c>
      <c r="H134" s="602">
        <f t="shared" si="74"/>
        <v>85.589456745800916</v>
      </c>
      <c r="I134" s="602">
        <f t="shared" si="74"/>
        <v>88.107770164316122</v>
      </c>
      <c r="J134" s="602">
        <f t="shared" si="74"/>
        <v>89.276288687999568</v>
      </c>
      <c r="K134" s="602">
        <f t="shared" si="74"/>
        <v>103.0058974587968</v>
      </c>
      <c r="L134" s="602">
        <f t="shared" si="74"/>
        <v>101.40965604636678</v>
      </c>
      <c r="M134" s="602">
        <f t="shared" si="74"/>
        <v>101.31091992002142</v>
      </c>
      <c r="N134" s="602">
        <f t="shared" si="74"/>
        <v>104.15953694607676</v>
      </c>
      <c r="O134" s="602">
        <f t="shared" si="74"/>
        <v>102.98618512646216</v>
      </c>
      <c r="P134" s="602">
        <f t="shared" si="74"/>
        <v>101.79379025409656</v>
      </c>
      <c r="Q134" s="602">
        <f t="shared" si="74"/>
        <v>104.02966260720872</v>
      </c>
      <c r="R134" s="602">
        <f t="shared" si="74"/>
        <v>103.48099317871329</v>
      </c>
      <c r="S134" s="602">
        <f t="shared" si="74"/>
        <v>104.38442016355158</v>
      </c>
      <c r="T134" s="602">
        <f t="shared" si="74"/>
        <v>102.91014211745741</v>
      </c>
      <c r="U134" s="602">
        <f t="shared" si="74"/>
        <v>100</v>
      </c>
      <c r="V134" s="602">
        <f t="shared" si="74"/>
        <v>101.90161297194447</v>
      </c>
      <c r="W134" s="602">
        <f t="shared" si="74"/>
        <v>107.36648061279807</v>
      </c>
      <c r="X134" s="602">
        <f t="shared" si="74"/>
        <v>106.74502165444058</v>
      </c>
      <c r="Y134" s="602">
        <f t="shared" si="74"/>
        <v>113.4688834378925</v>
      </c>
      <c r="Z134" s="602">
        <f t="shared" si="74"/>
        <v>113.89217897680726</v>
      </c>
      <c r="AA134" s="602">
        <f t="shared" si="74"/>
        <v>131.11941778916153</v>
      </c>
      <c r="AB134" s="602">
        <f t="shared" si="59"/>
        <v>129.25048193977028</v>
      </c>
    </row>
    <row r="135" spans="1:28" x14ac:dyDescent="0.25">
      <c r="A135" s="569" t="s">
        <v>60</v>
      </c>
      <c r="B135" s="570" t="s">
        <v>57</v>
      </c>
      <c r="C135" s="602">
        <f t="shared" ref="C135:AA135" si="75">IF(C19&lt;0.1,"n.a.",C77/C19*100)</f>
        <v>65.720603598225154</v>
      </c>
      <c r="D135" s="602">
        <f t="shared" si="75"/>
        <v>76.560192720880266</v>
      </c>
      <c r="E135" s="602">
        <f t="shared" si="75"/>
        <v>83.341981336911701</v>
      </c>
      <c r="F135" s="602">
        <f t="shared" si="75"/>
        <v>90.25961249578512</v>
      </c>
      <c r="G135" s="602">
        <f t="shared" si="75"/>
        <v>89.155477996572102</v>
      </c>
      <c r="H135" s="602">
        <f t="shared" si="75"/>
        <v>86.855498219521479</v>
      </c>
      <c r="I135" s="602">
        <f t="shared" si="75"/>
        <v>93.904899140586551</v>
      </c>
      <c r="J135" s="602">
        <f t="shared" si="75"/>
        <v>99.842353953467807</v>
      </c>
      <c r="K135" s="602">
        <f t="shared" si="75"/>
        <v>92.525427354485061</v>
      </c>
      <c r="L135" s="602">
        <f t="shared" si="75"/>
        <v>89.41610368230198</v>
      </c>
      <c r="M135" s="602">
        <f t="shared" si="75"/>
        <v>88.321407478357955</v>
      </c>
      <c r="N135" s="602">
        <f t="shared" si="75"/>
        <v>89.034483563635305</v>
      </c>
      <c r="O135" s="602">
        <f t="shared" si="75"/>
        <v>90.961496887874816</v>
      </c>
      <c r="P135" s="602">
        <f t="shared" si="75"/>
        <v>91.517469229041168</v>
      </c>
      <c r="Q135" s="602">
        <f t="shared" si="75"/>
        <v>89.060478203336075</v>
      </c>
      <c r="R135" s="602">
        <f t="shared" si="75"/>
        <v>89.546887320431196</v>
      </c>
      <c r="S135" s="602">
        <f t="shared" si="75"/>
        <v>91.588419435078436</v>
      </c>
      <c r="T135" s="602">
        <f t="shared" si="75"/>
        <v>94.521375812640983</v>
      </c>
      <c r="U135" s="602">
        <f t="shared" si="75"/>
        <v>100</v>
      </c>
      <c r="V135" s="602">
        <f t="shared" si="75"/>
        <v>100.95579255982379</v>
      </c>
      <c r="W135" s="602">
        <f t="shared" si="75"/>
        <v>101.09228118807027</v>
      </c>
      <c r="X135" s="602">
        <f t="shared" si="75"/>
        <v>107.02093131656325</v>
      </c>
      <c r="Y135" s="602">
        <f t="shared" si="75"/>
        <v>106.18428213837414</v>
      </c>
      <c r="Z135" s="602">
        <f t="shared" si="75"/>
        <v>117.99612494977518</v>
      </c>
      <c r="AA135" s="602">
        <f t="shared" si="75"/>
        <v>106.93616102269878</v>
      </c>
      <c r="AB135" s="602">
        <f t="shared" si="59"/>
        <v>109.05665574743355</v>
      </c>
    </row>
    <row r="136" spans="1:28" x14ac:dyDescent="0.25">
      <c r="A136" s="569" t="s">
        <v>61</v>
      </c>
      <c r="B136" s="570" t="s">
        <v>961</v>
      </c>
      <c r="C136" s="602">
        <f t="shared" ref="C136:AA136" si="76">IF(C20&lt;0.1,"n.a.",C78/C20*100)</f>
        <v>72.801409300673598</v>
      </c>
      <c r="D136" s="602">
        <f t="shared" si="76"/>
        <v>74.324608267750335</v>
      </c>
      <c r="E136" s="602">
        <f t="shared" si="76"/>
        <v>75.599332246931255</v>
      </c>
      <c r="F136" s="602">
        <f t="shared" si="76"/>
        <v>78.191333777273215</v>
      </c>
      <c r="G136" s="602">
        <f t="shared" si="76"/>
        <v>85.015496989337976</v>
      </c>
      <c r="H136" s="602">
        <f t="shared" si="76"/>
        <v>91.830026983364419</v>
      </c>
      <c r="I136" s="602">
        <f t="shared" si="76"/>
        <v>93.159382014960926</v>
      </c>
      <c r="J136" s="602">
        <f t="shared" si="76"/>
        <v>95.747233495220982</v>
      </c>
      <c r="K136" s="602">
        <f t="shared" si="76"/>
        <v>82.572335967469058</v>
      </c>
      <c r="L136" s="602">
        <f t="shared" si="76"/>
        <v>79.862658081439136</v>
      </c>
      <c r="M136" s="602">
        <f t="shared" si="76"/>
        <v>80.172763680230304</v>
      </c>
      <c r="N136" s="602">
        <f t="shared" si="76"/>
        <v>88.944353189128492</v>
      </c>
      <c r="O136" s="602">
        <f t="shared" si="76"/>
        <v>86.363650900302133</v>
      </c>
      <c r="P136" s="602">
        <f t="shared" si="76"/>
        <v>83.941862313751741</v>
      </c>
      <c r="Q136" s="602">
        <f t="shared" si="76"/>
        <v>84.292936320909774</v>
      </c>
      <c r="R136" s="602">
        <f t="shared" si="76"/>
        <v>81.352277017156396</v>
      </c>
      <c r="S136" s="602">
        <f t="shared" si="76"/>
        <v>85.75573505117778</v>
      </c>
      <c r="T136" s="602">
        <f t="shared" si="76"/>
        <v>92.604526952805045</v>
      </c>
      <c r="U136" s="602">
        <f t="shared" si="76"/>
        <v>100</v>
      </c>
      <c r="V136" s="602">
        <f t="shared" si="76"/>
        <v>104.94505382463757</v>
      </c>
      <c r="W136" s="602">
        <f t="shared" si="76"/>
        <v>104.39847666164421</v>
      </c>
      <c r="X136" s="602">
        <f t="shared" si="76"/>
        <v>108.21949340175554</v>
      </c>
      <c r="Y136" s="602">
        <f t="shared" si="76"/>
        <v>114.1617983307264</v>
      </c>
      <c r="Z136" s="602">
        <f t="shared" si="76"/>
        <v>116.61697297430398</v>
      </c>
      <c r="AA136" s="602">
        <f t="shared" si="76"/>
        <v>115.78869843660354</v>
      </c>
      <c r="AB136" s="602">
        <f t="shared" si="59"/>
        <v>124.49766072956882</v>
      </c>
    </row>
    <row r="137" spans="1:28" x14ac:dyDescent="0.25">
      <c r="A137" s="569" t="s">
        <v>933</v>
      </c>
      <c r="B137" s="570" t="s">
        <v>962</v>
      </c>
      <c r="C137" s="602">
        <f t="shared" ref="C137:AA137" si="77">IF(C21&lt;0.1,"n.a.",C79/C21*100)</f>
        <v>69.837219832101965</v>
      </c>
      <c r="D137" s="602">
        <f t="shared" si="77"/>
        <v>69.967514064318181</v>
      </c>
      <c r="E137" s="602">
        <f t="shared" si="77"/>
        <v>72.484367282523181</v>
      </c>
      <c r="F137" s="602">
        <f t="shared" si="77"/>
        <v>73.146357645408884</v>
      </c>
      <c r="G137" s="602">
        <f t="shared" si="77"/>
        <v>73.335899176305489</v>
      </c>
      <c r="H137" s="602">
        <f t="shared" si="77"/>
        <v>73.649408554068131</v>
      </c>
      <c r="I137" s="602">
        <f t="shared" si="77"/>
        <v>74.095297251352434</v>
      </c>
      <c r="J137" s="602">
        <f t="shared" si="77"/>
        <v>76.380397154114803</v>
      </c>
      <c r="K137" s="602">
        <f t="shared" si="77"/>
        <v>80.418337411863533</v>
      </c>
      <c r="L137" s="602">
        <f t="shared" si="77"/>
        <v>82.814793033028138</v>
      </c>
      <c r="M137" s="602">
        <f t="shared" si="77"/>
        <v>83.568907402151041</v>
      </c>
      <c r="N137" s="602">
        <f t="shared" si="77"/>
        <v>89.865769409702409</v>
      </c>
      <c r="O137" s="602">
        <f t="shared" si="77"/>
        <v>90.747630592469761</v>
      </c>
      <c r="P137" s="602">
        <f t="shared" si="77"/>
        <v>89.908957887910361</v>
      </c>
      <c r="Q137" s="602">
        <f t="shared" si="77"/>
        <v>94.533511963264687</v>
      </c>
      <c r="R137" s="602">
        <f t="shared" si="77"/>
        <v>96.2869272855052</v>
      </c>
      <c r="S137" s="602">
        <f t="shared" si="77"/>
        <v>97.792829670015664</v>
      </c>
      <c r="T137" s="602">
        <f t="shared" si="77"/>
        <v>99.207820007877629</v>
      </c>
      <c r="U137" s="602">
        <f t="shared" si="77"/>
        <v>100</v>
      </c>
      <c r="V137" s="602">
        <f t="shared" si="77"/>
        <v>100.9869170794198</v>
      </c>
      <c r="W137" s="602">
        <f t="shared" si="77"/>
        <v>102.72694562463882</v>
      </c>
      <c r="X137" s="602">
        <f t="shared" si="77"/>
        <v>105.14824723842801</v>
      </c>
      <c r="Y137" s="602">
        <f t="shared" si="77"/>
        <v>108.55941213481013</v>
      </c>
      <c r="Z137" s="602">
        <f t="shared" si="77"/>
        <v>110.65481474481417</v>
      </c>
      <c r="AA137" s="602">
        <f t="shared" si="77"/>
        <v>112.89739863768486</v>
      </c>
      <c r="AB137" s="602">
        <f t="shared" si="59"/>
        <v>116.17383388898514</v>
      </c>
    </row>
    <row r="138" spans="1:28" x14ac:dyDescent="0.25">
      <c r="A138" s="569" t="s">
        <v>935</v>
      </c>
      <c r="B138" s="565" t="s">
        <v>936</v>
      </c>
      <c r="C138" s="602">
        <f t="shared" ref="C138:AA138" si="78">IF(C22&lt;0.1,"n.a.",C80/C22*100)</f>
        <v>44.509767605276622</v>
      </c>
      <c r="D138" s="602">
        <f t="shared" si="78"/>
        <v>42.795336463434992</v>
      </c>
      <c r="E138" s="602">
        <f t="shared" si="78"/>
        <v>46.555015164348752</v>
      </c>
      <c r="F138" s="602">
        <f t="shared" si="78"/>
        <v>49.701692791663085</v>
      </c>
      <c r="G138" s="602">
        <f t="shared" si="78"/>
        <v>54.050036319085507</v>
      </c>
      <c r="H138" s="602">
        <f t="shared" si="78"/>
        <v>58.493949189213467</v>
      </c>
      <c r="I138" s="602">
        <f t="shared" si="78"/>
        <v>61.569811717266788</v>
      </c>
      <c r="J138" s="602">
        <f t="shared" si="78"/>
        <v>60.591742929093748</v>
      </c>
      <c r="K138" s="602">
        <f t="shared" si="78"/>
        <v>67.580238511882371</v>
      </c>
      <c r="L138" s="602">
        <f t="shared" si="78"/>
        <v>77.238773310988535</v>
      </c>
      <c r="M138" s="602">
        <f t="shared" si="78"/>
        <v>75.568926215759618</v>
      </c>
      <c r="N138" s="602">
        <f t="shared" si="78"/>
        <v>71.735196356896353</v>
      </c>
      <c r="O138" s="602">
        <f t="shared" si="78"/>
        <v>65.76998134875069</v>
      </c>
      <c r="P138" s="602">
        <f t="shared" si="78"/>
        <v>81.774369345116938</v>
      </c>
      <c r="Q138" s="602">
        <f t="shared" si="78"/>
        <v>91.222431128913598</v>
      </c>
      <c r="R138" s="602">
        <f t="shared" si="78"/>
        <v>113.53957362928671</v>
      </c>
      <c r="S138" s="602">
        <f t="shared" si="78"/>
        <v>107.12241933392987</v>
      </c>
      <c r="T138" s="602">
        <f t="shared" si="78"/>
        <v>104.12623549053512</v>
      </c>
      <c r="U138" s="602">
        <f t="shared" si="78"/>
        <v>100</v>
      </c>
      <c r="V138" s="602">
        <f t="shared" si="78"/>
        <v>96.981997166332647</v>
      </c>
      <c r="W138" s="602">
        <f t="shared" si="78"/>
        <v>109.50216071315486</v>
      </c>
      <c r="X138" s="602">
        <f t="shared" si="78"/>
        <v>121.02355939120382</v>
      </c>
      <c r="Y138" s="602">
        <f t="shared" si="78"/>
        <v>131.52026502392263</v>
      </c>
      <c r="Z138" s="602">
        <f t="shared" si="78"/>
        <v>154.495010179518</v>
      </c>
      <c r="AA138" s="602">
        <f t="shared" si="78"/>
        <v>155.41903164095348</v>
      </c>
      <c r="AB138" s="602">
        <f t="shared" si="59"/>
        <v>184.42047031413972</v>
      </c>
    </row>
    <row r="139" spans="1:28" ht="13" x14ac:dyDescent="0.3">
      <c r="A139" s="572"/>
      <c r="B139" s="573" t="s">
        <v>537</v>
      </c>
      <c r="C139" s="602" t="str">
        <f t="shared" ref="C139:AA139" si="79">IF(C23&lt;0.1,"n.a.",C81/C23*100)</f>
        <v>n.a.</v>
      </c>
      <c r="D139" s="602" t="str">
        <f t="shared" si="79"/>
        <v>n.a.</v>
      </c>
      <c r="E139" s="602" t="str">
        <f t="shared" si="79"/>
        <v>n.a.</v>
      </c>
      <c r="F139" s="602" t="str">
        <f t="shared" si="79"/>
        <v>n.a.</v>
      </c>
      <c r="G139" s="602" t="str">
        <f t="shared" si="79"/>
        <v>n.a.</v>
      </c>
      <c r="H139" s="602" t="str">
        <f t="shared" si="79"/>
        <v>n.a.</v>
      </c>
      <c r="I139" s="602" t="str">
        <f t="shared" si="79"/>
        <v>n.a.</v>
      </c>
      <c r="J139" s="602" t="str">
        <f t="shared" si="79"/>
        <v>n.a.</v>
      </c>
      <c r="K139" s="602" t="str">
        <f t="shared" si="79"/>
        <v>n.a.</v>
      </c>
      <c r="L139" s="602" t="str">
        <f t="shared" si="79"/>
        <v>n.a.</v>
      </c>
      <c r="M139" s="602" t="str">
        <f t="shared" si="79"/>
        <v>n.a.</v>
      </c>
      <c r="N139" s="602" t="str">
        <f t="shared" si="79"/>
        <v>n.a.</v>
      </c>
      <c r="O139" s="602" t="str">
        <f t="shared" si="79"/>
        <v>n.a.</v>
      </c>
      <c r="P139" s="602" t="str">
        <f t="shared" si="79"/>
        <v>n.a.</v>
      </c>
      <c r="Q139" s="602" t="str">
        <f t="shared" si="79"/>
        <v>n.a.</v>
      </c>
      <c r="R139" s="602" t="str">
        <f t="shared" si="79"/>
        <v>n.a.</v>
      </c>
      <c r="S139" s="602" t="str">
        <f t="shared" si="79"/>
        <v>n.a.</v>
      </c>
      <c r="T139" s="602" t="str">
        <f t="shared" si="79"/>
        <v>n.a.</v>
      </c>
      <c r="U139" s="602" t="str">
        <f t="shared" si="79"/>
        <v>n.a.</v>
      </c>
      <c r="V139" s="602" t="str">
        <f t="shared" si="79"/>
        <v>n.a.</v>
      </c>
      <c r="W139" s="602" t="str">
        <f t="shared" si="79"/>
        <v>n.a.</v>
      </c>
      <c r="X139" s="602" t="str">
        <f t="shared" si="79"/>
        <v>n.a.</v>
      </c>
      <c r="Y139" s="602" t="str">
        <f t="shared" si="79"/>
        <v>n.a.</v>
      </c>
      <c r="Z139" s="602" t="str">
        <f t="shared" si="79"/>
        <v>n.a.</v>
      </c>
      <c r="AA139" s="602" t="str">
        <f t="shared" si="79"/>
        <v>n.a.</v>
      </c>
      <c r="AB139" s="602" t="str">
        <f t="shared" si="59"/>
        <v>n.a.</v>
      </c>
    </row>
    <row r="140" spans="1:28" ht="13" x14ac:dyDescent="0.3">
      <c r="A140" s="589"/>
      <c r="B140" s="575" t="s">
        <v>538</v>
      </c>
      <c r="C140" s="603">
        <f t="shared" ref="C140:AA140" si="80">IF(C24&lt;0.1,"n.a.",C82/C24*100)</f>
        <v>69.460341241932866</v>
      </c>
      <c r="D140" s="603">
        <f t="shared" si="80"/>
        <v>72.468878700075607</v>
      </c>
      <c r="E140" s="603">
        <f t="shared" si="80"/>
        <v>73.9237331910564</v>
      </c>
      <c r="F140" s="603">
        <f t="shared" si="80"/>
        <v>74.477376030484578</v>
      </c>
      <c r="G140" s="603">
        <f t="shared" si="80"/>
        <v>71.958239921840487</v>
      </c>
      <c r="H140" s="603">
        <f t="shared" si="80"/>
        <v>78.267091279207719</v>
      </c>
      <c r="I140" s="603">
        <f t="shared" si="80"/>
        <v>77.581695701468433</v>
      </c>
      <c r="J140" s="603">
        <f t="shared" si="80"/>
        <v>77.42240330201804</v>
      </c>
      <c r="K140" s="603">
        <f t="shared" si="80"/>
        <v>78.781232320678868</v>
      </c>
      <c r="L140" s="603">
        <f t="shared" si="80"/>
        <v>82.216031907250212</v>
      </c>
      <c r="M140" s="603">
        <f t="shared" si="80"/>
        <v>83.928625162841058</v>
      </c>
      <c r="N140" s="603">
        <f t="shared" si="80"/>
        <v>89.959902940202113</v>
      </c>
      <c r="O140" s="603">
        <f t="shared" si="80"/>
        <v>89.23096452905699</v>
      </c>
      <c r="P140" s="603">
        <f t="shared" si="80"/>
        <v>88.753740522026106</v>
      </c>
      <c r="Q140" s="603">
        <f t="shared" si="80"/>
        <v>95.547071610133941</v>
      </c>
      <c r="R140" s="603">
        <f t="shared" si="80"/>
        <v>102.31035213843055</v>
      </c>
      <c r="S140" s="603">
        <f t="shared" si="80"/>
        <v>100.94051484643991</v>
      </c>
      <c r="T140" s="603">
        <f t="shared" si="80"/>
        <v>101.66938956453268</v>
      </c>
      <c r="U140" s="603">
        <f t="shared" si="80"/>
        <v>100</v>
      </c>
      <c r="V140" s="603">
        <f t="shared" si="80"/>
        <v>108.48057541284703</v>
      </c>
      <c r="W140" s="603">
        <f t="shared" si="80"/>
        <v>110.70425982790819</v>
      </c>
      <c r="X140" s="603">
        <f t="shared" si="80"/>
        <v>107.32377376698182</v>
      </c>
      <c r="Y140" s="603">
        <f t="shared" si="80"/>
        <v>104.88356388128774</v>
      </c>
      <c r="Z140" s="603">
        <f t="shared" si="80"/>
        <v>112.15599604286326</v>
      </c>
      <c r="AA140" s="603">
        <f t="shared" si="80"/>
        <v>116.70522692174788</v>
      </c>
      <c r="AB140" s="603">
        <f t="shared" si="59"/>
        <v>117.51680388479741</v>
      </c>
    </row>
    <row r="141" spans="1:28" ht="13" x14ac:dyDescent="0.3">
      <c r="A141" s="572"/>
      <c r="B141" s="573" t="s">
        <v>539</v>
      </c>
      <c r="C141" s="602">
        <f t="shared" ref="C141:AA141" si="81">IF(C25&lt;0.1,"n.a.",C83/C25*100)</f>
        <v>69.556134209725727</v>
      </c>
      <c r="D141" s="602">
        <f t="shared" si="81"/>
        <v>66.82375572923047</v>
      </c>
      <c r="E141" s="602">
        <f t="shared" si="81"/>
        <v>69.046156484430185</v>
      </c>
      <c r="F141" s="602">
        <f t="shared" si="81"/>
        <v>73.539782218499028</v>
      </c>
      <c r="G141" s="602">
        <f t="shared" si="81"/>
        <v>76.645653487778304</v>
      </c>
      <c r="H141" s="602">
        <f t="shared" si="81"/>
        <v>73.448927528435718</v>
      </c>
      <c r="I141" s="602">
        <f t="shared" si="81"/>
        <v>73.521708323694796</v>
      </c>
      <c r="J141" s="602">
        <f t="shared" si="81"/>
        <v>76.32676354982361</v>
      </c>
      <c r="K141" s="602">
        <f t="shared" si="81"/>
        <v>80.095156103037098</v>
      </c>
      <c r="L141" s="602">
        <f t="shared" si="81"/>
        <v>87.066214937746878</v>
      </c>
      <c r="M141" s="602">
        <f t="shared" si="81"/>
        <v>92.777219944223503</v>
      </c>
      <c r="N141" s="602">
        <f t="shared" si="81"/>
        <v>100.79213015438168</v>
      </c>
      <c r="O141" s="602">
        <f t="shared" si="81"/>
        <v>99.114399535891152</v>
      </c>
      <c r="P141" s="602">
        <f t="shared" si="81"/>
        <v>102.60711647057641</v>
      </c>
      <c r="Q141" s="602">
        <f t="shared" si="81"/>
        <v>100.5441461921379</v>
      </c>
      <c r="R141" s="602">
        <f t="shared" si="81"/>
        <v>111.09661181153085</v>
      </c>
      <c r="S141" s="602">
        <f t="shared" si="81"/>
        <v>109.83378249561055</v>
      </c>
      <c r="T141" s="602">
        <f t="shared" si="81"/>
        <v>107.12812392036955</v>
      </c>
      <c r="U141" s="602">
        <f t="shared" si="81"/>
        <v>100</v>
      </c>
      <c r="V141" s="602">
        <f t="shared" si="81"/>
        <v>102.35405887377105</v>
      </c>
      <c r="W141" s="602">
        <f t="shared" si="81"/>
        <v>102.01796207305023</v>
      </c>
      <c r="X141" s="602">
        <f t="shared" si="81"/>
        <v>111.12541994892959</v>
      </c>
      <c r="Y141" s="602">
        <f t="shared" si="81"/>
        <v>113.80629387852044</v>
      </c>
      <c r="Z141" s="602">
        <f t="shared" si="81"/>
        <v>110.4442198717428</v>
      </c>
      <c r="AA141" s="602">
        <f t="shared" si="81"/>
        <v>115.91697002213873</v>
      </c>
      <c r="AB141" s="602">
        <f t="shared" si="59"/>
        <v>119.28580622684817</v>
      </c>
    </row>
    <row r="142" spans="1:28" ht="13" x14ac:dyDescent="0.3">
      <c r="A142" s="572"/>
      <c r="B142" s="573" t="s">
        <v>540</v>
      </c>
      <c r="C142" s="602" t="str">
        <f t="shared" ref="C142:AA142" si="82">IF(C26&lt;0.1,"n.a.",C84/C26*100)</f>
        <v>n.a.</v>
      </c>
      <c r="D142" s="602" t="str">
        <f t="shared" si="82"/>
        <v>n.a.</v>
      </c>
      <c r="E142" s="602" t="str">
        <f t="shared" si="82"/>
        <v>n.a.</v>
      </c>
      <c r="F142" s="602" t="str">
        <f t="shared" si="82"/>
        <v>n.a.</v>
      </c>
      <c r="G142" s="602" t="str">
        <f t="shared" si="82"/>
        <v>n.a.</v>
      </c>
      <c r="H142" s="602" t="str">
        <f t="shared" si="82"/>
        <v>n.a.</v>
      </c>
      <c r="I142" s="602" t="str">
        <f t="shared" si="82"/>
        <v>n.a.</v>
      </c>
      <c r="J142" s="602" t="str">
        <f t="shared" si="82"/>
        <v>n.a.</v>
      </c>
      <c r="K142" s="602" t="str">
        <f t="shared" si="82"/>
        <v>n.a.</v>
      </c>
      <c r="L142" s="602" t="str">
        <f t="shared" si="82"/>
        <v>n.a.</v>
      </c>
      <c r="M142" s="602" t="str">
        <f t="shared" si="82"/>
        <v>n.a.</v>
      </c>
      <c r="N142" s="602" t="str">
        <f t="shared" si="82"/>
        <v>n.a.</v>
      </c>
      <c r="O142" s="602" t="str">
        <f t="shared" si="82"/>
        <v>n.a.</v>
      </c>
      <c r="P142" s="602" t="str">
        <f t="shared" si="82"/>
        <v>n.a.</v>
      </c>
      <c r="Q142" s="602" t="str">
        <f t="shared" si="82"/>
        <v>n.a.</v>
      </c>
      <c r="R142" s="602" t="str">
        <f t="shared" si="82"/>
        <v>n.a.</v>
      </c>
      <c r="S142" s="602" t="str">
        <f t="shared" si="82"/>
        <v>n.a.</v>
      </c>
      <c r="T142" s="602" t="str">
        <f t="shared" si="82"/>
        <v>n.a.</v>
      </c>
      <c r="U142" s="602" t="str">
        <f t="shared" si="82"/>
        <v>n.a.</v>
      </c>
      <c r="V142" s="602" t="str">
        <f t="shared" si="82"/>
        <v>n.a.</v>
      </c>
      <c r="W142" s="602" t="str">
        <f t="shared" si="82"/>
        <v>n.a.</v>
      </c>
      <c r="X142" s="602" t="str">
        <f t="shared" si="82"/>
        <v>n.a.</v>
      </c>
      <c r="Y142" s="602" t="str">
        <f t="shared" si="82"/>
        <v>n.a.</v>
      </c>
      <c r="Z142" s="602" t="str">
        <f t="shared" si="82"/>
        <v>n.a.</v>
      </c>
      <c r="AA142" s="602" t="str">
        <f t="shared" si="82"/>
        <v>n.a.</v>
      </c>
      <c r="AB142" s="602" t="str">
        <f t="shared" si="59"/>
        <v>n.a.</v>
      </c>
    </row>
    <row r="143" spans="1:28" s="578" customFormat="1" ht="20.149999999999999" customHeight="1" x14ac:dyDescent="0.25">
      <c r="A143" s="576"/>
      <c r="B143" s="577" t="s">
        <v>541</v>
      </c>
      <c r="C143" s="604">
        <f t="shared" ref="C143:AA143" si="83">IF(C27&lt;0.1,"n.a.",C85/C27*100)</f>
        <v>71.561022260782565</v>
      </c>
      <c r="D143" s="604">
        <f t="shared" si="83"/>
        <v>73.479600346717262</v>
      </c>
      <c r="E143" s="604">
        <f t="shared" si="83"/>
        <v>75.325490004414903</v>
      </c>
      <c r="F143" s="604">
        <f t="shared" si="83"/>
        <v>74.485068503305243</v>
      </c>
      <c r="G143" s="604">
        <f t="shared" si="83"/>
        <v>74.24808387007802</v>
      </c>
      <c r="H143" s="604">
        <f t="shared" si="83"/>
        <v>77.235070379050825</v>
      </c>
      <c r="I143" s="604">
        <f t="shared" si="83"/>
        <v>77.965997437736831</v>
      </c>
      <c r="J143" s="604">
        <f t="shared" si="83"/>
        <v>79.505402073564525</v>
      </c>
      <c r="K143" s="604">
        <f t="shared" si="83"/>
        <v>81.066333708333318</v>
      </c>
      <c r="L143" s="604">
        <f t="shared" si="83"/>
        <v>83.886226891718124</v>
      </c>
      <c r="M143" s="604">
        <f t="shared" si="83"/>
        <v>85.191331586367227</v>
      </c>
      <c r="N143" s="604">
        <f t="shared" si="83"/>
        <v>89.850043912777579</v>
      </c>
      <c r="O143" s="604">
        <f t="shared" si="83"/>
        <v>89.418143812769515</v>
      </c>
      <c r="P143" s="604">
        <f t="shared" si="83"/>
        <v>90.274995725086256</v>
      </c>
      <c r="Q143" s="604">
        <f t="shared" si="83"/>
        <v>96.897829853352675</v>
      </c>
      <c r="R143" s="604">
        <f t="shared" si="83"/>
        <v>102.89537094017571</v>
      </c>
      <c r="S143" s="604">
        <f t="shared" si="83"/>
        <v>102.34745106377794</v>
      </c>
      <c r="T143" s="604">
        <f t="shared" si="83"/>
        <v>103.33953961609137</v>
      </c>
      <c r="U143" s="604">
        <f t="shared" si="83"/>
        <v>100</v>
      </c>
      <c r="V143" s="604">
        <f t="shared" si="83"/>
        <v>107.34641600798618</v>
      </c>
      <c r="W143" s="604">
        <f t="shared" si="83"/>
        <v>109.68173331494164</v>
      </c>
      <c r="X143" s="604">
        <f t="shared" si="83"/>
        <v>106.97308312239588</v>
      </c>
      <c r="Y143" s="604">
        <f t="shared" si="83"/>
        <v>102.48424328964738</v>
      </c>
      <c r="Z143" s="604">
        <f t="shared" si="83"/>
        <v>109.46691425167445</v>
      </c>
      <c r="AA143" s="604">
        <f t="shared" si="83"/>
        <v>115.92256070289973</v>
      </c>
      <c r="AB143" s="604">
        <f t="shared" si="59"/>
        <v>117.1590074829172</v>
      </c>
    </row>
    <row r="144" spans="1:28" s="609" customFormat="1" ht="19.5" customHeight="1" x14ac:dyDescent="0.25">
      <c r="A144" s="633" t="s">
        <v>572</v>
      </c>
      <c r="B144" s="632"/>
      <c r="C144" s="635">
        <f t="shared" ref="C144:AA144" si="84">IF(C28&lt;1,"n.a.",C86/C28*100)</f>
        <v>71.561022260782565</v>
      </c>
      <c r="D144" s="635">
        <f t="shared" si="84"/>
        <v>73.479600346717262</v>
      </c>
      <c r="E144" s="635">
        <f t="shared" si="84"/>
        <v>75.325490004414903</v>
      </c>
      <c r="F144" s="635">
        <f t="shared" si="84"/>
        <v>74.485068503305243</v>
      </c>
      <c r="G144" s="635">
        <f t="shared" si="84"/>
        <v>74.24808387007802</v>
      </c>
      <c r="H144" s="635">
        <f t="shared" si="84"/>
        <v>77.235070379050825</v>
      </c>
      <c r="I144" s="635">
        <f t="shared" si="84"/>
        <v>77.965997437736831</v>
      </c>
      <c r="J144" s="635">
        <f t="shared" si="84"/>
        <v>79.505402073564525</v>
      </c>
      <c r="K144" s="635">
        <f t="shared" si="84"/>
        <v>81.066333708333318</v>
      </c>
      <c r="L144" s="635">
        <f t="shared" si="84"/>
        <v>83.886226891718124</v>
      </c>
      <c r="M144" s="635">
        <f t="shared" si="84"/>
        <v>85.191331586367227</v>
      </c>
      <c r="N144" s="635">
        <f t="shared" si="84"/>
        <v>89.850043912777579</v>
      </c>
      <c r="O144" s="635">
        <f t="shared" si="84"/>
        <v>89.199622233179454</v>
      </c>
      <c r="P144" s="635">
        <f t="shared" si="84"/>
        <v>89.698180481213342</v>
      </c>
      <c r="Q144" s="635">
        <f t="shared" si="84"/>
        <v>93.563409319242112</v>
      </c>
      <c r="R144" s="635">
        <f t="shared" si="84"/>
        <v>97.063919621230269</v>
      </c>
      <c r="S144" s="635">
        <f t="shared" si="84"/>
        <v>98.258190068082669</v>
      </c>
      <c r="T144" s="635">
        <f t="shared" si="84"/>
        <v>102.7518294158352</v>
      </c>
      <c r="U144" s="635">
        <f t="shared" si="84"/>
        <v>100</v>
      </c>
      <c r="V144" s="635">
        <f t="shared" si="84"/>
        <v>106.7531085130687</v>
      </c>
      <c r="W144" s="635">
        <f t="shared" si="84"/>
        <v>106.0690119533717</v>
      </c>
      <c r="X144" s="635">
        <f t="shared" si="84"/>
        <v>106.62115904275092</v>
      </c>
      <c r="Y144" s="635">
        <f t="shared" si="84"/>
        <v>107.99043337308269</v>
      </c>
      <c r="Z144" s="635">
        <f t="shared" si="84"/>
        <v>111.52197893506084</v>
      </c>
      <c r="AA144" s="635">
        <f t="shared" si="84"/>
        <v>114.12761411347515</v>
      </c>
      <c r="AB144" s="635">
        <f>IF(AB28&lt;1,"n.a.",AB86/AB28*100)</f>
        <v>117.28211287283763</v>
      </c>
    </row>
    <row r="145" spans="1:38" s="564" customFormat="1" ht="20.149999999999999" customHeight="1" x14ac:dyDescent="0.25">
      <c r="A145" s="583" t="s">
        <v>963</v>
      </c>
      <c r="B145" s="584"/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97"/>
      <c r="AD145" s="597"/>
      <c r="AE145" s="597"/>
      <c r="AF145" s="597"/>
      <c r="AG145" s="597"/>
      <c r="AH145" s="597"/>
      <c r="AI145" s="597"/>
      <c r="AJ145" s="597"/>
      <c r="AK145" s="597"/>
      <c r="AL145" s="597"/>
    </row>
    <row r="146" spans="1:38" s="564" customFormat="1" ht="25.4" customHeight="1" x14ac:dyDescent="0.25">
      <c r="A146" s="563" t="str">
        <f>Index!B17</f>
        <v>Table 3g    RMI GDP implicit price deflators by industry, contribution to change, FY2004-FY2022</v>
      </c>
      <c r="AE146" s="565"/>
      <c r="AF146" s="565"/>
    </row>
    <row r="147" spans="1:38" ht="20.149999999999999" customHeight="1" x14ac:dyDescent="0.25">
      <c r="A147" s="587"/>
      <c r="B147" s="567"/>
      <c r="C147" s="568" t="str">
        <f t="shared" ref="C147:AA147" si="85">C2</f>
        <v>FY1997</v>
      </c>
      <c r="D147" s="568" t="str">
        <f t="shared" si="85"/>
        <v>FY1998</v>
      </c>
      <c r="E147" s="568" t="str">
        <f t="shared" si="85"/>
        <v>FY1999</v>
      </c>
      <c r="F147" s="568" t="str">
        <f t="shared" si="85"/>
        <v>FY2000</v>
      </c>
      <c r="G147" s="568" t="str">
        <f t="shared" si="85"/>
        <v>FY2001</v>
      </c>
      <c r="H147" s="568" t="str">
        <f t="shared" si="85"/>
        <v>FY2002</v>
      </c>
      <c r="I147" s="568" t="str">
        <f t="shared" si="85"/>
        <v>FY2003</v>
      </c>
      <c r="J147" s="568" t="str">
        <f t="shared" si="85"/>
        <v>FY2004</v>
      </c>
      <c r="K147" s="568" t="str">
        <f t="shared" si="85"/>
        <v>FY2005</v>
      </c>
      <c r="L147" s="568" t="str">
        <f t="shared" si="85"/>
        <v>FY2006</v>
      </c>
      <c r="M147" s="568" t="str">
        <f t="shared" si="85"/>
        <v>FY2007</v>
      </c>
      <c r="N147" s="568" t="str">
        <f t="shared" si="85"/>
        <v>FY2008</v>
      </c>
      <c r="O147" s="568" t="str">
        <f t="shared" si="85"/>
        <v>FY2009</v>
      </c>
      <c r="P147" s="568" t="str">
        <f t="shared" si="85"/>
        <v>FY2010</v>
      </c>
      <c r="Q147" s="568" t="str">
        <f t="shared" si="85"/>
        <v>FY2011</v>
      </c>
      <c r="R147" s="568" t="str">
        <f t="shared" si="85"/>
        <v>FY2012</v>
      </c>
      <c r="S147" s="568" t="str">
        <f t="shared" si="85"/>
        <v>FY2013</v>
      </c>
      <c r="T147" s="568" t="str">
        <f t="shared" si="85"/>
        <v>FY2014</v>
      </c>
      <c r="U147" s="568" t="str">
        <f t="shared" si="85"/>
        <v>FY2015</v>
      </c>
      <c r="V147" s="568" t="str">
        <f t="shared" si="85"/>
        <v>FY2016</v>
      </c>
      <c r="W147" s="568" t="str">
        <f t="shared" si="85"/>
        <v>FY2017</v>
      </c>
      <c r="X147" s="568" t="str">
        <f t="shared" si="85"/>
        <v>FY2018</v>
      </c>
      <c r="Y147" s="568" t="str">
        <f t="shared" si="85"/>
        <v>FY2019</v>
      </c>
      <c r="Z147" s="568" t="str">
        <f t="shared" si="85"/>
        <v>FY2020</v>
      </c>
      <c r="AA147" s="568" t="str">
        <f t="shared" si="85"/>
        <v>FY2021</v>
      </c>
      <c r="AB147" s="568" t="str">
        <f>AB2</f>
        <v>FY2022</v>
      </c>
      <c r="AC147" s="605"/>
      <c r="AD147" s="605"/>
    </row>
    <row r="148" spans="1:38" x14ac:dyDescent="0.25">
      <c r="A148" s="569" t="s">
        <v>950</v>
      </c>
      <c r="B148" s="570" t="s">
        <v>951</v>
      </c>
      <c r="C148" s="606"/>
      <c r="D148" s="606">
        <f t="shared" ref="D148:AB148" si="86">(D3/D$27*D119-C3/C$27*C119)/C$143</f>
        <v>-1.1447532321593696E-2</v>
      </c>
      <c r="E148" s="606">
        <f t="shared" si="86"/>
        <v>3.2847027035726628E-3</v>
      </c>
      <c r="F148" s="606">
        <f t="shared" si="86"/>
        <v>-1.6872999988295939E-3</v>
      </c>
      <c r="G148" s="606">
        <f t="shared" si="86"/>
        <v>-2.5966105095834957E-3</v>
      </c>
      <c r="H148" s="606">
        <f t="shared" si="86"/>
        <v>-5.1586124924863971E-3</v>
      </c>
      <c r="I148" s="606">
        <f t="shared" si="86"/>
        <v>3.2345361726387558E-3</v>
      </c>
      <c r="J148" s="606">
        <f t="shared" si="86"/>
        <v>2.4174609358901871E-3</v>
      </c>
      <c r="K148" s="606">
        <f t="shared" si="86"/>
        <v>-2.3014621587277902E-4</v>
      </c>
      <c r="L148" s="606">
        <f t="shared" si="86"/>
        <v>6.1278878589864305E-5</v>
      </c>
      <c r="M148" s="606">
        <f t="shared" si="86"/>
        <v>4.2997305329842261E-3</v>
      </c>
      <c r="N148" s="606">
        <f t="shared" si="86"/>
        <v>1.5001929122179871E-2</v>
      </c>
      <c r="O148" s="606">
        <f t="shared" si="86"/>
        <v>-1.3476047813338163E-3</v>
      </c>
      <c r="P148" s="606">
        <f t="shared" si="86"/>
        <v>-7.4147921967063031E-3</v>
      </c>
      <c r="Q148" s="606">
        <f t="shared" si="86"/>
        <v>-9.7004661124818704E-5</v>
      </c>
      <c r="R148" s="606">
        <f t="shared" si="86"/>
        <v>1.0432082000942373E-2</v>
      </c>
      <c r="S148" s="606">
        <f t="shared" si="86"/>
        <v>3.158313499863044E-4</v>
      </c>
      <c r="T148" s="606">
        <f t="shared" si="86"/>
        <v>-5.9370938483067886E-3</v>
      </c>
      <c r="U148" s="606">
        <f t="shared" si="86"/>
        <v>1.1540878009645263E-3</v>
      </c>
      <c r="V148" s="606">
        <f t="shared" si="86"/>
        <v>2.7109041863927485E-3</v>
      </c>
      <c r="W148" s="606">
        <f t="shared" si="86"/>
        <v>-3.6694006044293956E-3</v>
      </c>
      <c r="X148" s="606">
        <f t="shared" si="86"/>
        <v>8.6814909154450965E-3</v>
      </c>
      <c r="Y148" s="606">
        <f t="shared" si="86"/>
        <v>3.3970496056910963E-3</v>
      </c>
      <c r="Z148" s="606">
        <f t="shared" si="86"/>
        <v>8.7620869544430139E-4</v>
      </c>
      <c r="AA148" s="606">
        <f t="shared" si="86"/>
        <v>4.1287652672636425E-4</v>
      </c>
      <c r="AB148" s="606">
        <f t="shared" si="86"/>
        <v>5.7885562188896914E-3</v>
      </c>
      <c r="AC148" s="606"/>
      <c r="AD148" s="606"/>
    </row>
    <row r="149" spans="1:38" x14ac:dyDescent="0.25">
      <c r="A149" s="569" t="s">
        <v>952</v>
      </c>
      <c r="B149" s="570" t="s">
        <v>922</v>
      </c>
      <c r="C149" s="606"/>
      <c r="D149" s="606">
        <f t="shared" ref="D149:AB149" si="87">(D4/D$27*D120-C4/C$27*C120)/C$143</f>
        <v>2.1862800276231564E-3</v>
      </c>
      <c r="E149" s="606">
        <f t="shared" si="87"/>
        <v>3.3870138365408725E-3</v>
      </c>
      <c r="F149" s="606">
        <f t="shared" si="87"/>
        <v>1.6523613620419999E-3</v>
      </c>
      <c r="G149" s="606">
        <f t="shared" si="87"/>
        <v>-3.988234743374096E-3</v>
      </c>
      <c r="H149" s="606">
        <f t="shared" si="87"/>
        <v>-1.8959528398969569E-3</v>
      </c>
      <c r="I149" s="606">
        <f t="shared" si="87"/>
        <v>1.5950710020471977E-3</v>
      </c>
      <c r="J149" s="606">
        <f t="shared" si="87"/>
        <v>2.5729051068985763E-3</v>
      </c>
      <c r="K149" s="606">
        <f t="shared" si="87"/>
        <v>6.895987496736047E-4</v>
      </c>
      <c r="L149" s="606">
        <f t="shared" si="87"/>
        <v>1.9070805429249578E-3</v>
      </c>
      <c r="M149" s="606">
        <f t="shared" si="87"/>
        <v>-3.2991646052144886E-4</v>
      </c>
      <c r="N149" s="606">
        <f t="shared" si="87"/>
        <v>4.5060986821884403E-3</v>
      </c>
      <c r="O149" s="606">
        <f t="shared" si="87"/>
        <v>8.5036829127246184E-3</v>
      </c>
      <c r="P149" s="606">
        <f t="shared" si="87"/>
        <v>1.8702865355369379E-2</v>
      </c>
      <c r="Q149" s="606">
        <f t="shared" si="87"/>
        <v>4.3278962371430606E-2</v>
      </c>
      <c r="R149" s="606">
        <f t="shared" si="87"/>
        <v>4.0169121643467011E-2</v>
      </c>
      <c r="S149" s="606">
        <f t="shared" si="87"/>
        <v>-2.0742583229121467E-2</v>
      </c>
      <c r="T149" s="606">
        <f t="shared" si="87"/>
        <v>-3.1284110324695039E-2</v>
      </c>
      <c r="U149" s="606">
        <f t="shared" si="87"/>
        <v>-1.3545201271244975E-3</v>
      </c>
      <c r="V149" s="606">
        <f t="shared" si="87"/>
        <v>9.9789093241287215E-3</v>
      </c>
      <c r="W149" s="606">
        <f t="shared" si="87"/>
        <v>3.8172982773336424E-2</v>
      </c>
      <c r="X149" s="606">
        <f t="shared" si="87"/>
        <v>-8.3829733017050101E-3</v>
      </c>
      <c r="Y149" s="606">
        <f t="shared" si="87"/>
        <v>8.5156257087723609E-3</v>
      </c>
      <c r="Z149" s="606">
        <f t="shared" si="87"/>
        <v>2.9875962377985732E-2</v>
      </c>
      <c r="AA149" s="606">
        <f t="shared" si="87"/>
        <v>6.5188166451653748E-2</v>
      </c>
      <c r="AB149" s="606">
        <f t="shared" si="87"/>
        <v>-4.8071000317969154E-2</v>
      </c>
      <c r="AC149" s="606"/>
      <c r="AD149" s="606"/>
    </row>
    <row r="150" spans="1:38" x14ac:dyDescent="0.25">
      <c r="A150" s="569" t="s">
        <v>41</v>
      </c>
      <c r="B150" s="570" t="s">
        <v>923</v>
      </c>
      <c r="C150" s="606"/>
      <c r="D150" s="606"/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  <c r="U150" s="606"/>
      <c r="V150" s="606"/>
      <c r="W150" s="606"/>
      <c r="X150" s="606"/>
      <c r="Y150" s="606"/>
      <c r="Z150" s="606"/>
      <c r="AA150" s="606"/>
      <c r="AB150" s="606"/>
      <c r="AC150" s="606"/>
      <c r="AD150" s="606"/>
    </row>
    <row r="151" spans="1:38" x14ac:dyDescent="0.25">
      <c r="A151" s="569" t="s">
        <v>42</v>
      </c>
      <c r="B151" s="570" t="s">
        <v>44</v>
      </c>
      <c r="C151" s="606"/>
      <c r="D151" s="606">
        <f t="shared" ref="D151:J160" si="88">(D6/D$27*D122-C6/C$27*C122)/C$143</f>
        <v>6.2822671382930448E-3</v>
      </c>
      <c r="E151" s="606">
        <f t="shared" si="88"/>
        <v>-1.4349785655503936E-3</v>
      </c>
      <c r="F151" s="606">
        <f t="shared" si="88"/>
        <v>4.4526166391637206E-3</v>
      </c>
      <c r="G151" s="606">
        <f t="shared" si="88"/>
        <v>7.4599916191600323E-3</v>
      </c>
      <c r="H151" s="606">
        <f t="shared" si="88"/>
        <v>3.549661003694101E-3</v>
      </c>
      <c r="I151" s="606">
        <f t="shared" si="88"/>
        <v>2.9628716358297432E-3</v>
      </c>
      <c r="J151" s="606">
        <f t="shared" si="88"/>
        <v>6.5190426521985175E-3</v>
      </c>
      <c r="K151" s="606"/>
      <c r="L151" s="606"/>
      <c r="M151" s="606">
        <f t="shared" ref="M151:AB151" si="89">(M6/M$27*M122-L6/L$27*L122)/L$143</f>
        <v>6.0558872595545075E-3</v>
      </c>
      <c r="N151" s="606">
        <f t="shared" si="89"/>
        <v>-7.158195372903714E-3</v>
      </c>
      <c r="O151" s="606">
        <f t="shared" si="89"/>
        <v>5.1571806635416478E-3</v>
      </c>
      <c r="P151" s="606">
        <f t="shared" si="89"/>
        <v>2.0145099181631727E-2</v>
      </c>
      <c r="Q151" s="606">
        <f t="shared" si="89"/>
        <v>-9.6675652622805152E-4</v>
      </c>
      <c r="R151" s="606">
        <f t="shared" si="89"/>
        <v>-3.1006064520697498E-3</v>
      </c>
      <c r="S151" s="606">
        <f t="shared" si="89"/>
        <v>1.4648391925889338E-2</v>
      </c>
      <c r="T151" s="606">
        <f t="shared" si="89"/>
        <v>9.5843644775060223E-3</v>
      </c>
      <c r="U151" s="606">
        <f t="shared" si="89"/>
        <v>-3.082129006144561E-2</v>
      </c>
      <c r="V151" s="606">
        <f t="shared" si="89"/>
        <v>1.7234848967408761E-2</v>
      </c>
      <c r="W151" s="606">
        <f t="shared" si="89"/>
        <v>-3.1876374289203026E-3</v>
      </c>
      <c r="X151" s="606">
        <f t="shared" si="89"/>
        <v>-5.2438537920541494E-3</v>
      </c>
      <c r="Y151" s="606">
        <f t="shared" si="89"/>
        <v>1.0104036849890471E-2</v>
      </c>
      <c r="Z151" s="606">
        <f t="shared" si="89"/>
        <v>-1.4818075173961711E-2</v>
      </c>
      <c r="AA151" s="606">
        <f t="shared" si="89"/>
        <v>-8.1555704620568381E-3</v>
      </c>
      <c r="AB151" s="606">
        <f t="shared" si="89"/>
        <v>2.3617637234732182E-3</v>
      </c>
      <c r="AC151" s="606"/>
      <c r="AD151" s="606"/>
    </row>
    <row r="152" spans="1:38" x14ac:dyDescent="0.25">
      <c r="A152" s="569" t="s">
        <v>43</v>
      </c>
      <c r="B152" s="565" t="s">
        <v>953</v>
      </c>
      <c r="C152" s="606"/>
      <c r="D152" s="606">
        <f t="shared" si="88"/>
        <v>8.255271096766232E-3</v>
      </c>
      <c r="E152" s="606">
        <f t="shared" si="88"/>
        <v>6.9088285070074097E-3</v>
      </c>
      <c r="F152" s="606">
        <f t="shared" si="88"/>
        <v>6.0171194958129927E-3</v>
      </c>
      <c r="G152" s="606">
        <f t="shared" si="88"/>
        <v>-2.9909089233803067E-2</v>
      </c>
      <c r="H152" s="606">
        <f t="shared" si="88"/>
        <v>3.1264115869527036E-2</v>
      </c>
      <c r="I152" s="606">
        <f t="shared" si="88"/>
        <v>-1.6854855199505178E-2</v>
      </c>
      <c r="J152" s="606">
        <f t="shared" si="88"/>
        <v>-1.4450683516262592E-2</v>
      </c>
      <c r="K152" s="606">
        <f t="shared" ref="K152:L167" si="90">(K7/K$27*K123-J7/J$27*J123)/J$143</f>
        <v>-1.5281464540209256E-3</v>
      </c>
      <c r="L152" s="606">
        <f t="shared" si="90"/>
        <v>2.6278890568159066E-3</v>
      </c>
      <c r="M152" s="606">
        <f t="shared" ref="M152:AB152" si="91">(M7/M$27*M123-L7/L$27*L123)/L$143</f>
        <v>1.7216741583762397E-2</v>
      </c>
      <c r="N152" s="606">
        <f t="shared" si="91"/>
        <v>-2.803361444016811E-3</v>
      </c>
      <c r="O152" s="606">
        <f t="shared" si="91"/>
        <v>1.7089509902046111E-2</v>
      </c>
      <c r="P152" s="606">
        <f t="shared" si="91"/>
        <v>-8.3808483798026093E-3</v>
      </c>
      <c r="Q152" s="606">
        <f t="shared" si="91"/>
        <v>4.6449134700491564E-3</v>
      </c>
      <c r="R152" s="606">
        <f t="shared" si="91"/>
        <v>1.6587299020759314E-2</v>
      </c>
      <c r="S152" s="606">
        <f t="shared" si="91"/>
        <v>-1.1325585663534816E-2</v>
      </c>
      <c r="T152" s="606">
        <f t="shared" si="91"/>
        <v>-4.2427390562734885E-4</v>
      </c>
      <c r="U152" s="606">
        <f t="shared" si="91"/>
        <v>1.337004403384631E-3</v>
      </c>
      <c r="V152" s="606">
        <f t="shared" si="91"/>
        <v>2.8040648319657926E-2</v>
      </c>
      <c r="W152" s="606">
        <f t="shared" si="91"/>
        <v>-2.0849797807336742E-2</v>
      </c>
      <c r="X152" s="606">
        <f t="shared" si="91"/>
        <v>-7.50731247696757E-3</v>
      </c>
      <c r="Y152" s="606">
        <f t="shared" si="91"/>
        <v>-1.1510355767462676E-3</v>
      </c>
      <c r="Z152" s="606">
        <f t="shared" si="91"/>
        <v>1.5984936545353514E-2</v>
      </c>
      <c r="AA152" s="606">
        <f t="shared" si="91"/>
        <v>-1.5362006142631316E-2</v>
      </c>
      <c r="AB152" s="606">
        <f t="shared" si="91"/>
        <v>-1.3277670842222611E-2</v>
      </c>
      <c r="AC152" s="606"/>
      <c r="AD152" s="606"/>
    </row>
    <row r="153" spans="1:38" x14ac:dyDescent="0.25">
      <c r="A153" s="569" t="s">
        <v>45</v>
      </c>
      <c r="B153" s="570" t="s">
        <v>954</v>
      </c>
      <c r="C153" s="606"/>
      <c r="D153" s="606">
        <f t="shared" si="88"/>
        <v>1.2356493060572222E-3</v>
      </c>
      <c r="E153" s="606">
        <f t="shared" si="88"/>
        <v>-1.2445808162971179E-3</v>
      </c>
      <c r="F153" s="606">
        <f t="shared" si="88"/>
        <v>-1.0329255279233583E-3</v>
      </c>
      <c r="G153" s="606">
        <f t="shared" si="88"/>
        <v>6.0422157027826119E-4</v>
      </c>
      <c r="H153" s="606">
        <f t="shared" si="88"/>
        <v>1.1855753268963964E-2</v>
      </c>
      <c r="I153" s="606">
        <f t="shared" si="88"/>
        <v>-1.0052571060558037E-2</v>
      </c>
      <c r="J153" s="606">
        <f t="shared" si="88"/>
        <v>-9.291903136111597E-4</v>
      </c>
      <c r="K153" s="606">
        <f t="shared" si="90"/>
        <v>-1.1055929396520945E-3</v>
      </c>
      <c r="L153" s="606">
        <f t="shared" si="90"/>
        <v>6.1865050623521954E-4</v>
      </c>
      <c r="M153" s="606">
        <f t="shared" ref="M153:AB153" si="92">(M8/M$27*M124-L8/L$27*L124)/L$143</f>
        <v>1.2984525757371019E-3</v>
      </c>
      <c r="N153" s="606">
        <f t="shared" si="92"/>
        <v>8.6146584613935942E-3</v>
      </c>
      <c r="O153" s="606">
        <f t="shared" si="92"/>
        <v>-6.2836343557028836E-3</v>
      </c>
      <c r="P153" s="606">
        <f t="shared" si="92"/>
        <v>-2.1263457843432993E-4</v>
      </c>
      <c r="Q153" s="606">
        <f t="shared" si="92"/>
        <v>-4.8600443981726584E-4</v>
      </c>
      <c r="R153" s="606">
        <f t="shared" si="92"/>
        <v>2.365295968216949E-4</v>
      </c>
      <c r="S153" s="606">
        <f t="shared" si="92"/>
        <v>-1.3527434765036033E-3</v>
      </c>
      <c r="T153" s="606">
        <f t="shared" si="92"/>
        <v>1.9580604941455216E-3</v>
      </c>
      <c r="U153" s="606">
        <f t="shared" si="92"/>
        <v>-1.5126991471211992E-5</v>
      </c>
      <c r="V153" s="606">
        <f t="shared" si="92"/>
        <v>-3.4493487872126593E-3</v>
      </c>
      <c r="W153" s="606">
        <f t="shared" si="92"/>
        <v>8.3527697465780848E-4</v>
      </c>
      <c r="X153" s="606">
        <f t="shared" si="92"/>
        <v>1.7114592913598716E-4</v>
      </c>
      <c r="Y153" s="606">
        <f t="shared" si="92"/>
        <v>1.6872365782793527E-3</v>
      </c>
      <c r="Z153" s="606">
        <f t="shared" si="92"/>
        <v>-1.0627161052974767E-3</v>
      </c>
      <c r="AA153" s="606">
        <f t="shared" si="92"/>
        <v>1.7324895239147528E-3</v>
      </c>
      <c r="AB153" s="606">
        <f t="shared" si="92"/>
        <v>1.3826065948323004E-4</v>
      </c>
      <c r="AC153" s="606"/>
      <c r="AD153" s="606"/>
    </row>
    <row r="154" spans="1:38" x14ac:dyDescent="0.25">
      <c r="A154" s="569" t="s">
        <v>46</v>
      </c>
      <c r="B154" s="570" t="s">
        <v>47</v>
      </c>
      <c r="C154" s="606"/>
      <c r="D154" s="606">
        <f t="shared" si="88"/>
        <v>1.8982489352078934E-2</v>
      </c>
      <c r="E154" s="606">
        <f t="shared" si="88"/>
        <v>6.4963509352912747E-3</v>
      </c>
      <c r="F154" s="606">
        <f t="shared" si="88"/>
        <v>-2.1364099797758659E-2</v>
      </c>
      <c r="G154" s="606">
        <f t="shared" si="88"/>
        <v>3.6148265485380832E-4</v>
      </c>
      <c r="H154" s="606">
        <f t="shared" si="88"/>
        <v>6.1152744602868073E-4</v>
      </c>
      <c r="I154" s="606">
        <f t="shared" si="88"/>
        <v>-5.7804753861513793E-3</v>
      </c>
      <c r="J154" s="606">
        <f t="shared" si="88"/>
        <v>-2.7637885435058923E-3</v>
      </c>
      <c r="K154" s="606">
        <f t="shared" si="90"/>
        <v>5.0968404229014205E-3</v>
      </c>
      <c r="L154" s="606">
        <f t="shared" si="90"/>
        <v>2.6509652272260872E-2</v>
      </c>
      <c r="M154" s="606">
        <f t="shared" ref="M154:AB154" si="93">(M9/M$27*M125-L9/L$27*L125)/L$143</f>
        <v>-3.5401575210780487E-3</v>
      </c>
      <c r="N154" s="606">
        <f t="shared" si="93"/>
        <v>2.9387849645569624E-3</v>
      </c>
      <c r="O154" s="606">
        <f t="shared" si="93"/>
        <v>-7.6184799665742035E-3</v>
      </c>
      <c r="P154" s="606">
        <f t="shared" si="93"/>
        <v>-5.8869761106643247E-5</v>
      </c>
      <c r="Q154" s="606">
        <f t="shared" si="93"/>
        <v>-4.3259667639453771E-3</v>
      </c>
      <c r="R154" s="606">
        <f t="shared" si="93"/>
        <v>-7.2470815462789689E-3</v>
      </c>
      <c r="S154" s="606">
        <f t="shared" si="93"/>
        <v>2.8002714578565587E-3</v>
      </c>
      <c r="T154" s="606">
        <f t="shared" si="93"/>
        <v>-2.8061993024361452E-3</v>
      </c>
      <c r="U154" s="606">
        <f t="shared" si="93"/>
        <v>-7.0506773335005006E-3</v>
      </c>
      <c r="V154" s="606">
        <f t="shared" si="93"/>
        <v>9.8357707396115532E-3</v>
      </c>
      <c r="W154" s="606">
        <f t="shared" si="93"/>
        <v>2.9801242501664381E-3</v>
      </c>
      <c r="X154" s="606">
        <f t="shared" si="93"/>
        <v>1.2670657833390049E-3</v>
      </c>
      <c r="Y154" s="606">
        <f t="shared" si="93"/>
        <v>5.6998940084919065E-3</v>
      </c>
      <c r="Z154" s="606">
        <f t="shared" si="93"/>
        <v>-1.6981310025415994E-3</v>
      </c>
      <c r="AA154" s="606">
        <f t="shared" si="93"/>
        <v>8.8193845209116493E-4</v>
      </c>
      <c r="AB154" s="606">
        <f t="shared" si="93"/>
        <v>8.2533767500936432E-3</v>
      </c>
      <c r="AC154" s="606"/>
      <c r="AD154" s="606"/>
    </row>
    <row r="155" spans="1:38" x14ac:dyDescent="0.25">
      <c r="A155" s="569" t="s">
        <v>48</v>
      </c>
      <c r="B155" s="570" t="s">
        <v>955</v>
      </c>
      <c r="C155" s="606"/>
      <c r="D155" s="606">
        <f t="shared" si="88"/>
        <v>1.5241107634680204E-2</v>
      </c>
      <c r="E155" s="606">
        <f t="shared" si="88"/>
        <v>-8.5362494496358902E-3</v>
      </c>
      <c r="F155" s="606">
        <f t="shared" si="88"/>
        <v>-1.6463370093471447E-3</v>
      </c>
      <c r="G155" s="606">
        <f t="shared" si="88"/>
        <v>8.3171408858347482E-3</v>
      </c>
      <c r="H155" s="606">
        <f t="shared" si="88"/>
        <v>1.5274511986813469E-2</v>
      </c>
      <c r="I155" s="606">
        <f t="shared" si="88"/>
        <v>-1.6863541788890461E-3</v>
      </c>
      <c r="J155" s="606">
        <f t="shared" si="88"/>
        <v>4.6732920915652076E-3</v>
      </c>
      <c r="K155" s="606">
        <f t="shared" si="90"/>
        <v>-6.5054427501612432E-4</v>
      </c>
      <c r="L155" s="606">
        <f t="shared" si="90"/>
        <v>5.5010931395341016E-3</v>
      </c>
      <c r="M155" s="606">
        <f t="shared" ref="M155:AB155" si="94">(M10/M$27*M126-L10/L$27*L126)/L$143</f>
        <v>-1.0963264521951987E-2</v>
      </c>
      <c r="N155" s="606">
        <f t="shared" si="94"/>
        <v>-5.1111277194515765E-3</v>
      </c>
      <c r="O155" s="606">
        <f t="shared" si="94"/>
        <v>1.1974512388916338E-2</v>
      </c>
      <c r="P155" s="606">
        <f t="shared" si="94"/>
        <v>-6.1227557782799428E-3</v>
      </c>
      <c r="Q155" s="606">
        <f t="shared" si="94"/>
        <v>1.2061091389701899E-2</v>
      </c>
      <c r="R155" s="606">
        <f t="shared" si="94"/>
        <v>3.0020238592935902E-3</v>
      </c>
      <c r="S155" s="606">
        <f t="shared" si="94"/>
        <v>-1.4744394999370469E-2</v>
      </c>
      <c r="T155" s="606">
        <f t="shared" si="94"/>
        <v>2.5594890593379011E-2</v>
      </c>
      <c r="U155" s="606">
        <f t="shared" si="94"/>
        <v>3.737234401425251E-3</v>
      </c>
      <c r="V155" s="606">
        <f t="shared" si="94"/>
        <v>8.5112484050353394E-3</v>
      </c>
      <c r="W155" s="606">
        <f t="shared" si="94"/>
        <v>-7.3739091587457818E-3</v>
      </c>
      <c r="X155" s="606">
        <f t="shared" si="94"/>
        <v>-8.3202115230509611E-4</v>
      </c>
      <c r="Y155" s="606">
        <f t="shared" si="94"/>
        <v>-1.6598234906753415E-2</v>
      </c>
      <c r="Z155" s="606">
        <f t="shared" si="94"/>
        <v>1.2148781445794721E-2</v>
      </c>
      <c r="AA155" s="606">
        <f t="shared" si="94"/>
        <v>-4.3027218007680723E-3</v>
      </c>
      <c r="AB155" s="606">
        <f t="shared" si="94"/>
        <v>2.1547260567286793E-2</v>
      </c>
      <c r="AC155" s="606"/>
      <c r="AD155" s="606"/>
    </row>
    <row r="156" spans="1:38" x14ac:dyDescent="0.25">
      <c r="A156" s="569" t="s">
        <v>49</v>
      </c>
      <c r="B156" s="570" t="s">
        <v>956</v>
      </c>
      <c r="C156" s="606"/>
      <c r="D156" s="606">
        <f t="shared" si="88"/>
        <v>9.6250069343859733E-3</v>
      </c>
      <c r="E156" s="606">
        <f t="shared" si="88"/>
        <v>-2.4101963737694129E-3</v>
      </c>
      <c r="F156" s="606">
        <f t="shared" si="88"/>
        <v>2.1750335115553979E-2</v>
      </c>
      <c r="G156" s="606">
        <f t="shared" si="88"/>
        <v>-2.4469842853027154E-2</v>
      </c>
      <c r="H156" s="606">
        <f t="shared" si="88"/>
        <v>1.6591304049328483E-2</v>
      </c>
      <c r="I156" s="606">
        <f t="shared" si="88"/>
        <v>1.0211928413220606E-2</v>
      </c>
      <c r="J156" s="606">
        <f t="shared" si="88"/>
        <v>-6.4278025009960838E-3</v>
      </c>
      <c r="K156" s="606">
        <f t="shared" si="90"/>
        <v>-2.521787770475441E-3</v>
      </c>
      <c r="L156" s="606">
        <f t="shared" si="90"/>
        <v>-9.265010825468302E-3</v>
      </c>
      <c r="M156" s="606">
        <f t="shared" ref="M156:AB156" si="95">(M11/M$27*M127-L11/L$27*L127)/L$143</f>
        <v>1.8822413704180158E-2</v>
      </c>
      <c r="N156" s="606">
        <f t="shared" si="95"/>
        <v>2.3235083353431325E-4</v>
      </c>
      <c r="O156" s="606">
        <f t="shared" si="95"/>
        <v>-5.8780842406539347E-3</v>
      </c>
      <c r="P156" s="606">
        <f t="shared" si="95"/>
        <v>-3.6263632055706266E-3</v>
      </c>
      <c r="Q156" s="606">
        <f t="shared" si="95"/>
        <v>6.0542361044482644E-3</v>
      </c>
      <c r="R156" s="606">
        <f t="shared" si="95"/>
        <v>1.5349448264260952E-3</v>
      </c>
      <c r="S156" s="606">
        <f t="shared" si="95"/>
        <v>1.2266433287093429E-2</v>
      </c>
      <c r="T156" s="606">
        <f t="shared" si="95"/>
        <v>2.7618519153567462E-3</v>
      </c>
      <c r="U156" s="606">
        <f t="shared" si="95"/>
        <v>9.486858927536531E-3</v>
      </c>
      <c r="V156" s="606">
        <f t="shared" si="95"/>
        <v>-1.8883906691123985E-3</v>
      </c>
      <c r="W156" s="606">
        <f t="shared" si="95"/>
        <v>5.8210652220267349E-3</v>
      </c>
      <c r="X156" s="606">
        <f t="shared" si="95"/>
        <v>-6.160734841101123E-3</v>
      </c>
      <c r="Y156" s="606">
        <f t="shared" si="95"/>
        <v>-3.8386754082639792E-3</v>
      </c>
      <c r="Z156" s="606">
        <f t="shared" si="95"/>
        <v>4.5100919105650061E-3</v>
      </c>
      <c r="AA156" s="606">
        <f t="shared" si="95"/>
        <v>-6.9725598502913448E-3</v>
      </c>
      <c r="AB156" s="606">
        <f t="shared" si="95"/>
        <v>7.9297438549459209E-3</v>
      </c>
      <c r="AC156" s="606"/>
      <c r="AD156" s="606"/>
    </row>
    <row r="157" spans="1:38" x14ac:dyDescent="0.25">
      <c r="A157" s="569" t="s">
        <v>50</v>
      </c>
      <c r="B157" s="570" t="s">
        <v>957</v>
      </c>
      <c r="C157" s="606"/>
      <c r="D157" s="606">
        <f t="shared" si="88"/>
        <v>-2.9533432260016456E-3</v>
      </c>
      <c r="E157" s="606">
        <f t="shared" si="88"/>
        <v>-6.7135480795158693E-3</v>
      </c>
      <c r="F157" s="606">
        <f t="shared" si="88"/>
        <v>-1.296366960069919E-4</v>
      </c>
      <c r="G157" s="606">
        <f t="shared" si="88"/>
        <v>1.3111622273489181E-2</v>
      </c>
      <c r="H157" s="606">
        <f t="shared" si="88"/>
        <v>-1.771093340935298E-2</v>
      </c>
      <c r="I157" s="606">
        <f t="shared" si="88"/>
        <v>-1.3414914250996473E-3</v>
      </c>
      <c r="J157" s="606">
        <f t="shared" si="88"/>
        <v>5.3683016901398938E-3</v>
      </c>
      <c r="K157" s="606">
        <f t="shared" si="90"/>
        <v>-3.6245632372810593E-3</v>
      </c>
      <c r="L157" s="606">
        <f t="shared" si="90"/>
        <v>-3.9363302369503248E-3</v>
      </c>
      <c r="M157" s="606">
        <f t="shared" ref="M157:AB157" si="96">(M12/M$27*M128-L12/L$27*L128)/L$143</f>
        <v>8.8392222176674319E-4</v>
      </c>
      <c r="N157" s="606">
        <f t="shared" si="96"/>
        <v>-1.1604281503384934E-3</v>
      </c>
      <c r="O157" s="606">
        <f t="shared" si="96"/>
        <v>-8.4873047183511223E-4</v>
      </c>
      <c r="P157" s="606">
        <f t="shared" si="96"/>
        <v>-2.1846050473356979E-3</v>
      </c>
      <c r="Q157" s="606">
        <f t="shared" si="96"/>
        <v>3.1220448553608487E-4</v>
      </c>
      <c r="R157" s="606">
        <f t="shared" si="96"/>
        <v>1.2696477366364267E-4</v>
      </c>
      <c r="S157" s="606">
        <f t="shared" si="96"/>
        <v>-1.5902492834729907E-3</v>
      </c>
      <c r="T157" s="606">
        <f t="shared" si="96"/>
        <v>2.006197343150959E-3</v>
      </c>
      <c r="U157" s="606">
        <f t="shared" si="96"/>
        <v>5.0524167265730336E-4</v>
      </c>
      <c r="V157" s="606">
        <f t="shared" si="96"/>
        <v>2.0878505649215341E-3</v>
      </c>
      <c r="W157" s="606">
        <f t="shared" si="96"/>
        <v>6.0459136691078932E-4</v>
      </c>
      <c r="X157" s="606">
        <f t="shared" si="96"/>
        <v>-3.5732044400123476E-4</v>
      </c>
      <c r="Y157" s="606">
        <f t="shared" si="96"/>
        <v>8.5594170609559707E-4</v>
      </c>
      <c r="Z157" s="606">
        <f t="shared" si="96"/>
        <v>-3.3230928806325358E-3</v>
      </c>
      <c r="AA157" s="606">
        <f t="shared" si="96"/>
        <v>-2.5522553867636361E-3</v>
      </c>
      <c r="AB157" s="606">
        <f t="shared" si="96"/>
        <v>5.4617859535520648E-3</v>
      </c>
      <c r="AC157" s="606"/>
      <c r="AD157" s="606"/>
    </row>
    <row r="158" spans="1:38" x14ac:dyDescent="0.25">
      <c r="A158" s="569" t="s">
        <v>51</v>
      </c>
      <c r="B158" s="570" t="s">
        <v>958</v>
      </c>
      <c r="C158" s="606"/>
      <c r="D158" s="606">
        <f t="shared" si="88"/>
        <v>-3.0511651019374101E-3</v>
      </c>
      <c r="E158" s="606">
        <f t="shared" si="88"/>
        <v>1.6882160434596074E-3</v>
      </c>
      <c r="F158" s="606">
        <f t="shared" si="88"/>
        <v>7.4226421395231438E-4</v>
      </c>
      <c r="G158" s="606">
        <f t="shared" si="88"/>
        <v>-1.1501552006797698E-3</v>
      </c>
      <c r="H158" s="606">
        <f t="shared" si="88"/>
        <v>8.2776645385304473E-4</v>
      </c>
      <c r="I158" s="606">
        <f t="shared" si="88"/>
        <v>-4.9628781540358522E-3</v>
      </c>
      <c r="J158" s="606">
        <f t="shared" si="88"/>
        <v>-4.11602196204901E-3</v>
      </c>
      <c r="K158" s="606">
        <f t="shared" si="90"/>
        <v>2.5494146266774828E-3</v>
      </c>
      <c r="L158" s="606">
        <f t="shared" si="90"/>
        <v>3.3861376941515808E-3</v>
      </c>
      <c r="M158" s="606">
        <f t="shared" ref="M158:AB158" si="97">(M13/M$27*M129-L13/L$27*L129)/L$143</f>
        <v>3.1006220337053084E-3</v>
      </c>
      <c r="N158" s="606">
        <f t="shared" si="97"/>
        <v>-1.8121481312215454E-5</v>
      </c>
      <c r="O158" s="606">
        <f t="shared" si="97"/>
        <v>3.2214179182664293E-3</v>
      </c>
      <c r="P158" s="606">
        <f t="shared" si="97"/>
        <v>-3.4067242419040661E-3</v>
      </c>
      <c r="Q158" s="606">
        <f t="shared" si="97"/>
        <v>-1.6470637959834964E-3</v>
      </c>
      <c r="R158" s="606">
        <f t="shared" si="97"/>
        <v>1.4585062791196647E-3</v>
      </c>
      <c r="S158" s="606">
        <f t="shared" si="97"/>
        <v>4.2647308837583759E-4</v>
      </c>
      <c r="T158" s="606">
        <f t="shared" si="97"/>
        <v>-2.8211896666100068E-3</v>
      </c>
      <c r="U158" s="606">
        <f t="shared" si="97"/>
        <v>7.6403035882426249E-3</v>
      </c>
      <c r="V158" s="606">
        <f t="shared" si="97"/>
        <v>-8.923867621297932E-4</v>
      </c>
      <c r="W158" s="606">
        <f t="shared" si="97"/>
        <v>6.4218419795302492E-4</v>
      </c>
      <c r="X158" s="606">
        <f t="shared" si="97"/>
        <v>-3.3285307943155995E-3</v>
      </c>
      <c r="Y158" s="606">
        <f t="shared" si="97"/>
        <v>-4.6871248086977251E-3</v>
      </c>
      <c r="Z158" s="606">
        <f t="shared" si="97"/>
        <v>6.7558576630674452E-3</v>
      </c>
      <c r="AA158" s="606">
        <f t="shared" si="97"/>
        <v>-2.3806686909822543E-3</v>
      </c>
      <c r="AB158" s="606">
        <f t="shared" si="97"/>
        <v>-1.5690449404502623E-3</v>
      </c>
      <c r="AC158" s="606"/>
      <c r="AD158" s="606"/>
    </row>
    <row r="159" spans="1:38" x14ac:dyDescent="0.25">
      <c r="A159" s="569" t="s">
        <v>53</v>
      </c>
      <c r="B159" s="565" t="s">
        <v>52</v>
      </c>
      <c r="C159" s="606"/>
      <c r="D159" s="606">
        <f t="shared" si="88"/>
        <v>4.2245744179915121E-3</v>
      </c>
      <c r="E159" s="606">
        <f t="shared" si="88"/>
        <v>5.6386632082169354E-3</v>
      </c>
      <c r="F159" s="606">
        <f t="shared" si="88"/>
        <v>6.2398180440569311E-3</v>
      </c>
      <c r="G159" s="606">
        <f t="shared" si="88"/>
        <v>-1.9428316258091988E-3</v>
      </c>
      <c r="H159" s="606">
        <f t="shared" si="88"/>
        <v>1.2003728198510229E-3</v>
      </c>
      <c r="I159" s="606">
        <f t="shared" si="88"/>
        <v>3.1818969764522695E-6</v>
      </c>
      <c r="J159" s="606">
        <f t="shared" si="88"/>
        <v>6.9979220115470222E-3</v>
      </c>
      <c r="K159" s="606">
        <f t="shared" si="90"/>
        <v>-2.1248799202942215E-4</v>
      </c>
      <c r="L159" s="606">
        <f t="shared" si="90"/>
        <v>1.0475650654242169E-2</v>
      </c>
      <c r="M159" s="606">
        <f t="shared" ref="M159:AB159" si="98">(M14/M$27*M130-L14/L$27*L130)/L$143</f>
        <v>1.3216007816498384E-3</v>
      </c>
      <c r="N159" s="606">
        <f t="shared" si="98"/>
        <v>1.248587891749578E-3</v>
      </c>
      <c r="O159" s="606">
        <f t="shared" si="98"/>
        <v>-8.5881190008886537E-3</v>
      </c>
      <c r="P159" s="606">
        <f t="shared" si="98"/>
        <v>-4.2103155642296995E-3</v>
      </c>
      <c r="Q159" s="606">
        <f t="shared" si="98"/>
        <v>-1.3647446234378619E-3</v>
      </c>
      <c r="R159" s="606">
        <f t="shared" si="98"/>
        <v>-5.3506805334052295E-4</v>
      </c>
      <c r="S159" s="606">
        <f t="shared" si="98"/>
        <v>5.5002655001682391E-3</v>
      </c>
      <c r="T159" s="606">
        <f t="shared" si="98"/>
        <v>4.3700344259756082E-3</v>
      </c>
      <c r="U159" s="606">
        <f t="shared" si="98"/>
        <v>4.8839616932168969E-4</v>
      </c>
      <c r="V159" s="606">
        <f t="shared" si="98"/>
        <v>2.8005434311114108E-3</v>
      </c>
      <c r="W159" s="606">
        <f t="shared" si="98"/>
        <v>1.0023197771723853E-2</v>
      </c>
      <c r="X159" s="606">
        <f t="shared" si="98"/>
        <v>4.791782991689357E-3</v>
      </c>
      <c r="Y159" s="606">
        <f t="shared" si="98"/>
        <v>-5.1661215629802979E-3</v>
      </c>
      <c r="Z159" s="606">
        <f t="shared" si="98"/>
        <v>-4.7412857983201171E-3</v>
      </c>
      <c r="AA159" s="606">
        <f t="shared" si="98"/>
        <v>-2.7452822936776147E-3</v>
      </c>
      <c r="AB159" s="606">
        <f t="shared" si="98"/>
        <v>3.2483693294948347E-3</v>
      </c>
      <c r="AC159" s="606"/>
      <c r="AD159" s="606"/>
    </row>
    <row r="160" spans="1:38" x14ac:dyDescent="0.25">
      <c r="A160" s="569" t="s">
        <v>54</v>
      </c>
      <c r="B160" s="570" t="s">
        <v>930</v>
      </c>
      <c r="C160" s="606"/>
      <c r="D160" s="606">
        <f t="shared" si="88"/>
        <v>-3.7840569833135331E-3</v>
      </c>
      <c r="E160" s="606">
        <f t="shared" si="88"/>
        <v>1.8744442501564598E-3</v>
      </c>
      <c r="F160" s="606">
        <f t="shared" si="88"/>
        <v>4.6283018517079353E-4</v>
      </c>
      <c r="G160" s="606">
        <f t="shared" si="88"/>
        <v>-3.9897058269096402E-3</v>
      </c>
      <c r="H160" s="606">
        <f t="shared" si="88"/>
        <v>-1.7250542062364675E-3</v>
      </c>
      <c r="I160" s="606">
        <f t="shared" si="88"/>
        <v>1.9344650743424033E-3</v>
      </c>
      <c r="J160" s="606">
        <f t="shared" si="88"/>
        <v>2.7462409686907696E-3</v>
      </c>
      <c r="K160" s="606">
        <f t="shared" si="90"/>
        <v>2.6555296699592584E-3</v>
      </c>
      <c r="L160" s="606">
        <f t="shared" si="90"/>
        <v>2.9233869749411552E-3</v>
      </c>
      <c r="M160" s="606">
        <f t="shared" ref="M160:AB160" si="99">(M15/M$27*M131-L15/L$27*L131)/L$143</f>
        <v>-6.7200983844710471E-4</v>
      </c>
      <c r="N160" s="606">
        <f t="shared" si="99"/>
        <v>9.6213114443761318E-3</v>
      </c>
      <c r="O160" s="606">
        <f t="shared" si="99"/>
        <v>-1.3665208832369493E-3</v>
      </c>
      <c r="P160" s="606">
        <f t="shared" si="99"/>
        <v>-2.8709803156208641E-3</v>
      </c>
      <c r="Q160" s="606">
        <f t="shared" si="99"/>
        <v>3.3862516662027647E-3</v>
      </c>
      <c r="R160" s="606">
        <f t="shared" si="99"/>
        <v>1.4054880015779946E-3</v>
      </c>
      <c r="S160" s="606">
        <f t="shared" si="99"/>
        <v>-1.4209293454660922E-3</v>
      </c>
      <c r="T160" s="606">
        <f t="shared" si="99"/>
        <v>1.7432780046068653E-3</v>
      </c>
      <c r="U160" s="606">
        <f t="shared" si="99"/>
        <v>2.4843083780560667E-3</v>
      </c>
      <c r="V160" s="606">
        <f t="shared" si="99"/>
        <v>-1.8149437205220132E-3</v>
      </c>
      <c r="W160" s="606">
        <f t="shared" si="99"/>
        <v>-1.8163180218816927E-4</v>
      </c>
      <c r="X160" s="606">
        <f t="shared" si="99"/>
        <v>-3.3164922735151505E-3</v>
      </c>
      <c r="Y160" s="606">
        <f t="shared" si="99"/>
        <v>-4.9966424470944603E-3</v>
      </c>
      <c r="Z160" s="606">
        <f t="shared" si="99"/>
        <v>1.5629386254008347E-3</v>
      </c>
      <c r="AA160" s="606">
        <f t="shared" si="99"/>
        <v>-6.729747448567658E-4</v>
      </c>
      <c r="AB160" s="606">
        <f t="shared" si="99"/>
        <v>6.9107996263419852E-4</v>
      </c>
      <c r="AC160" s="606"/>
      <c r="AD160" s="606"/>
    </row>
    <row r="161" spans="1:38" x14ac:dyDescent="0.25">
      <c r="A161" s="569" t="s">
        <v>56</v>
      </c>
      <c r="B161" s="570" t="s">
        <v>959</v>
      </c>
      <c r="C161" s="606"/>
      <c r="D161" s="606">
        <f t="shared" ref="D161:J167" si="100">(D16/D$27*D132-C16/C$27*C132)/C$143</f>
        <v>-1.4937015602751618E-3</v>
      </c>
      <c r="E161" s="606">
        <f t="shared" si="100"/>
        <v>1.3625115859275622E-3</v>
      </c>
      <c r="F161" s="606">
        <f t="shared" si="100"/>
        <v>4.6098259512697458E-4</v>
      </c>
      <c r="G161" s="606">
        <f t="shared" si="100"/>
        <v>-1.4157985421818392E-3</v>
      </c>
      <c r="H161" s="606">
        <f t="shared" si="100"/>
        <v>-2.1557828952164655E-4</v>
      </c>
      <c r="I161" s="606">
        <f t="shared" si="100"/>
        <v>-6.5957134598686491E-5</v>
      </c>
      <c r="J161" s="606">
        <f t="shared" si="100"/>
        <v>-1.6112561887120555E-3</v>
      </c>
      <c r="K161" s="606">
        <f t="shared" si="90"/>
        <v>-3.8461562143963173E-4</v>
      </c>
      <c r="L161" s="606">
        <f t="shared" si="90"/>
        <v>1.0005057850389115E-3</v>
      </c>
      <c r="M161" s="606">
        <f t="shared" ref="M161:AB161" si="101">(M16/M$27*M132-L16/L$27*L132)/L$143</f>
        <v>4.1587729359271415E-4</v>
      </c>
      <c r="N161" s="606">
        <f t="shared" si="101"/>
        <v>2.178417736176351E-3</v>
      </c>
      <c r="O161" s="606">
        <f t="shared" si="101"/>
        <v>3.6206862454961674E-5</v>
      </c>
      <c r="P161" s="606">
        <f t="shared" si="101"/>
        <v>-8.5776814590919311E-4</v>
      </c>
      <c r="Q161" s="606">
        <f t="shared" si="101"/>
        <v>1.4154545857675816E-3</v>
      </c>
      <c r="R161" s="606">
        <f t="shared" si="101"/>
        <v>-1.2868089162807342E-3</v>
      </c>
      <c r="S161" s="606">
        <f t="shared" si="101"/>
        <v>3.7891745755583658E-4</v>
      </c>
      <c r="T161" s="606">
        <f t="shared" si="101"/>
        <v>-1.1669084297490449E-3</v>
      </c>
      <c r="U161" s="606">
        <f t="shared" si="101"/>
        <v>-1.4012879340301767E-3</v>
      </c>
      <c r="V161" s="606">
        <f t="shared" si="101"/>
        <v>7.9605323137605928E-4</v>
      </c>
      <c r="W161" s="606">
        <f t="shared" si="101"/>
        <v>5.6956120164177414E-4</v>
      </c>
      <c r="X161" s="606">
        <f t="shared" si="101"/>
        <v>1.2965416027593232E-3</v>
      </c>
      <c r="Y161" s="606">
        <f t="shared" si="101"/>
        <v>-1.4519795195113286E-3</v>
      </c>
      <c r="Z161" s="606">
        <f t="shared" si="101"/>
        <v>-4.1298899605556988E-4</v>
      </c>
      <c r="AA161" s="606">
        <f t="shared" si="101"/>
        <v>-8.9726785022452182E-5</v>
      </c>
      <c r="AB161" s="606">
        <f t="shared" si="101"/>
        <v>-1.1579147215297131E-3</v>
      </c>
      <c r="AC161" s="606"/>
      <c r="AD161" s="606"/>
    </row>
    <row r="162" spans="1:38" x14ac:dyDescent="0.25">
      <c r="A162" s="569" t="s">
        <v>58</v>
      </c>
      <c r="B162" s="570" t="s">
        <v>960</v>
      </c>
      <c r="C162" s="606"/>
      <c r="D162" s="606">
        <f t="shared" si="100"/>
        <v>-1.851948090586958E-3</v>
      </c>
      <c r="E162" s="606">
        <f t="shared" si="100"/>
        <v>-3.0615502601439703E-3</v>
      </c>
      <c r="F162" s="606">
        <f t="shared" si="100"/>
        <v>-8.3710037809890496E-5</v>
      </c>
      <c r="G162" s="606">
        <f t="shared" si="100"/>
        <v>1.2219247898271159E-3</v>
      </c>
      <c r="H162" s="606">
        <f t="shared" si="100"/>
        <v>-1.4328335623869967E-3</v>
      </c>
      <c r="I162" s="606">
        <f t="shared" si="100"/>
        <v>9.2066795778416482E-4</v>
      </c>
      <c r="J162" s="606">
        <f t="shared" si="100"/>
        <v>1.4848670882415061E-3</v>
      </c>
      <c r="K162" s="606">
        <f t="shared" si="90"/>
        <v>-3.1127948068949789E-4</v>
      </c>
      <c r="L162" s="606">
        <f t="shared" si="90"/>
        <v>4.3901006030188462E-4</v>
      </c>
      <c r="M162" s="606">
        <f t="shared" ref="M162:AB162" si="102">(M17/M$27*M133-L17/L$27*L133)/L$143</f>
        <v>-1.0856212320903631E-3</v>
      </c>
      <c r="N162" s="606">
        <f t="shared" si="102"/>
        <v>7.3521436058376877E-4</v>
      </c>
      <c r="O162" s="606">
        <f t="shared" si="102"/>
        <v>7.2457013313825022E-4</v>
      </c>
      <c r="P162" s="606">
        <f t="shared" si="102"/>
        <v>-7.0482805689356745E-4</v>
      </c>
      <c r="Q162" s="606">
        <f t="shared" si="102"/>
        <v>3.6525207264345982E-4</v>
      </c>
      <c r="R162" s="606">
        <f t="shared" si="102"/>
        <v>-2.2966267803781111E-3</v>
      </c>
      <c r="S162" s="606">
        <f t="shared" si="102"/>
        <v>-4.3562411849853104E-4</v>
      </c>
      <c r="T162" s="606">
        <f t="shared" si="102"/>
        <v>3.9068269407592894E-4</v>
      </c>
      <c r="U162" s="606">
        <f t="shared" si="102"/>
        <v>4.7228190913763108E-4</v>
      </c>
      <c r="V162" s="606">
        <f t="shared" si="102"/>
        <v>-3.0865572459894898E-3</v>
      </c>
      <c r="W162" s="606">
        <f t="shared" si="102"/>
        <v>-4.5056172504998867E-4</v>
      </c>
      <c r="X162" s="606">
        <f t="shared" si="102"/>
        <v>1.1453588887911843E-3</v>
      </c>
      <c r="Y162" s="606">
        <f t="shared" si="102"/>
        <v>-1.4572143154098275E-3</v>
      </c>
      <c r="Z162" s="606">
        <f t="shared" si="102"/>
        <v>-2.1384818094472688E-4</v>
      </c>
      <c r="AA162" s="606">
        <f t="shared" si="102"/>
        <v>3.7768964039706464E-5</v>
      </c>
      <c r="AB162" s="606">
        <f t="shared" si="102"/>
        <v>4.0036523170753187E-4</v>
      </c>
      <c r="AC162" s="606"/>
      <c r="AD162" s="606"/>
    </row>
    <row r="163" spans="1:38" x14ac:dyDescent="0.25">
      <c r="A163" s="569" t="s">
        <v>59</v>
      </c>
      <c r="B163" s="565" t="s">
        <v>55</v>
      </c>
      <c r="C163" s="606"/>
      <c r="D163" s="606">
        <f t="shared" si="100"/>
        <v>-3.4597556755211912E-3</v>
      </c>
      <c r="E163" s="606">
        <f t="shared" si="100"/>
        <v>-6.0964331205249701E-4</v>
      </c>
      <c r="F163" s="606">
        <f t="shared" si="100"/>
        <v>4.3677050160816798E-3</v>
      </c>
      <c r="G163" s="606">
        <f t="shared" si="100"/>
        <v>-2.8734425947945733E-3</v>
      </c>
      <c r="H163" s="606">
        <f t="shared" si="100"/>
        <v>5.5111385015751621E-3</v>
      </c>
      <c r="I163" s="606">
        <f t="shared" si="100"/>
        <v>1.0892353144432368E-2</v>
      </c>
      <c r="J163" s="606">
        <f t="shared" si="100"/>
        <v>1.5328937233902652E-2</v>
      </c>
      <c r="K163" s="606">
        <f t="shared" si="90"/>
        <v>8.1447816876722475E-3</v>
      </c>
      <c r="L163" s="606">
        <f t="shared" si="90"/>
        <v>8.1445909423119439E-3</v>
      </c>
      <c r="M163" s="606">
        <f t="shared" ref="M163:AB163" si="103">(M18/M$27*M134-L18/L$27*L134)/L$143</f>
        <v>-6.5173992218729958E-3</v>
      </c>
      <c r="N163" s="606">
        <f t="shared" si="103"/>
        <v>1.208812029750902E-2</v>
      </c>
      <c r="O163" s="606">
        <f t="shared" si="103"/>
        <v>-2.07485050563571E-3</v>
      </c>
      <c r="P163" s="606">
        <f t="shared" si="103"/>
        <v>-1.4236665623094559E-2</v>
      </c>
      <c r="Q163" s="606">
        <f t="shared" si="103"/>
        <v>6.1645973664930902E-4</v>
      </c>
      <c r="R163" s="606">
        <f t="shared" si="103"/>
        <v>9.1430284765705114E-3</v>
      </c>
      <c r="S163" s="606">
        <f t="shared" si="103"/>
        <v>3.1759621502690408E-3</v>
      </c>
      <c r="T163" s="606">
        <f t="shared" si="103"/>
        <v>-6.4995353765956671E-5</v>
      </c>
      <c r="U163" s="606">
        <f t="shared" si="103"/>
        <v>-3.3706413114947789E-3</v>
      </c>
      <c r="V163" s="606">
        <f t="shared" si="103"/>
        <v>7.0073501834880857E-3</v>
      </c>
      <c r="W163" s="606">
        <f t="shared" si="103"/>
        <v>1.2615300087167613E-2</v>
      </c>
      <c r="X163" s="606">
        <f t="shared" si="103"/>
        <v>-1.0263227385079217E-2</v>
      </c>
      <c r="Y163" s="606">
        <f t="shared" si="103"/>
        <v>-6.0239864634581315E-3</v>
      </c>
      <c r="Z163" s="606">
        <f t="shared" si="103"/>
        <v>7.6129710889172326E-3</v>
      </c>
      <c r="AA163" s="606">
        <f t="shared" si="103"/>
        <v>1.7484821282879936E-2</v>
      </c>
      <c r="AB163" s="606">
        <f t="shared" si="103"/>
        <v>2.1464917257631349E-3</v>
      </c>
      <c r="AC163" s="606"/>
      <c r="AD163" s="606"/>
    </row>
    <row r="164" spans="1:38" ht="13" x14ac:dyDescent="0.3">
      <c r="A164" s="569" t="s">
        <v>60</v>
      </c>
      <c r="B164" s="570" t="s">
        <v>57</v>
      </c>
      <c r="C164" s="606"/>
      <c r="D164" s="606">
        <f t="shared" si="100"/>
        <v>5.9140507550622693E-3</v>
      </c>
      <c r="E164" s="606">
        <f t="shared" si="100"/>
        <v>9.4427510003595363E-3</v>
      </c>
      <c r="F164" s="606">
        <f t="shared" si="100"/>
        <v>4.6033454102511629E-3</v>
      </c>
      <c r="G164" s="606">
        <f t="shared" si="100"/>
        <v>1.8305733880857715E-4</v>
      </c>
      <c r="H164" s="606">
        <f t="shared" si="100"/>
        <v>8.1625626870053605E-3</v>
      </c>
      <c r="I164" s="606">
        <f t="shared" si="100"/>
        <v>1.1168744843917425E-2</v>
      </c>
      <c r="J164" s="606">
        <f t="shared" si="100"/>
        <v>8.5466294265317024E-3</v>
      </c>
      <c r="K164" s="606">
        <f t="shared" si="90"/>
        <v>8.9154560163689778E-3</v>
      </c>
      <c r="L164" s="606">
        <f t="shared" si="90"/>
        <v>-7.7379548567608229E-3</v>
      </c>
      <c r="M164" s="606">
        <f t="shared" ref="M164:AB164" si="104">(M19/M$27*M135-L19/L$27*L135)/L$143</f>
        <v>3.9184725007760963E-4</v>
      </c>
      <c r="N164" s="606">
        <f t="shared" si="104"/>
        <v>1.478591537007643E-2</v>
      </c>
      <c r="O164" s="606">
        <f t="shared" si="104"/>
        <v>-3.0281754773271536E-3</v>
      </c>
      <c r="P164" s="606">
        <f t="shared" si="104"/>
        <v>2.4778789918321548E-4</v>
      </c>
      <c r="Q164" s="606">
        <f t="shared" si="104"/>
        <v>4.5706788693364222E-3</v>
      </c>
      <c r="R164" s="606">
        <f t="shared" si="104"/>
        <v>4.9920183880351543E-3</v>
      </c>
      <c r="S164" s="606">
        <f t="shared" si="104"/>
        <v>-2.5067345020412485E-3</v>
      </c>
      <c r="T164" s="606">
        <f t="shared" si="104"/>
        <v>5.4265106102515505E-3</v>
      </c>
      <c r="U164" s="606">
        <f t="shared" si="104"/>
        <v>3.5633364044823277E-3</v>
      </c>
      <c r="V164" s="606">
        <f t="shared" si="104"/>
        <v>-6.1294841297292631E-3</v>
      </c>
      <c r="W164" s="606">
        <f t="shared" si="104"/>
        <v>-4.7780316217570628E-3</v>
      </c>
      <c r="X164" s="606">
        <f t="shared" si="104"/>
        <v>7.1567745283295599E-4</v>
      </c>
      <c r="Y164" s="606">
        <f t="shared" si="104"/>
        <v>-9.5688674850349254E-3</v>
      </c>
      <c r="Z164" s="606">
        <f t="shared" si="104"/>
        <v>9.9192238933624131E-3</v>
      </c>
      <c r="AA164" s="606">
        <f t="shared" si="104"/>
        <v>-1.3587285717086529E-3</v>
      </c>
      <c r="AB164" s="606">
        <f t="shared" si="104"/>
        <v>7.3601433292805373E-3</v>
      </c>
      <c r="AC164" s="607"/>
      <c r="AD164" s="607"/>
    </row>
    <row r="165" spans="1:38" x14ac:dyDescent="0.25">
      <c r="A165" s="569" t="s">
        <v>61</v>
      </c>
      <c r="B165" s="570" t="s">
        <v>961</v>
      </c>
      <c r="C165" s="606"/>
      <c r="D165" s="606">
        <f t="shared" si="100"/>
        <v>-1.8885313250487782E-3</v>
      </c>
      <c r="E165" s="606">
        <f t="shared" si="100"/>
        <v>-2.1283227260836739E-3</v>
      </c>
      <c r="F165" s="606">
        <f t="shared" si="100"/>
        <v>-5.195150528966967E-4</v>
      </c>
      <c r="G165" s="606">
        <f t="shared" si="100"/>
        <v>-1.6255618405376207E-4</v>
      </c>
      <c r="H165" s="606">
        <f t="shared" si="100"/>
        <v>2.2978209317934947E-3</v>
      </c>
      <c r="I165" s="606">
        <f t="shared" si="100"/>
        <v>5.5195406449389953E-3</v>
      </c>
      <c r="J165" s="606">
        <f t="shared" si="100"/>
        <v>7.1815876113876269E-3</v>
      </c>
      <c r="K165" s="606">
        <f t="shared" si="90"/>
        <v>7.1976862723703598E-3</v>
      </c>
      <c r="L165" s="606">
        <f t="shared" si="90"/>
        <v>-2.1230788687191202E-4</v>
      </c>
      <c r="M165" s="606">
        <f t="shared" ref="M165:AB165" si="105">(M20/M$27*M136-L20/L$27*L136)/L$143</f>
        <v>3.2465842938236844E-4</v>
      </c>
      <c r="N165" s="606">
        <f t="shared" si="105"/>
        <v>9.5255851447852025E-3</v>
      </c>
      <c r="O165" s="606">
        <f t="shared" si="105"/>
        <v>-2.6386572341464375E-3</v>
      </c>
      <c r="P165" s="606">
        <f t="shared" si="105"/>
        <v>-3.4487607252549346E-4</v>
      </c>
      <c r="Q165" s="606">
        <f t="shared" si="105"/>
        <v>9.485740975504176E-4</v>
      </c>
      <c r="R165" s="606">
        <f t="shared" si="105"/>
        <v>6.8030221500162385E-4</v>
      </c>
      <c r="S165" s="606">
        <f t="shared" si="105"/>
        <v>8.2929323299883316E-4</v>
      </c>
      <c r="T165" s="606">
        <f t="shared" si="105"/>
        <v>-5.3690363270510731E-4</v>
      </c>
      <c r="U165" s="606">
        <f t="shared" si="105"/>
        <v>1.3536086440882182E-3</v>
      </c>
      <c r="V165" s="606">
        <f t="shared" si="105"/>
        <v>2.2273996552714336E-3</v>
      </c>
      <c r="W165" s="606">
        <f t="shared" si="105"/>
        <v>5.7376078169792241E-4</v>
      </c>
      <c r="X165" s="606">
        <f t="shared" si="105"/>
        <v>2.8943082929570522E-3</v>
      </c>
      <c r="Y165" s="606">
        <f t="shared" si="105"/>
        <v>-2.1209398394816067E-3</v>
      </c>
      <c r="Z165" s="606">
        <f t="shared" si="105"/>
        <v>2.6426339659305635E-3</v>
      </c>
      <c r="AA165" s="606">
        <f t="shared" si="105"/>
        <v>-1.2721695643393208E-3</v>
      </c>
      <c r="AB165" s="606">
        <f t="shared" si="105"/>
        <v>3.1988772584179508E-3</v>
      </c>
      <c r="AC165" s="606"/>
      <c r="AD165" s="606"/>
    </row>
    <row r="166" spans="1:38" ht="13" x14ac:dyDescent="0.3">
      <c r="A166" s="569" t="s">
        <v>933</v>
      </c>
      <c r="B166" s="570" t="s">
        <v>962</v>
      </c>
      <c r="C166" s="606"/>
      <c r="D166" s="606">
        <f t="shared" si="100"/>
        <v>5.4606147340873943E-4</v>
      </c>
      <c r="E166" s="606">
        <f t="shared" si="100"/>
        <v>8.2467609295721602E-4</v>
      </c>
      <c r="F166" s="606">
        <f t="shared" si="100"/>
        <v>7.5186262504716459E-4</v>
      </c>
      <c r="G166" s="606">
        <f t="shared" si="100"/>
        <v>3.4781955164885065E-4</v>
      </c>
      <c r="H166" s="606">
        <f t="shared" si="100"/>
        <v>-6.2437485952686106E-4</v>
      </c>
      <c r="I166" s="606">
        <f t="shared" si="100"/>
        <v>-4.3943872599776684E-4</v>
      </c>
      <c r="J166" s="606">
        <f t="shared" si="100"/>
        <v>8.2294632374682738E-5</v>
      </c>
      <c r="K166" s="606">
        <f t="shared" si="90"/>
        <v>-3.2897231802067519E-4</v>
      </c>
      <c r="L166" s="606">
        <f t="shared" si="90"/>
        <v>-2.9928634492834588E-4</v>
      </c>
      <c r="M166" s="606">
        <f t="shared" ref="M166:AB166" si="106">(M21/M$27*M137-L21/L$27*L137)/L$143</f>
        <v>-4.2459997203777547E-4</v>
      </c>
      <c r="N166" s="606">
        <f t="shared" si="106"/>
        <v>2.3847119463478927E-4</v>
      </c>
      <c r="O166" s="606">
        <f t="shared" si="106"/>
        <v>2.1411956109131198E-4</v>
      </c>
      <c r="P166" s="606">
        <f t="shared" si="106"/>
        <v>-4.740534286045516E-6</v>
      </c>
      <c r="Q166" s="606">
        <f t="shared" si="106"/>
        <v>9.9497036930674379E-5</v>
      </c>
      <c r="R166" s="606">
        <f t="shared" si="106"/>
        <v>1.0098528129274666E-4</v>
      </c>
      <c r="S166" s="606">
        <f t="shared" si="106"/>
        <v>-1.681131591613231E-5</v>
      </c>
      <c r="T166" s="606">
        <f t="shared" si="106"/>
        <v>1.1661289086917319E-4</v>
      </c>
      <c r="U166" s="606">
        <f t="shared" si="106"/>
        <v>1.8262317569207474E-4</v>
      </c>
      <c r="V166" s="606">
        <f t="shared" si="106"/>
        <v>-1.49223376947748E-4</v>
      </c>
      <c r="W166" s="606">
        <f t="shared" si="106"/>
        <v>-4.0794635948745165E-4</v>
      </c>
      <c r="X166" s="606">
        <f t="shared" si="106"/>
        <v>1.0189765958189816E-4</v>
      </c>
      <c r="Y166" s="606">
        <f t="shared" si="106"/>
        <v>-1.1730189074814692E-4</v>
      </c>
      <c r="Z166" s="606">
        <f t="shared" si="106"/>
        <v>1.0461090189611205E-4</v>
      </c>
      <c r="AA166" s="606">
        <f t="shared" si="106"/>
        <v>-2.1371969058030658E-4</v>
      </c>
      <c r="AB166" s="606">
        <f t="shared" si="106"/>
        <v>6.6719001221654948E-6</v>
      </c>
      <c r="AC166" s="607"/>
      <c r="AD166" s="607"/>
    </row>
    <row r="167" spans="1:38" x14ac:dyDescent="0.25">
      <c r="A167" s="569" t="s">
        <v>935</v>
      </c>
      <c r="B167" s="565" t="s">
        <v>936</v>
      </c>
      <c r="C167" s="606"/>
      <c r="D167" s="606">
        <f t="shared" si="100"/>
        <v>3.0298437768129283E-4</v>
      </c>
      <c r="E167" s="606">
        <f t="shared" si="100"/>
        <v>4.7728301490930974E-4</v>
      </c>
      <c r="F167" s="606">
        <f t="shared" si="100"/>
        <v>3.5276638924574291E-4</v>
      </c>
      <c r="G167" s="606">
        <f t="shared" si="100"/>
        <v>6.0865021913103935E-4</v>
      </c>
      <c r="H167" s="606">
        <f t="shared" si="100"/>
        <v>8.7400115950588399E-4</v>
      </c>
      <c r="I167" s="606">
        <f t="shared" si="100"/>
        <v>3.3410327874298853E-4</v>
      </c>
      <c r="J167" s="606">
        <f t="shared" si="100"/>
        <v>-1.5204390159421707E-4</v>
      </c>
      <c r="K167" s="606">
        <f t="shared" si="90"/>
        <v>1.0029705637513934E-3</v>
      </c>
      <c r="L167" s="606">
        <f t="shared" si="90"/>
        <v>5.6500471173221312E-4</v>
      </c>
      <c r="M167" s="606">
        <f t="shared" ref="M167:AB167" si="107">(M22/M$27*M138-L22/L$27*L138)/L$143</f>
        <v>5.0253658788622925E-5</v>
      </c>
      <c r="N167" s="606">
        <f t="shared" si="107"/>
        <v>6.0002057130193365E-4</v>
      </c>
      <c r="O167" s="606">
        <f t="shared" si="107"/>
        <v>-7.1768545260884312E-4</v>
      </c>
      <c r="P167" s="606">
        <f t="shared" si="107"/>
        <v>-1.8264418760904766E-4</v>
      </c>
      <c r="Q167" s="606">
        <f t="shared" si="107"/>
        <v>3.3083050622270812E-4</v>
      </c>
      <c r="R167" s="606">
        <f t="shared" si="107"/>
        <v>2.0648300254028219E-3</v>
      </c>
      <c r="S167" s="606">
        <f t="shared" si="107"/>
        <v>-2.5829816183484382E-4</v>
      </c>
      <c r="T167" s="606">
        <f t="shared" si="107"/>
        <v>3.4805611510613341E-4</v>
      </c>
      <c r="U167" s="606">
        <f t="shared" si="107"/>
        <v>-8.2294621745876428E-4</v>
      </c>
      <c r="V167" s="606">
        <f t="shared" si="107"/>
        <v>1.5648885081777264E-3</v>
      </c>
      <c r="W167" s="606">
        <f t="shared" si="107"/>
        <v>1.1926590149433345E-3</v>
      </c>
      <c r="X167" s="606">
        <f t="shared" si="107"/>
        <v>9.750543005541336E-4</v>
      </c>
      <c r="Y167" s="606">
        <f t="shared" si="107"/>
        <v>-1.4753716842259507E-3</v>
      </c>
      <c r="Z167" s="606">
        <f t="shared" si="107"/>
        <v>1.1725991714914485E-3</v>
      </c>
      <c r="AA167" s="606">
        <f t="shared" si="107"/>
        <v>4.6588260508820126E-4</v>
      </c>
      <c r="AB167" s="606">
        <f t="shared" si="107"/>
        <v>9.7256299005286519E-5</v>
      </c>
    </row>
    <row r="168" spans="1:38" ht="13" x14ac:dyDescent="0.3">
      <c r="A168" s="572"/>
      <c r="B168" s="573" t="s">
        <v>537</v>
      </c>
      <c r="C168" s="606"/>
      <c r="D168" s="606"/>
      <c r="E168" s="606"/>
      <c r="F168" s="606"/>
      <c r="G168" s="606"/>
      <c r="H168" s="606"/>
      <c r="I168" s="606"/>
      <c r="J168" s="606"/>
      <c r="K168" s="606"/>
      <c r="L168" s="606"/>
      <c r="M168" s="606"/>
      <c r="N168" s="606"/>
      <c r="O168" s="606"/>
      <c r="P168" s="606"/>
      <c r="Q168" s="606"/>
      <c r="R168" s="606"/>
      <c r="S168" s="606"/>
      <c r="T168" s="606"/>
      <c r="U168" s="606"/>
      <c r="V168" s="606"/>
      <c r="W168" s="606"/>
      <c r="X168" s="606"/>
      <c r="Y168" s="606"/>
      <c r="Z168" s="606"/>
      <c r="AA168" s="606"/>
      <c r="AB168" s="606"/>
    </row>
    <row r="169" spans="1:38" s="591" customFormat="1" ht="13" x14ac:dyDescent="0.3">
      <c r="A169" s="589"/>
      <c r="B169" s="575" t="s">
        <v>538</v>
      </c>
      <c r="C169" s="607"/>
      <c r="D169" s="607">
        <f t="shared" ref="D169:AB169" si="108">(D24/D$27*D140-C24/C$27*C140)/C$143</f>
        <v>3.9247153878777856E-2</v>
      </c>
      <c r="E169" s="607">
        <f t="shared" si="108"/>
        <v>1.2550502432030529E-2</v>
      </c>
      <c r="F169" s="607">
        <f t="shared" si="108"/>
        <v>2.7112601627983072E-2</v>
      </c>
      <c r="G169" s="607">
        <f t="shared" si="108"/>
        <v>-3.7939450202280428E-2</v>
      </c>
      <c r="H169" s="607">
        <f t="shared" si="108"/>
        <v>6.7671860457193381E-2</v>
      </c>
      <c r="I169" s="607">
        <f t="shared" si="108"/>
        <v>9.27982311352352E-3</v>
      </c>
      <c r="J169" s="607">
        <f t="shared" si="108"/>
        <v>3.0880375963325851E-2</v>
      </c>
      <c r="K169" s="607">
        <f t="shared" si="108"/>
        <v>1.8052272584226923E-3</v>
      </c>
      <c r="L169" s="607">
        <f t="shared" si="108"/>
        <v>4.5302497099476619E-2</v>
      </c>
      <c r="M169" s="607">
        <f t="shared" si="108"/>
        <v>2.7684824172547553E-2</v>
      </c>
      <c r="N169" s="607">
        <f t="shared" si="108"/>
        <v>6.4467128403991381E-2</v>
      </c>
      <c r="O169" s="607">
        <f t="shared" si="108"/>
        <v>1.2146419077838705E-2</v>
      </c>
      <c r="P169" s="607">
        <f t="shared" si="108"/>
        <v>-1.2572323995794213E-2</v>
      </c>
      <c r="Q169" s="607">
        <f t="shared" si="108"/>
        <v>6.995918323894032E-2</v>
      </c>
      <c r="R169" s="607">
        <f t="shared" si="108"/>
        <v>7.7808581299758761E-2</v>
      </c>
      <c r="S169" s="607">
        <f t="shared" si="108"/>
        <v>-1.5347603839284713E-2</v>
      </c>
      <c r="T169" s="607">
        <f t="shared" si="108"/>
        <v>6.2566696852284324E-3</v>
      </c>
      <c r="U169" s="607">
        <f t="shared" si="108"/>
        <v>-1.3514046118035118E-2</v>
      </c>
      <c r="V169" s="607">
        <f t="shared" si="108"/>
        <v>7.4345323659309348E-2</v>
      </c>
      <c r="W169" s="607">
        <f t="shared" si="108"/>
        <v>2.3979121528950161E-2</v>
      </c>
      <c r="X169" s="607">
        <f t="shared" si="108"/>
        <v>-2.7037129049475896E-2</v>
      </c>
      <c r="Y169" s="607">
        <f t="shared" si="108"/>
        <v>-2.3816180605844093E-2</v>
      </c>
      <c r="Z169" s="607">
        <f t="shared" si="108"/>
        <v>7.1112503082395404E-2</v>
      </c>
      <c r="AA169" s="607">
        <f t="shared" si="108"/>
        <v>4.0683322580691857E-2</v>
      </c>
      <c r="AB169" s="607">
        <f t="shared" si="108"/>
        <v>4.5017923020847471E-3</v>
      </c>
    </row>
    <row r="170" spans="1:38" ht="13" x14ac:dyDescent="0.3">
      <c r="A170" s="572"/>
      <c r="B170" s="573" t="s">
        <v>539</v>
      </c>
      <c r="C170" s="606"/>
      <c r="D170" s="606">
        <f t="shared" ref="D170:AB170" si="109">(D25/D$27*D141-C25/C$27*C141)/C$143</f>
        <v>-9.2688594357674767E-3</v>
      </c>
      <c r="E170" s="606">
        <f t="shared" si="109"/>
        <v>1.4009530459246997E-3</v>
      </c>
      <c r="F170" s="606">
        <f t="shared" si="109"/>
        <v>-6.2153942979329144E-3</v>
      </c>
      <c r="G170" s="606">
        <f t="shared" si="109"/>
        <v>1.2487628834412335E-2</v>
      </c>
      <c r="H170" s="606">
        <f t="shared" si="109"/>
        <v>8.2034828528433027E-4</v>
      </c>
      <c r="I170" s="606">
        <f t="shared" si="109"/>
        <v>-1.5527192884034714E-2</v>
      </c>
      <c r="J170" s="606">
        <f t="shared" si="109"/>
        <v>-2.180947916162073E-2</v>
      </c>
      <c r="K170" s="606">
        <f t="shared" si="109"/>
        <v>1.6876028460684936E-2</v>
      </c>
      <c r="L170" s="606">
        <f t="shared" si="109"/>
        <v>2.4107190383826872E-3</v>
      </c>
      <c r="M170" s="606">
        <f t="shared" si="109"/>
        <v>8.9783421831170669E-3</v>
      </c>
      <c r="N170" s="606">
        <f t="shared" si="109"/>
        <v>7.1929750157114728E-3</v>
      </c>
      <c r="O170" s="606">
        <f t="shared" si="109"/>
        <v>-2.1103121097281227E-2</v>
      </c>
      <c r="P170" s="606">
        <f t="shared" si="109"/>
        <v>4.2863045802316166E-3</v>
      </c>
      <c r="Q170" s="606">
        <f t="shared" si="109"/>
        <v>-6.3573331818545693E-3</v>
      </c>
      <c r="R170" s="606">
        <f t="shared" si="109"/>
        <v>4.6815157877627411E-3</v>
      </c>
      <c r="S170" s="606">
        <f t="shared" si="109"/>
        <v>1.1465782575299471E-3</v>
      </c>
      <c r="T170" s="606">
        <f t="shared" si="109"/>
        <v>-5.0474226979581333E-3</v>
      </c>
      <c r="U170" s="606">
        <f t="shared" si="109"/>
        <v>-7.7024717848387834E-4</v>
      </c>
      <c r="V170" s="606">
        <f t="shared" si="109"/>
        <v>8.2570236094784023E-3</v>
      </c>
      <c r="W170" s="606">
        <f t="shared" si="109"/>
        <v>-2.1614199899038363E-3</v>
      </c>
      <c r="X170" s="606">
        <f t="shared" si="109"/>
        <v>1.5464309867254723E-3</v>
      </c>
      <c r="Y170" s="606">
        <f t="shared" si="109"/>
        <v>-1.7491489072209013E-3</v>
      </c>
      <c r="Z170" s="606">
        <f t="shared" si="109"/>
        <v>-7.9827976497659449E-4</v>
      </c>
      <c r="AA170" s="606">
        <f t="shared" si="109"/>
        <v>4.4087313565716862E-3</v>
      </c>
      <c r="AB170" s="606">
        <f t="shared" si="109"/>
        <v>6.7877550325728935E-3</v>
      </c>
    </row>
    <row r="171" spans="1:38" ht="13" x14ac:dyDescent="0.3">
      <c r="A171" s="572"/>
      <c r="B171" s="573" t="s">
        <v>540</v>
      </c>
      <c r="C171" s="606"/>
      <c r="D171" s="606"/>
      <c r="E171" s="606"/>
      <c r="F171" s="606"/>
      <c r="G171" s="606"/>
      <c r="H171" s="606"/>
      <c r="I171" s="606"/>
      <c r="J171" s="606"/>
      <c r="K171" s="606"/>
      <c r="L171" s="606"/>
      <c r="M171" s="606"/>
      <c r="N171" s="606"/>
      <c r="O171" s="606"/>
      <c r="P171" s="606"/>
      <c r="Q171" s="606"/>
      <c r="R171" s="606"/>
      <c r="S171" s="606"/>
      <c r="T171" s="606"/>
      <c r="U171" s="606"/>
      <c r="V171" s="606"/>
      <c r="W171" s="606"/>
      <c r="X171" s="606"/>
      <c r="Y171" s="606"/>
      <c r="Z171" s="606"/>
      <c r="AA171" s="606"/>
      <c r="AB171" s="606"/>
    </row>
    <row r="172" spans="1:38" s="609" customFormat="1" ht="19.5" customHeight="1" x14ac:dyDescent="0.25">
      <c r="A172" s="576"/>
      <c r="B172" s="577" t="s">
        <v>541</v>
      </c>
      <c r="C172" s="608"/>
      <c r="D172" s="608">
        <f t="shared" ref="D172:AB172" si="110">(D27/D$27*D143-C27/C$27*C143)/C$143</f>
        <v>2.6810378406040909E-2</v>
      </c>
      <c r="E172" s="608">
        <f t="shared" si="110"/>
        <v>2.5121117275920323E-2</v>
      </c>
      <c r="F172" s="608">
        <f t="shared" si="110"/>
        <v>-1.115719925698992E-2</v>
      </c>
      <c r="G172" s="608">
        <f t="shared" si="110"/>
        <v>-3.1816394612929314E-3</v>
      </c>
      <c r="H172" s="608">
        <f t="shared" si="110"/>
        <v>4.0229812720817715E-2</v>
      </c>
      <c r="I172" s="608">
        <f t="shared" si="110"/>
        <v>9.4636679308867776E-3</v>
      </c>
      <c r="J172" s="608">
        <f t="shared" si="110"/>
        <v>1.9744564123059579E-2</v>
      </c>
      <c r="K172" s="608">
        <f t="shared" si="110"/>
        <v>1.9633026109653506E-2</v>
      </c>
      <c r="L172" s="608">
        <f t="shared" si="110"/>
        <v>3.4785009440915816E-2</v>
      </c>
      <c r="M172" s="608">
        <f t="shared" si="110"/>
        <v>1.5558033100401044E-2</v>
      </c>
      <c r="N172" s="608">
        <f t="shared" si="110"/>
        <v>5.4685285928267664E-2</v>
      </c>
      <c r="O172" s="608">
        <f t="shared" si="110"/>
        <v>-4.806899153297399E-3</v>
      </c>
      <c r="P172" s="608">
        <f t="shared" si="110"/>
        <v>9.5825285091008308E-3</v>
      </c>
      <c r="Q172" s="608">
        <f t="shared" si="110"/>
        <v>7.3362884983510651E-2</v>
      </c>
      <c r="R172" s="608">
        <f t="shared" si="110"/>
        <v>6.1895515058488365E-2</v>
      </c>
      <c r="S172" s="608">
        <f t="shared" si="110"/>
        <v>-5.3250196912778139E-3</v>
      </c>
      <c r="T172" s="608">
        <f t="shared" si="110"/>
        <v>9.6933391305975159E-3</v>
      </c>
      <c r="U172" s="608">
        <f t="shared" si="110"/>
        <v>-3.2316184381097825E-2</v>
      </c>
      <c r="V172" s="608">
        <f t="shared" si="110"/>
        <v>7.3464160079861784E-2</v>
      </c>
      <c r="W172" s="608">
        <f t="shared" si="110"/>
        <v>2.1754962986204596E-2</v>
      </c>
      <c r="X172" s="608">
        <f t="shared" si="110"/>
        <v>-2.4695545107480257E-2</v>
      </c>
      <c r="Y172" s="608">
        <f t="shared" si="110"/>
        <v>-4.1962330164986274E-2</v>
      </c>
      <c r="Z172" s="608">
        <f t="shared" si="110"/>
        <v>6.8134092987272299E-2</v>
      </c>
      <c r="AA172" s="608">
        <f t="shared" si="110"/>
        <v>5.8973494369112804E-2</v>
      </c>
      <c r="AB172" s="608">
        <f t="shared" si="110"/>
        <v>1.0666144471966834E-2</v>
      </c>
    </row>
    <row r="173" spans="1:38" s="609" customFormat="1" ht="19.5" customHeight="1" x14ac:dyDescent="0.25">
      <c r="A173" s="633" t="s">
        <v>572</v>
      </c>
      <c r="B173" s="632"/>
      <c r="C173" s="636"/>
      <c r="D173" s="636">
        <f t="shared" ref="D173:AB173" si="111">(D28/D$27*D144-C28/C$27*C144)/C$143</f>
        <v>2.6810378406040909E-2</v>
      </c>
      <c r="E173" s="636">
        <f t="shared" si="111"/>
        <v>2.5121117275920323E-2</v>
      </c>
      <c r="F173" s="636">
        <f t="shared" si="111"/>
        <v>-1.115719925698992E-2</v>
      </c>
      <c r="G173" s="636">
        <f t="shared" si="111"/>
        <v>-3.1816394612929314E-3</v>
      </c>
      <c r="H173" s="636">
        <f t="shared" si="111"/>
        <v>4.0229812720817715E-2</v>
      </c>
      <c r="I173" s="636">
        <f t="shared" si="111"/>
        <v>9.4636679308867776E-3</v>
      </c>
      <c r="J173" s="636">
        <f t="shared" si="111"/>
        <v>1.9744564123059579E-2</v>
      </c>
      <c r="K173" s="636">
        <f t="shared" si="111"/>
        <v>1.9633026109653506E-2</v>
      </c>
      <c r="L173" s="636">
        <f t="shared" si="111"/>
        <v>3.4785009440915816E-2</v>
      </c>
      <c r="M173" s="636">
        <f t="shared" si="111"/>
        <v>1.5558033100401044E-2</v>
      </c>
      <c r="N173" s="636">
        <f t="shared" si="111"/>
        <v>5.4685285928267664E-2</v>
      </c>
      <c r="O173" s="636">
        <f t="shared" si="111"/>
        <v>-1.2660560283496996E-2</v>
      </c>
      <c r="P173" s="636">
        <f t="shared" si="111"/>
        <v>-1.0824353839151315E-2</v>
      </c>
      <c r="Q173" s="636">
        <f t="shared" si="111"/>
        <v>3.2153103656671511E-2</v>
      </c>
      <c r="R173" s="636">
        <f t="shared" si="111"/>
        <v>2.339850446290859E-2</v>
      </c>
      <c r="S173" s="636">
        <f t="shared" si="111"/>
        <v>1.5314077443931335E-2</v>
      </c>
      <c r="T173" s="636">
        <f t="shared" si="111"/>
        <v>4.3069413909941942E-2</v>
      </c>
      <c r="U173" s="636">
        <f t="shared" si="111"/>
        <v>-3.080156360331596E-2</v>
      </c>
      <c r="V173" s="636">
        <f t="shared" si="111"/>
        <v>6.2653909815803391E-2</v>
      </c>
      <c r="W173" s="636">
        <f t="shared" si="111"/>
        <v>-1.6907702450354514E-2</v>
      </c>
      <c r="X173" s="636">
        <f t="shared" si="111"/>
        <v>-1.7637451526171886E-2</v>
      </c>
      <c r="Y173" s="636">
        <f t="shared" si="111"/>
        <v>-5.4345235646796088E-2</v>
      </c>
      <c r="Z173" s="636">
        <f t="shared" si="111"/>
        <v>3.6838757453079241E-2</v>
      </c>
      <c r="AA173" s="636">
        <f t="shared" si="111"/>
        <v>-5.9518316067572385E-3</v>
      </c>
      <c r="AB173" s="636">
        <f t="shared" si="111"/>
        <v>6.032584934460708E-2</v>
      </c>
    </row>
    <row r="174" spans="1:38" s="564" customFormat="1" ht="20.149999999999999" customHeight="1" x14ac:dyDescent="0.25">
      <c r="A174" s="583" t="s">
        <v>963</v>
      </c>
      <c r="B174" s="584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585"/>
      <c r="Z174" s="585"/>
      <c r="AA174" s="585"/>
      <c r="AB174" s="585"/>
      <c r="AC174" s="597"/>
      <c r="AD174" s="597"/>
      <c r="AE174" s="597"/>
      <c r="AF174" s="597"/>
      <c r="AG174" s="597"/>
      <c r="AH174" s="597"/>
      <c r="AI174" s="597"/>
      <c r="AJ174" s="597"/>
      <c r="AK174" s="597"/>
      <c r="AL174" s="597"/>
    </row>
  </sheetData>
  <pageMargins left="0.74803149606299213" right="0.74803149606299213" top="0.98425196850393704" bottom="0.98425196850393704" header="0.51181102362204722" footer="0.51181102362204722"/>
  <pageSetup scale="56" fitToHeight="3" orientation="landscape" r:id="rId1"/>
  <headerFooter alignWithMargins="0"/>
  <rowBreaks count="5" manualBreakCount="5">
    <brk id="29" max="27" man="1"/>
    <brk id="58" max="27" man="1"/>
    <brk id="87" max="27" man="1"/>
    <brk id="116" max="27" man="1"/>
    <brk id="145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5B66-0A2A-4535-9D88-5044D3BE62B8}">
  <sheetPr codeName="Sheet13"/>
  <dimension ref="A1:AN133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A2" sqref="A2"/>
    </sheetView>
  </sheetViews>
  <sheetFormatPr defaultColWidth="9.1796875" defaultRowHeight="12.5" outlineLevelCol="1" x14ac:dyDescent="0.25"/>
  <cols>
    <col min="1" max="1" width="4.1796875" style="610" customWidth="1"/>
    <col min="2" max="2" width="40.1796875" style="565" customWidth="1"/>
    <col min="3" max="9" width="9.1796875" style="565" hidden="1" customWidth="1" outlineLevel="1"/>
    <col min="10" max="10" width="9.1796875" style="565" customWidth="1" collapsed="1"/>
    <col min="11" max="20" width="9.1796875" style="565" customWidth="1"/>
    <col min="21" max="16384" width="9.1796875" style="565"/>
  </cols>
  <sheetData>
    <row r="1" spans="1:39" s="564" customFormat="1" ht="25.4" customHeight="1" x14ac:dyDescent="0.25">
      <c r="A1" s="563" t="str">
        <f>Index!B18</f>
        <v>Table 3h    RMI constant price GDP by institutional sector, FY2004-FY2022</v>
      </c>
      <c r="U1" s="565"/>
      <c r="V1" s="565"/>
      <c r="W1" s="565"/>
      <c r="X1" s="565"/>
      <c r="Y1" s="565"/>
      <c r="Z1" s="565"/>
      <c r="AA1" s="565"/>
      <c r="AB1" s="565"/>
    </row>
    <row r="2" spans="1:39" s="564" customFormat="1" ht="20.149999999999999" customHeight="1" x14ac:dyDescent="0.25">
      <c r="A2" s="566"/>
      <c r="B2" s="688" t="s">
        <v>1032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568"/>
    </row>
    <row r="3" spans="1:39" ht="20.149999999999999" customHeight="1" x14ac:dyDescent="0.25">
      <c r="A3" s="630" t="s">
        <v>972</v>
      </c>
      <c r="B3" s="109" t="s">
        <v>31</v>
      </c>
      <c r="C3" s="611">
        <v>39.490245819091797</v>
      </c>
      <c r="D3" s="611">
        <v>40.39599609375</v>
      </c>
      <c r="E3" s="611">
        <v>40.891765594482422</v>
      </c>
      <c r="F3" s="611">
        <v>43.225830078125</v>
      </c>
      <c r="G3" s="611">
        <v>46.722240447998047</v>
      </c>
      <c r="H3" s="611">
        <v>49.573307037353516</v>
      </c>
      <c r="I3" s="611">
        <v>47.997894287109375</v>
      </c>
      <c r="J3" s="611">
        <v>47.894416809082031</v>
      </c>
      <c r="K3" s="611">
        <v>45.529300689697266</v>
      </c>
      <c r="L3" s="611">
        <v>47.933238983154297</v>
      </c>
      <c r="M3" s="611">
        <v>50.890735626220703</v>
      </c>
      <c r="N3" s="611">
        <v>46.578983306884766</v>
      </c>
      <c r="O3" s="611">
        <v>48.432563781738281</v>
      </c>
      <c r="P3" s="611">
        <v>57.234169006347656</v>
      </c>
      <c r="Q3" s="611">
        <v>55.760536193847656</v>
      </c>
      <c r="R3" s="611">
        <v>53.721820831298828</v>
      </c>
      <c r="S3" s="611">
        <v>56.604835510253906</v>
      </c>
      <c r="T3" s="611">
        <v>56.119621276855469</v>
      </c>
      <c r="U3" s="611">
        <v>54.862186431884766</v>
      </c>
      <c r="V3" s="611">
        <v>57.152400970458984</v>
      </c>
      <c r="W3" s="611">
        <v>60.080875396728516</v>
      </c>
      <c r="X3" s="611">
        <v>68.67864990234375</v>
      </c>
      <c r="Y3" s="611">
        <v>88.370651245117188</v>
      </c>
      <c r="Z3" s="611">
        <v>82.401351928710938</v>
      </c>
      <c r="AA3" s="611">
        <v>86.701850891113281</v>
      </c>
      <c r="AB3" s="611">
        <v>81.093803405761719</v>
      </c>
    </row>
    <row r="4" spans="1:39" x14ac:dyDescent="0.25">
      <c r="A4" s="630" t="s">
        <v>973</v>
      </c>
      <c r="B4" s="109" t="s">
        <v>974</v>
      </c>
      <c r="C4" s="611">
        <v>17.492984771728516</v>
      </c>
      <c r="D4" s="611">
        <v>20.24241828918457</v>
      </c>
      <c r="E4" s="611">
        <v>19.074438095092773</v>
      </c>
      <c r="F4" s="611">
        <v>22.293670654296875</v>
      </c>
      <c r="G4" s="611">
        <v>24.476934432983398</v>
      </c>
      <c r="H4" s="611">
        <v>25.709571838378906</v>
      </c>
      <c r="I4" s="611">
        <v>25.029922485351563</v>
      </c>
      <c r="J4" s="611">
        <v>26.427291870117188</v>
      </c>
      <c r="K4" s="611">
        <v>26.001628875732422</v>
      </c>
      <c r="L4" s="611">
        <v>24.291086196899414</v>
      </c>
      <c r="M4" s="611">
        <v>27.30059814453125</v>
      </c>
      <c r="N4" s="611">
        <v>18.266923904418945</v>
      </c>
      <c r="O4" s="611">
        <v>24.503669738769531</v>
      </c>
      <c r="P4" s="611">
        <v>22.375825881958008</v>
      </c>
      <c r="Q4" s="611">
        <v>22.692804336547852</v>
      </c>
      <c r="R4" s="611">
        <v>20.602975845336914</v>
      </c>
      <c r="S4" s="611">
        <v>21.371700286865234</v>
      </c>
      <c r="T4" s="611">
        <v>21.424983978271484</v>
      </c>
      <c r="U4" s="611">
        <v>25.560291290283203</v>
      </c>
      <c r="V4" s="611">
        <v>23.465751647949219</v>
      </c>
      <c r="W4" s="611">
        <v>27.143325805664063</v>
      </c>
      <c r="X4" s="611">
        <v>28.439897537231445</v>
      </c>
      <c r="Y4" s="611">
        <v>26.894853591918945</v>
      </c>
      <c r="Z4" s="611">
        <v>27.474279403686523</v>
      </c>
      <c r="AA4" s="611">
        <v>26.385391235351563</v>
      </c>
      <c r="AB4" s="611">
        <v>27.858776092529297</v>
      </c>
    </row>
    <row r="5" spans="1:39" x14ac:dyDescent="0.25">
      <c r="A5" s="630" t="s">
        <v>975</v>
      </c>
      <c r="B5" s="109" t="s">
        <v>914</v>
      </c>
      <c r="C5" s="611">
        <v>3.4468936920166016</v>
      </c>
      <c r="D5" s="611">
        <v>3.2780880928039551</v>
      </c>
      <c r="E5" s="611">
        <v>3.4915857315063477</v>
      </c>
      <c r="F5" s="611">
        <v>3.1747524738311768</v>
      </c>
      <c r="G5" s="611">
        <v>2.8327860832214355</v>
      </c>
      <c r="H5" s="611">
        <v>2.8474330902099609</v>
      </c>
      <c r="I5" s="611">
        <v>3.1165413856506348</v>
      </c>
      <c r="J5" s="611">
        <v>3.213878870010376</v>
      </c>
      <c r="K5" s="611">
        <v>3.4300081729888916</v>
      </c>
      <c r="L5" s="611">
        <v>3.214163064956665</v>
      </c>
      <c r="M5" s="611">
        <v>3.3503684997558594</v>
      </c>
      <c r="N5" s="611">
        <v>3.84102463722229</v>
      </c>
      <c r="O5" s="611">
        <v>4.3935360908508301</v>
      </c>
      <c r="P5" s="611">
        <v>4.342827320098877</v>
      </c>
      <c r="Q5" s="611">
        <v>4.3290467262268066</v>
      </c>
      <c r="R5" s="611">
        <v>4.2149763107299805</v>
      </c>
      <c r="S5" s="611">
        <v>4.4508767127990723</v>
      </c>
      <c r="T5" s="611">
        <v>5.477750301361084</v>
      </c>
      <c r="U5" s="611">
        <v>6.6395668983459473</v>
      </c>
      <c r="V5" s="611">
        <v>7.09844970703125</v>
      </c>
      <c r="W5" s="611">
        <v>7.28094482421875</v>
      </c>
      <c r="X5" s="611">
        <v>7.391481876373291</v>
      </c>
      <c r="Y5" s="611">
        <v>7.8269314765930176</v>
      </c>
      <c r="Z5" s="611">
        <v>8.4499607086181641</v>
      </c>
      <c r="AA5" s="611">
        <v>7.505042552947998</v>
      </c>
      <c r="AB5" s="611">
        <v>6.5730223655700684</v>
      </c>
    </row>
    <row r="6" spans="1:39" x14ac:dyDescent="0.25">
      <c r="A6" s="630" t="s">
        <v>976</v>
      </c>
      <c r="B6" s="109" t="s">
        <v>915</v>
      </c>
      <c r="C6" s="611">
        <v>1.1002790927886963</v>
      </c>
      <c r="D6" s="611">
        <v>1.2347280979156494</v>
      </c>
      <c r="E6" s="611">
        <v>1.5659090280532837</v>
      </c>
      <c r="F6" s="611">
        <v>2.0687227249145508</v>
      </c>
      <c r="G6" s="611">
        <v>2.479860782623291</v>
      </c>
      <c r="H6" s="611">
        <v>2.4092175960540771</v>
      </c>
      <c r="I6" s="611">
        <v>3.1914505958557129</v>
      </c>
      <c r="J6" s="611">
        <v>3.1419122219085693</v>
      </c>
      <c r="K6" s="611">
        <v>3.0645785331726074</v>
      </c>
      <c r="L6" s="611">
        <v>2.6009335517883301</v>
      </c>
      <c r="M6" s="611">
        <v>2.2032976150512695</v>
      </c>
      <c r="N6" s="611">
        <v>1.8765515089035034</v>
      </c>
      <c r="O6" s="611">
        <v>1.9097697734832764</v>
      </c>
      <c r="P6" s="611">
        <v>2.1618385314941406</v>
      </c>
      <c r="Q6" s="611">
        <v>2.0692367553710938</v>
      </c>
      <c r="R6" s="611">
        <v>2.2437825202941895</v>
      </c>
      <c r="S6" s="611">
        <v>2.5682423114776611</v>
      </c>
      <c r="T6" s="611">
        <v>2.7489917278289795</v>
      </c>
      <c r="U6" s="611">
        <v>2.8179330825805664</v>
      </c>
      <c r="V6" s="611">
        <v>3.1925044059753418</v>
      </c>
      <c r="W6" s="611">
        <v>3.6227486133575439</v>
      </c>
      <c r="X6" s="611">
        <v>3.6842544078826904</v>
      </c>
      <c r="Y6" s="611">
        <v>4.1788678169250488</v>
      </c>
      <c r="Z6" s="611">
        <v>4.632422924041748</v>
      </c>
      <c r="AA6" s="611">
        <v>4.0920629501342773</v>
      </c>
      <c r="AB6" s="611">
        <v>4.0752325057983398</v>
      </c>
    </row>
    <row r="7" spans="1:39" x14ac:dyDescent="0.25">
      <c r="A7" s="630" t="s">
        <v>977</v>
      </c>
      <c r="B7" s="109" t="s">
        <v>916</v>
      </c>
      <c r="C7" s="611">
        <v>0.43008729815483093</v>
      </c>
      <c r="D7" s="611">
        <v>0.45130515098571777</v>
      </c>
      <c r="E7" s="611">
        <v>0.53318023681640625</v>
      </c>
      <c r="F7" s="611">
        <v>0.53768336772918701</v>
      </c>
      <c r="G7" s="611">
        <v>0.64278703927993774</v>
      </c>
      <c r="H7" s="611">
        <v>0.53927433490753174</v>
      </c>
      <c r="I7" s="611">
        <v>0.51365882158279419</v>
      </c>
      <c r="J7" s="611">
        <v>0.51994478702545166</v>
      </c>
      <c r="K7" s="611">
        <v>0.54320430755615234</v>
      </c>
      <c r="L7" s="611">
        <v>0.55074727535247803</v>
      </c>
      <c r="M7" s="611">
        <v>0.54644477367401123</v>
      </c>
      <c r="N7" s="611">
        <v>0.5418701171875</v>
      </c>
      <c r="O7" s="611">
        <v>0.56506335735321045</v>
      </c>
      <c r="P7" s="611">
        <v>0.59167742729187012</v>
      </c>
      <c r="Q7" s="611">
        <v>0.63846844434738159</v>
      </c>
      <c r="R7" s="611">
        <v>0.624794602394104</v>
      </c>
      <c r="S7" s="611">
        <v>0.61694014072418213</v>
      </c>
      <c r="T7" s="611">
        <v>0.70902919769287109</v>
      </c>
      <c r="U7" s="611">
        <v>0.84306973218917847</v>
      </c>
      <c r="V7" s="611">
        <v>1.0986806154251099</v>
      </c>
      <c r="W7" s="611">
        <v>1.5905735492706299</v>
      </c>
      <c r="X7" s="611">
        <v>1.9703173637390137</v>
      </c>
      <c r="Y7" s="611">
        <v>2.0994718074798584</v>
      </c>
      <c r="Z7" s="611">
        <v>2.3514935970306396</v>
      </c>
      <c r="AA7" s="611">
        <v>2.5473415851593018</v>
      </c>
      <c r="AB7" s="611">
        <v>3.1165719032287598</v>
      </c>
    </row>
    <row r="8" spans="1:39" x14ac:dyDescent="0.25">
      <c r="A8" s="630" t="s">
        <v>978</v>
      </c>
      <c r="B8" s="109" t="s">
        <v>715</v>
      </c>
      <c r="C8" s="611">
        <v>34.022319793701172</v>
      </c>
      <c r="D8" s="611">
        <v>31.001068115234375</v>
      </c>
      <c r="E8" s="611">
        <v>28.048585891723633</v>
      </c>
      <c r="F8" s="611">
        <v>27.413259506225586</v>
      </c>
      <c r="G8" s="611">
        <v>27.441543579101563</v>
      </c>
      <c r="H8" s="611">
        <v>29.834981918334961</v>
      </c>
      <c r="I8" s="611">
        <v>31.561342239379883</v>
      </c>
      <c r="J8" s="611">
        <v>33.843753814697266</v>
      </c>
      <c r="K8" s="611">
        <v>36.298740386962891</v>
      </c>
      <c r="L8" s="611">
        <v>39.897369384765625</v>
      </c>
      <c r="M8" s="611">
        <v>39.291858673095703</v>
      </c>
      <c r="N8" s="611">
        <v>39.525016784667969</v>
      </c>
      <c r="O8" s="611">
        <v>40.130603790283203</v>
      </c>
      <c r="P8" s="611">
        <v>41.165840148925781</v>
      </c>
      <c r="Q8" s="611">
        <v>41.688053131103516</v>
      </c>
      <c r="R8" s="611">
        <v>42.098747253417969</v>
      </c>
      <c r="S8" s="611">
        <v>43.728481292724609</v>
      </c>
      <c r="T8" s="611">
        <v>41.676013946533203</v>
      </c>
      <c r="U8" s="611">
        <v>41.374916076660156</v>
      </c>
      <c r="V8" s="611">
        <v>41.577987670898438</v>
      </c>
      <c r="W8" s="611">
        <v>43.474884033203125</v>
      </c>
      <c r="X8" s="611">
        <v>44.494606018066406</v>
      </c>
      <c r="Y8" s="611">
        <v>44.904369354248047</v>
      </c>
      <c r="Z8" s="611">
        <v>45.07305908203125</v>
      </c>
      <c r="AA8" s="611">
        <v>46.549205780029297</v>
      </c>
      <c r="AB8" s="611">
        <v>47.354648590087891</v>
      </c>
    </row>
    <row r="9" spans="1:39" x14ac:dyDescent="0.25">
      <c r="A9" s="630" t="s">
        <v>979</v>
      </c>
      <c r="B9" s="109" t="s">
        <v>34</v>
      </c>
      <c r="C9" s="611">
        <v>7.8603940010070801</v>
      </c>
      <c r="D9" s="611">
        <v>7.1319670677185059</v>
      </c>
      <c r="E9" s="611">
        <v>7.6261591911315918</v>
      </c>
      <c r="F9" s="611">
        <v>7.6881446838378906</v>
      </c>
      <c r="G9" s="611">
        <v>9.2583608627319336</v>
      </c>
      <c r="H9" s="611">
        <v>9.5023212432861328</v>
      </c>
      <c r="I9" s="611">
        <v>9.4622230529785156</v>
      </c>
      <c r="J9" s="611">
        <v>9.2747621536254883</v>
      </c>
      <c r="K9" s="611">
        <v>8.9641180038452148</v>
      </c>
      <c r="L9" s="611">
        <v>6.4956049919128418</v>
      </c>
      <c r="M9" s="611">
        <v>7.8353977203369141</v>
      </c>
      <c r="N9" s="611">
        <v>7.3172507286071777</v>
      </c>
      <c r="O9" s="611">
        <v>7.4085822105407715</v>
      </c>
      <c r="P9" s="611">
        <v>8.1100196838378906</v>
      </c>
      <c r="Q9" s="611">
        <v>8.6237001419067383</v>
      </c>
      <c r="R9" s="611">
        <v>9.4113826751708984</v>
      </c>
      <c r="S9" s="611">
        <v>8.7308006286621094</v>
      </c>
      <c r="T9" s="611">
        <v>9.1445550918579102</v>
      </c>
      <c r="U9" s="611">
        <v>10.266324996948242</v>
      </c>
      <c r="V9" s="611">
        <v>9.9002895355224609</v>
      </c>
      <c r="W9" s="611">
        <v>10.258906364440918</v>
      </c>
      <c r="X9" s="611">
        <v>10.851990699768066</v>
      </c>
      <c r="Y9" s="611">
        <v>11.168526649475098</v>
      </c>
      <c r="Z9" s="611">
        <v>10.741419792175293</v>
      </c>
      <c r="AA9" s="611">
        <v>10.380679130554199</v>
      </c>
      <c r="AB9" s="611">
        <v>11.247352600097656</v>
      </c>
    </row>
    <row r="10" spans="1:39" x14ac:dyDescent="0.25">
      <c r="A10" s="630" t="s">
        <v>980</v>
      </c>
      <c r="B10" s="109" t="s">
        <v>35</v>
      </c>
      <c r="C10" s="611">
        <v>8.4425563812255859</v>
      </c>
      <c r="D10" s="611">
        <v>9.0172615051269531</v>
      </c>
      <c r="E10" s="611">
        <v>9.7291765213012695</v>
      </c>
      <c r="F10" s="611">
        <v>10.203836441040039</v>
      </c>
      <c r="G10" s="611">
        <v>10.311716079711914</v>
      </c>
      <c r="H10" s="611">
        <v>9.2392711639404297</v>
      </c>
      <c r="I10" s="611">
        <v>8.7095298767089844</v>
      </c>
      <c r="J10" s="611">
        <v>9.1772699356079102</v>
      </c>
      <c r="K10" s="611">
        <v>9.4094314575195313</v>
      </c>
      <c r="L10" s="611">
        <v>9.5233221054077148</v>
      </c>
      <c r="M10" s="611">
        <v>8.9465923309326172</v>
      </c>
      <c r="N10" s="611">
        <v>8.3542060852050781</v>
      </c>
      <c r="O10" s="611">
        <v>8.2291698455810547</v>
      </c>
      <c r="P10" s="611">
        <v>7.5849313735961914</v>
      </c>
      <c r="Q10" s="611">
        <v>7.5315647125244141</v>
      </c>
      <c r="R10" s="611">
        <v>8.3501443862915039</v>
      </c>
      <c r="S10" s="611">
        <v>8.4984846115112305</v>
      </c>
      <c r="T10" s="611">
        <v>8.4934024810791016</v>
      </c>
      <c r="U10" s="611">
        <v>8.5737037658691406</v>
      </c>
      <c r="V10" s="611">
        <v>8.9330472946166992</v>
      </c>
      <c r="W10" s="611">
        <v>9.3009014129638672</v>
      </c>
      <c r="X10" s="611">
        <v>9.2513408660888672</v>
      </c>
      <c r="Y10" s="611">
        <v>9.3597440719604492</v>
      </c>
      <c r="Z10" s="611">
        <v>9.2354898452758789</v>
      </c>
      <c r="AA10" s="611">
        <v>9.5237741470336914</v>
      </c>
      <c r="AB10" s="611">
        <v>9.2083320617675781</v>
      </c>
    </row>
    <row r="11" spans="1:39" x14ac:dyDescent="0.25">
      <c r="A11" s="630" t="s">
        <v>981</v>
      </c>
      <c r="B11" s="109" t="s">
        <v>917</v>
      </c>
      <c r="C11" s="611">
        <v>0.54414963722229004</v>
      </c>
      <c r="D11" s="611">
        <v>0.56275308132171631</v>
      </c>
      <c r="E11" s="611">
        <v>0.6464684009552002</v>
      </c>
      <c r="F11" s="611">
        <v>0.67437350749969482</v>
      </c>
      <c r="G11" s="611">
        <v>0.75343799591064453</v>
      </c>
      <c r="H11" s="611">
        <v>0.6464684009552002</v>
      </c>
      <c r="I11" s="611">
        <v>0.53484797477722168</v>
      </c>
      <c r="J11" s="611">
        <v>0.47903773188591003</v>
      </c>
      <c r="K11" s="611">
        <v>0.53484797477722168</v>
      </c>
      <c r="L11" s="611">
        <v>0.56275308132171631</v>
      </c>
      <c r="M11" s="611">
        <v>0.60461074113845825</v>
      </c>
      <c r="N11" s="611">
        <v>0.60926157236099243</v>
      </c>
      <c r="O11" s="611">
        <v>0.61391240358352661</v>
      </c>
      <c r="P11" s="611">
        <v>0.59530901908874512</v>
      </c>
      <c r="Q11" s="611">
        <v>0.57205474376678467</v>
      </c>
      <c r="R11" s="611">
        <v>0.53949880599975586</v>
      </c>
      <c r="S11" s="611">
        <v>0.54880052804946899</v>
      </c>
      <c r="T11" s="611">
        <v>0.57670563459396362</v>
      </c>
      <c r="U11" s="611">
        <v>0.56740391254425049</v>
      </c>
      <c r="V11" s="611">
        <v>0.54880052804946899</v>
      </c>
      <c r="W11" s="611">
        <v>0.55810219049453735</v>
      </c>
      <c r="X11" s="611">
        <v>0.55345135927200317</v>
      </c>
      <c r="Y11" s="611">
        <v>0.53019708395004272</v>
      </c>
      <c r="Z11" s="611">
        <v>0.59706693887710571</v>
      </c>
      <c r="AA11" s="611">
        <v>0.56275308132171631</v>
      </c>
      <c r="AB11" s="611">
        <v>0.51624453067779541</v>
      </c>
    </row>
    <row r="12" spans="1:39" x14ac:dyDescent="0.25">
      <c r="A12" s="631" t="s">
        <v>91</v>
      </c>
      <c r="B12" s="109" t="s">
        <v>982</v>
      </c>
      <c r="C12" s="611">
        <v>3.1157839298248291</v>
      </c>
      <c r="D12" s="611">
        <v>3.246288537979126</v>
      </c>
      <c r="E12" s="611">
        <v>3.2215685844421387</v>
      </c>
      <c r="F12" s="611">
        <v>3.3004560470581055</v>
      </c>
      <c r="G12" s="611">
        <v>3.4669063091278076</v>
      </c>
      <c r="H12" s="611">
        <v>3.6847925186157227</v>
      </c>
      <c r="I12" s="611">
        <v>3.7590010166168213</v>
      </c>
      <c r="J12" s="611">
        <v>3.8017277717590332</v>
      </c>
      <c r="K12" s="611">
        <v>4.1030311584472656</v>
      </c>
      <c r="L12" s="611">
        <v>3.8530960083007813</v>
      </c>
      <c r="M12" s="611">
        <v>4.0548906326293945</v>
      </c>
      <c r="N12" s="611">
        <v>4.0888590812683105</v>
      </c>
      <c r="O12" s="611">
        <v>4.2030158042907715</v>
      </c>
      <c r="P12" s="611">
        <v>4.1540594100952148</v>
      </c>
      <c r="Q12" s="611">
        <v>4.1983547210693359</v>
      </c>
      <c r="R12" s="611">
        <v>4.4846692085266113</v>
      </c>
      <c r="S12" s="611">
        <v>4.5308780670166016</v>
      </c>
      <c r="T12" s="611">
        <v>5.2668108940124512</v>
      </c>
      <c r="U12" s="611">
        <v>5.1755943298339844</v>
      </c>
      <c r="V12" s="611">
        <v>5.9180092811584473</v>
      </c>
      <c r="W12" s="611">
        <v>5.6042842864990234</v>
      </c>
      <c r="X12" s="611">
        <v>5.4343433380126953</v>
      </c>
      <c r="Y12" s="611">
        <v>5.0527009963989258</v>
      </c>
      <c r="Z12" s="611">
        <v>4.9038863182067871</v>
      </c>
      <c r="AA12" s="611">
        <v>4.5369396209716797</v>
      </c>
      <c r="AB12" s="611">
        <v>4.6264705657958984</v>
      </c>
    </row>
    <row r="13" spans="1:39" x14ac:dyDescent="0.25">
      <c r="A13" s="631" t="s">
        <v>1715</v>
      </c>
      <c r="B13" s="109" t="s">
        <v>1919</v>
      </c>
      <c r="C13" s="611">
        <v>6.0218424797058105</v>
      </c>
      <c r="D13" s="611">
        <v>5.4106817245483398</v>
      </c>
      <c r="E13" s="611">
        <v>4.766632080078125</v>
      </c>
      <c r="F13" s="611">
        <v>5.3343443870544434</v>
      </c>
      <c r="G13" s="611">
        <v>5.909611701965332</v>
      </c>
      <c r="H13" s="611">
        <v>4.4623599052429199</v>
      </c>
      <c r="I13" s="611">
        <v>5.4318928718566895</v>
      </c>
      <c r="J13" s="611">
        <v>5.8195524215698242</v>
      </c>
      <c r="K13" s="611">
        <v>5.9102435111999512</v>
      </c>
      <c r="L13" s="611">
        <v>5.817448616027832</v>
      </c>
      <c r="M13" s="611">
        <v>6.6676249504089355</v>
      </c>
      <c r="N13" s="611">
        <v>7.3731250762939453</v>
      </c>
      <c r="O13" s="611">
        <v>7.0726375579833984</v>
      </c>
      <c r="P13" s="611">
        <v>6.4898958206176758</v>
      </c>
      <c r="Q13" s="611">
        <v>5.7804021835327148</v>
      </c>
      <c r="R13" s="611">
        <v>7.0917057991027832</v>
      </c>
      <c r="S13" s="611">
        <v>7.5522308349609375</v>
      </c>
      <c r="T13" s="611">
        <v>6.3727278709411621</v>
      </c>
      <c r="U13" s="611">
        <v>6.499413013458252</v>
      </c>
      <c r="V13" s="611">
        <v>7.723717212677002</v>
      </c>
      <c r="W13" s="611">
        <v>6.7170701026916504</v>
      </c>
      <c r="X13" s="611">
        <v>6.8734445571899414</v>
      </c>
      <c r="Y13" s="611">
        <v>7.7577118873596191</v>
      </c>
      <c r="Z13" s="611">
        <v>7.3760790824890137</v>
      </c>
      <c r="AA13" s="611">
        <v>6.625396728515625</v>
      </c>
      <c r="AB13" s="611">
        <v>7.3822712898254395</v>
      </c>
    </row>
    <row r="14" spans="1:39" x14ac:dyDescent="0.25">
      <c r="A14" s="631" t="s">
        <v>1716</v>
      </c>
      <c r="B14" s="109" t="s">
        <v>347</v>
      </c>
      <c r="C14" s="611">
        <v>9.4072046279907227</v>
      </c>
      <c r="D14" s="611">
        <v>9.3454303741455078</v>
      </c>
      <c r="E14" s="611">
        <v>9.3953046798706055</v>
      </c>
      <c r="F14" s="611">
        <v>8.9895801544189453</v>
      </c>
      <c r="G14" s="611">
        <v>9.2322797775268555</v>
      </c>
      <c r="H14" s="611">
        <v>9.1473493576049805</v>
      </c>
      <c r="I14" s="611">
        <v>8.8861055374145508</v>
      </c>
      <c r="J14" s="611">
        <v>8.9588966369628906</v>
      </c>
      <c r="K14" s="611">
        <v>8.8451242446899414</v>
      </c>
      <c r="L14" s="611">
        <v>8.843902587890625</v>
      </c>
      <c r="M14" s="611">
        <v>8.8876667022705078</v>
      </c>
      <c r="N14" s="611">
        <v>9.075779914855957</v>
      </c>
      <c r="O14" s="611">
        <v>9.3840532302856445</v>
      </c>
      <c r="P14" s="611">
        <v>9.4354162216186523</v>
      </c>
      <c r="Q14" s="611">
        <v>9.4174251556396484</v>
      </c>
      <c r="R14" s="611">
        <v>9.4859743118286133</v>
      </c>
      <c r="S14" s="611">
        <v>9.4675569534301758</v>
      </c>
      <c r="T14" s="611">
        <v>9.4171638488769531</v>
      </c>
      <c r="U14" s="611">
        <v>9.3903331756591797</v>
      </c>
      <c r="V14" s="611">
        <v>9.2002687454223633</v>
      </c>
      <c r="W14" s="611">
        <v>8.9816102981567383</v>
      </c>
      <c r="X14" s="611">
        <v>8.8219823837280273</v>
      </c>
      <c r="Y14" s="611">
        <v>8.6393451690673828</v>
      </c>
      <c r="Z14" s="611">
        <v>8.5439939498901367</v>
      </c>
      <c r="AA14" s="611">
        <v>8.4673776626586914</v>
      </c>
      <c r="AB14" s="611">
        <v>8.4162788391113281</v>
      </c>
    </row>
    <row r="15" spans="1:39" x14ac:dyDescent="0.25">
      <c r="A15" s="631" t="s">
        <v>1717</v>
      </c>
      <c r="B15" s="109" t="s">
        <v>1920</v>
      </c>
      <c r="C15" s="611">
        <v>9.8300018310546875</v>
      </c>
      <c r="D15" s="611">
        <v>9.2171344757080078</v>
      </c>
      <c r="E15" s="611">
        <v>9.1164484024047852</v>
      </c>
      <c r="F15" s="611">
        <v>9.2327852249145508</v>
      </c>
      <c r="G15" s="611">
        <v>9.1539039611816406</v>
      </c>
      <c r="H15" s="611">
        <v>9.0496044158935547</v>
      </c>
      <c r="I15" s="611">
        <v>9.146550178527832</v>
      </c>
      <c r="J15" s="611">
        <v>9.2780723571777344</v>
      </c>
      <c r="K15" s="611">
        <v>9.4584941864013672</v>
      </c>
      <c r="L15" s="611">
        <v>9.5602617263793945</v>
      </c>
      <c r="M15" s="611">
        <v>9.6672906875610352</v>
      </c>
      <c r="N15" s="611">
        <v>9.8431262969970703</v>
      </c>
      <c r="O15" s="611">
        <v>9.8550081253051758</v>
      </c>
      <c r="P15" s="611">
        <v>10.02593994140625</v>
      </c>
      <c r="Q15" s="611">
        <v>10.121288299560547</v>
      </c>
      <c r="R15" s="611">
        <v>10.060771942138672</v>
      </c>
      <c r="S15" s="611">
        <v>9.9704303741455078</v>
      </c>
      <c r="T15" s="611">
        <v>9.849822998046875</v>
      </c>
      <c r="U15" s="611">
        <v>9.6985034942626953</v>
      </c>
      <c r="V15" s="611">
        <v>9.5160207748413086</v>
      </c>
      <c r="W15" s="611">
        <v>9.2284746170043945</v>
      </c>
      <c r="X15" s="611">
        <v>8.9547710418701172</v>
      </c>
      <c r="Y15" s="611">
        <v>8.7617197036743164</v>
      </c>
      <c r="Z15" s="611">
        <v>8.7652568817138672</v>
      </c>
      <c r="AA15" s="611">
        <v>8.5058307647705078</v>
      </c>
      <c r="AB15" s="611">
        <v>8.3464174270629883</v>
      </c>
    </row>
    <row r="16" spans="1:39" ht="13" x14ac:dyDescent="0.3">
      <c r="A16" s="574"/>
      <c r="B16" s="573" t="s">
        <v>537</v>
      </c>
      <c r="C16" s="611">
        <v>-4.162604808807373</v>
      </c>
      <c r="D16" s="611">
        <v>-4.1568055152893066</v>
      </c>
      <c r="E16" s="611">
        <v>-4.3200421333312988</v>
      </c>
      <c r="F16" s="611">
        <v>-3.8577649593353271</v>
      </c>
      <c r="G16" s="611">
        <v>-3.9043464660644531</v>
      </c>
      <c r="H16" s="611">
        <v>-3.9188306331634521</v>
      </c>
      <c r="I16" s="611">
        <v>-4.1170029640197754</v>
      </c>
      <c r="J16" s="611">
        <v>-4.1603035926818848</v>
      </c>
      <c r="K16" s="611">
        <v>-4.0669527053833008</v>
      </c>
      <c r="L16" s="611">
        <v>-3.7769787311553955</v>
      </c>
      <c r="M16" s="611">
        <v>-3.9235234260559082</v>
      </c>
      <c r="N16" s="611">
        <v>-4.0497798919677734</v>
      </c>
      <c r="O16" s="611">
        <v>-4.4301581382751465</v>
      </c>
      <c r="P16" s="611">
        <v>-4.4915266036987305</v>
      </c>
      <c r="Q16" s="611">
        <v>-4.3193936347961426</v>
      </c>
      <c r="R16" s="611">
        <v>-4.1604089736938477</v>
      </c>
      <c r="S16" s="611">
        <v>-4.2434020042419434</v>
      </c>
      <c r="T16" s="611">
        <v>-5.0050187110900879</v>
      </c>
      <c r="U16" s="611">
        <v>-6.0005083084106445</v>
      </c>
      <c r="V16" s="611">
        <v>-6.526824951171875</v>
      </c>
      <c r="W16" s="611">
        <v>-7.5790905952453613</v>
      </c>
      <c r="X16" s="611">
        <v>-8.064788818359375</v>
      </c>
      <c r="Y16" s="611">
        <v>-8.2016611099243164</v>
      </c>
      <c r="Z16" s="611">
        <v>-8.7886972427368164</v>
      </c>
      <c r="AA16" s="611">
        <v>-8.1315097808837891</v>
      </c>
      <c r="AB16" s="611">
        <v>-7.4994134902954102</v>
      </c>
    </row>
    <row r="17" spans="1:40" ht="13" x14ac:dyDescent="0.3">
      <c r="A17" s="574"/>
      <c r="B17" s="575" t="s">
        <v>538</v>
      </c>
      <c r="C17" s="612">
        <v>137.04214477539063</v>
      </c>
      <c r="D17" s="612">
        <v>136.37831115722656</v>
      </c>
      <c r="E17" s="612">
        <v>133.78718566894531</v>
      </c>
      <c r="F17" s="612">
        <v>140.27967834472656</v>
      </c>
      <c r="G17" s="612">
        <v>148.77801513671875</v>
      </c>
      <c r="H17" s="612">
        <v>152.72712707519531</v>
      </c>
      <c r="I17" s="612">
        <v>153.22395324707031</v>
      </c>
      <c r="J17" s="612">
        <v>157.67021179199219</v>
      </c>
      <c r="K17" s="612">
        <v>158.02580261230469</v>
      </c>
      <c r="L17" s="612">
        <v>159.366943359375</v>
      </c>
      <c r="M17" s="612">
        <v>166.3238525390625</v>
      </c>
      <c r="N17" s="612">
        <v>153.24220275878906</v>
      </c>
      <c r="O17" s="612">
        <v>162.27142333984375</v>
      </c>
      <c r="P17" s="612">
        <v>169.77622985839844</v>
      </c>
      <c r="Q17" s="612">
        <v>169.10354614257813</v>
      </c>
      <c r="R17" s="612">
        <v>168.77082824707031</v>
      </c>
      <c r="S17" s="612">
        <v>174.3968505859375</v>
      </c>
      <c r="T17" s="612">
        <v>172.27256774902344</v>
      </c>
      <c r="U17" s="612">
        <v>176.26873779296875</v>
      </c>
      <c r="V17" s="612">
        <v>178.79910278320313</v>
      </c>
      <c r="W17" s="612">
        <v>186.26361083984375</v>
      </c>
      <c r="X17" s="612">
        <v>197.33573913574219</v>
      </c>
      <c r="Y17" s="612">
        <v>217.34342956542969</v>
      </c>
      <c r="Z17" s="612">
        <v>211.75706481933594</v>
      </c>
      <c r="AA17" s="612">
        <v>214.25213623046875</v>
      </c>
      <c r="AB17" s="612">
        <v>212.31600952148438</v>
      </c>
    </row>
    <row r="18" spans="1:40" ht="13" x14ac:dyDescent="0.3">
      <c r="A18" s="574"/>
      <c r="B18" s="573" t="s">
        <v>539</v>
      </c>
      <c r="C18" s="611">
        <v>24.445207595825195</v>
      </c>
      <c r="D18" s="611">
        <v>23.759334564208984</v>
      </c>
      <c r="E18" s="611">
        <v>22.91203498840332</v>
      </c>
      <c r="F18" s="611">
        <v>21.058462142944336</v>
      </c>
      <c r="G18" s="611">
        <v>23.606033325195313</v>
      </c>
      <c r="H18" s="611">
        <v>25.670747756958008</v>
      </c>
      <c r="I18" s="611">
        <v>22.501466751098633</v>
      </c>
      <c r="J18" s="611">
        <v>17.803571701049805</v>
      </c>
      <c r="K18" s="611">
        <v>20.1165771484375</v>
      </c>
      <c r="L18" s="611">
        <v>18.928987503051758</v>
      </c>
      <c r="M18" s="611">
        <v>19.801010131835938</v>
      </c>
      <c r="N18" s="611">
        <v>17.822111129760742</v>
      </c>
      <c r="O18" s="611">
        <v>15.565903663635254</v>
      </c>
      <c r="P18" s="611">
        <v>16.51966667175293</v>
      </c>
      <c r="Q18" s="611">
        <v>15.809039115905762</v>
      </c>
      <c r="R18" s="611">
        <v>14.835650444030762</v>
      </c>
      <c r="S18" s="611">
        <v>15.743034362792969</v>
      </c>
      <c r="T18" s="611">
        <v>15.088449478149414</v>
      </c>
      <c r="U18" s="611">
        <v>16.357660293579102</v>
      </c>
      <c r="V18" s="611">
        <v>17.833911895751953</v>
      </c>
      <c r="W18" s="611">
        <v>18.119207382202148</v>
      </c>
      <c r="X18" s="611">
        <v>17.888677597045898</v>
      </c>
      <c r="Y18" s="611">
        <v>18.904329299926758</v>
      </c>
      <c r="Z18" s="611">
        <v>18.76249885559082</v>
      </c>
      <c r="AA18" s="611">
        <v>19.001359939575195</v>
      </c>
      <c r="AB18" s="611">
        <v>19.796966552734375</v>
      </c>
    </row>
    <row r="19" spans="1:40" ht="13" x14ac:dyDescent="0.3">
      <c r="A19" s="574"/>
      <c r="B19" s="573" t="s">
        <v>540</v>
      </c>
      <c r="C19" s="611">
        <v>-7.9335360527038574</v>
      </c>
      <c r="D19" s="611">
        <v>-7.6189703941345215</v>
      </c>
      <c r="E19" s="611">
        <v>-6.216217041015625</v>
      </c>
      <c r="F19" s="611">
        <v>-7.1616344451904297</v>
      </c>
      <c r="G19" s="611">
        <v>-7.5230646133422852</v>
      </c>
      <c r="H19" s="611">
        <v>-7.5428709983825684</v>
      </c>
      <c r="I19" s="611">
        <v>-7.5386714935302734</v>
      </c>
      <c r="J19" s="611">
        <v>-8.4513483047485352</v>
      </c>
      <c r="K19" s="611">
        <v>-8.1391143798828125</v>
      </c>
      <c r="L19" s="611">
        <v>-7.9193220138549805</v>
      </c>
      <c r="M19" s="611">
        <v>-9.9277067184448242</v>
      </c>
      <c r="N19" s="611">
        <v>-8.3396768569946289</v>
      </c>
      <c r="O19" s="611">
        <v>-9.0947761535644531</v>
      </c>
      <c r="P19" s="611">
        <v>-8.3623256683349609</v>
      </c>
      <c r="Q19" s="611">
        <v>-7.3600969314575195</v>
      </c>
      <c r="R19" s="611">
        <v>-8.3779239654541016</v>
      </c>
      <c r="S19" s="611">
        <v>-8.5847845077514648</v>
      </c>
      <c r="T19" s="611">
        <v>-7.9075284004211426</v>
      </c>
      <c r="U19" s="611">
        <v>-9.4034576416015625</v>
      </c>
      <c r="V19" s="611">
        <v>-9.4812583923339844</v>
      </c>
      <c r="W19" s="611">
        <v>-10.243186950683594</v>
      </c>
      <c r="X19" s="611">
        <v>-10.098016738891602</v>
      </c>
      <c r="Y19" s="611">
        <v>-9.8747119903564453</v>
      </c>
      <c r="Z19" s="611">
        <v>-10.589055061340332</v>
      </c>
      <c r="AA19" s="611">
        <v>-10.87669849395752</v>
      </c>
      <c r="AB19" s="611">
        <v>-11.238384246826172</v>
      </c>
    </row>
    <row r="20" spans="1:40" ht="20.149999999999999" customHeight="1" x14ac:dyDescent="0.25">
      <c r="A20" s="613"/>
      <c r="B20" s="577" t="s">
        <v>541</v>
      </c>
      <c r="C20" s="614">
        <v>153.55380249023438</v>
      </c>
      <c r="D20" s="614">
        <v>152.5186767578125</v>
      </c>
      <c r="E20" s="614">
        <v>150.48300170898438</v>
      </c>
      <c r="F20" s="614">
        <v>154.17649841308594</v>
      </c>
      <c r="G20" s="614">
        <v>164.86099243164063</v>
      </c>
      <c r="H20" s="614">
        <v>170.85499572753906</v>
      </c>
      <c r="I20" s="614">
        <v>168.18675231933594</v>
      </c>
      <c r="J20" s="614">
        <v>167.02243041992188</v>
      </c>
      <c r="K20" s="614">
        <v>170.00326538085938</v>
      </c>
      <c r="L20" s="614">
        <v>170.37661743164063</v>
      </c>
      <c r="M20" s="614">
        <v>176.19715881347656</v>
      </c>
      <c r="N20" s="614">
        <v>162.72463989257813</v>
      </c>
      <c r="O20" s="614">
        <v>168.7425537109375</v>
      </c>
      <c r="P20" s="614">
        <v>177.93356323242188</v>
      </c>
      <c r="Q20" s="614">
        <v>177.552490234375</v>
      </c>
      <c r="R20" s="614">
        <v>175.22856140136719</v>
      </c>
      <c r="S20" s="614">
        <v>181.55509948730469</v>
      </c>
      <c r="T20" s="614">
        <v>179.45347595214844</v>
      </c>
      <c r="U20" s="614">
        <v>183.22293090820313</v>
      </c>
      <c r="V20" s="614">
        <v>187.15176391601563</v>
      </c>
      <c r="W20" s="614">
        <v>194.13963317871094</v>
      </c>
      <c r="X20" s="614">
        <v>205.12640380859375</v>
      </c>
      <c r="Y20" s="614">
        <v>226.373046875</v>
      </c>
      <c r="Z20" s="614">
        <v>219.93051147460938</v>
      </c>
      <c r="AA20" s="614">
        <v>222.37680053710938</v>
      </c>
      <c r="AB20" s="614">
        <v>220.87458801269531</v>
      </c>
    </row>
    <row r="21" spans="1:40" s="582" customFormat="1" ht="13" x14ac:dyDescent="0.25">
      <c r="A21" s="579"/>
      <c r="B21" s="580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  <c r="O21" s="581"/>
      <c r="P21" s="581"/>
      <c r="Q21" s="581"/>
      <c r="R21" s="581"/>
      <c r="S21" s="581"/>
      <c r="T21" s="581"/>
      <c r="U21" s="581"/>
      <c r="V21" s="581"/>
      <c r="W21" s="581"/>
      <c r="X21" s="581"/>
      <c r="Y21" s="581"/>
      <c r="Z21" s="581"/>
      <c r="AA21" s="581"/>
      <c r="AB21" s="581"/>
    </row>
    <row r="22" spans="1:40" s="564" customFormat="1" ht="26.25" customHeight="1" x14ac:dyDescent="0.25">
      <c r="A22" s="584"/>
      <c r="B22" s="565"/>
      <c r="C22" s="565"/>
      <c r="D22" s="565"/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97"/>
      <c r="AD22" s="597"/>
      <c r="AE22" s="597"/>
      <c r="AF22" s="597"/>
      <c r="AG22" s="597"/>
      <c r="AH22" s="597"/>
      <c r="AI22" s="597"/>
      <c r="AJ22" s="597"/>
      <c r="AK22" s="597"/>
      <c r="AL22" s="597"/>
      <c r="AM22" s="597"/>
      <c r="AN22" s="597"/>
    </row>
    <row r="23" spans="1:40" s="564" customFormat="1" ht="25.4" customHeight="1" x14ac:dyDescent="0.25">
      <c r="A23" s="563" t="str">
        <f>Index!B19</f>
        <v>Table 3b    RMI constant price GDP by institutional sector, contribution to change, FY2004-FY2022</v>
      </c>
    </row>
    <row r="24" spans="1:40" s="564" customFormat="1" ht="20.149999999999999" customHeight="1" x14ac:dyDescent="0.25">
      <c r="A24" s="587"/>
      <c r="B24" s="567"/>
      <c r="C24" s="568" t="str">
        <f t="shared" ref="C24:W24" si="0">C2</f>
        <v>FY1997</v>
      </c>
      <c r="D24" s="568" t="str">
        <f t="shared" si="0"/>
        <v>FY1998</v>
      </c>
      <c r="E24" s="568" t="str">
        <f t="shared" si="0"/>
        <v>FY1999</v>
      </c>
      <c r="F24" s="568" t="str">
        <f t="shared" si="0"/>
        <v>FY2000</v>
      </c>
      <c r="G24" s="568" t="str">
        <f t="shared" si="0"/>
        <v>FY2001</v>
      </c>
      <c r="H24" s="568" t="str">
        <f t="shared" si="0"/>
        <v>FY2002</v>
      </c>
      <c r="I24" s="568" t="str">
        <f t="shared" si="0"/>
        <v>FY2003</v>
      </c>
      <c r="J24" s="568" t="str">
        <f t="shared" si="0"/>
        <v>FY2004</v>
      </c>
      <c r="K24" s="568" t="str">
        <f t="shared" si="0"/>
        <v>FY2005</v>
      </c>
      <c r="L24" s="568" t="str">
        <f t="shared" si="0"/>
        <v>FY2006</v>
      </c>
      <c r="M24" s="568" t="str">
        <f t="shared" si="0"/>
        <v>FY2007</v>
      </c>
      <c r="N24" s="568" t="str">
        <f t="shared" si="0"/>
        <v>FY2008</v>
      </c>
      <c r="O24" s="568" t="str">
        <f t="shared" si="0"/>
        <v>FY2009</v>
      </c>
      <c r="P24" s="568" t="str">
        <f t="shared" si="0"/>
        <v>FY2010</v>
      </c>
      <c r="Q24" s="568" t="str">
        <f t="shared" si="0"/>
        <v>FY2011</v>
      </c>
      <c r="R24" s="568" t="str">
        <f t="shared" si="0"/>
        <v>FY2012</v>
      </c>
      <c r="S24" s="568" t="str">
        <f t="shared" si="0"/>
        <v>FY2013</v>
      </c>
      <c r="T24" s="568" t="str">
        <f t="shared" si="0"/>
        <v>FY2014</v>
      </c>
      <c r="U24" s="568" t="str">
        <f t="shared" si="0"/>
        <v>FY2015</v>
      </c>
      <c r="V24" s="568" t="str">
        <f t="shared" si="0"/>
        <v>FY2016</v>
      </c>
      <c r="W24" s="568" t="str">
        <f t="shared" si="0"/>
        <v>FY2017</v>
      </c>
      <c r="X24" s="568" t="str">
        <f>X2</f>
        <v>FY2018</v>
      </c>
      <c r="Y24" s="568" t="str">
        <f>Y2</f>
        <v>FY2019</v>
      </c>
      <c r="Z24" s="568" t="str">
        <f>Z2</f>
        <v>FY2020</v>
      </c>
      <c r="AA24" s="568" t="str">
        <f>AA2</f>
        <v>FY2021</v>
      </c>
      <c r="AB24" s="568" t="str">
        <f>AB2</f>
        <v>FY2022</v>
      </c>
      <c r="AC24" s="605"/>
    </row>
    <row r="25" spans="1:40" ht="20.149999999999999" customHeight="1" x14ac:dyDescent="0.25">
      <c r="A25" s="630" t="s">
        <v>972</v>
      </c>
      <c r="B25" s="109" t="s">
        <v>31</v>
      </c>
      <c r="C25" s="182"/>
      <c r="D25" s="182">
        <f t="shared" ref="D25:AB25" si="1">(D3-C3)/(D$20-C$20)*D$42</f>
        <v>5.8985857723438733E-3</v>
      </c>
      <c r="E25" s="182">
        <f t="shared" si="1"/>
        <v>3.2505494492301662E-3</v>
      </c>
      <c r="F25" s="182">
        <f t="shared" si="1"/>
        <v>1.551048594947874E-2</v>
      </c>
      <c r="G25" s="182">
        <f t="shared" si="1"/>
        <v>2.2677972361942546E-2</v>
      </c>
      <c r="H25" s="182">
        <f t="shared" si="1"/>
        <v>1.7293760927331873E-2</v>
      </c>
      <c r="I25" s="182">
        <f t="shared" si="1"/>
        <v>-9.2207590625938869E-3</v>
      </c>
      <c r="J25" s="182">
        <f t="shared" si="1"/>
        <v>-6.1525344059722284E-4</v>
      </c>
      <c r="K25" s="182">
        <f t="shared" si="1"/>
        <v>-1.416047002452582E-2</v>
      </c>
      <c r="L25" s="182">
        <f t="shared" si="1"/>
        <v>1.4140541877659982E-2</v>
      </c>
      <c r="M25" s="182">
        <f t="shared" si="1"/>
        <v>1.7358582930272298E-2</v>
      </c>
      <c r="N25" s="182">
        <f t="shared" si="1"/>
        <v>-2.4471179605684706E-2</v>
      </c>
      <c r="O25" s="182">
        <f t="shared" si="1"/>
        <v>1.1390902300211838E-2</v>
      </c>
      <c r="P25" s="182">
        <f t="shared" si="1"/>
        <v>5.2159962208980573E-2</v>
      </c>
      <c r="Q25" s="182">
        <f t="shared" si="1"/>
        <v>-8.2819271739930315E-3</v>
      </c>
      <c r="R25" s="182">
        <f t="shared" si="1"/>
        <v>-1.1482324803542129E-2</v>
      </c>
      <c r="S25" s="182">
        <f t="shared" si="1"/>
        <v>1.6452881059449125E-2</v>
      </c>
      <c r="T25" s="182">
        <f t="shared" si="1"/>
        <v>-2.672545330693765E-3</v>
      </c>
      <c r="U25" s="182">
        <f t="shared" si="1"/>
        <v>-7.0070241788239337E-3</v>
      </c>
      <c r="V25" s="182">
        <f t="shared" si="1"/>
        <v>1.2499606502428637E-2</v>
      </c>
      <c r="W25" s="182">
        <f t="shared" si="1"/>
        <v>1.5647591906126461E-2</v>
      </c>
      <c r="X25" s="182">
        <f t="shared" si="1"/>
        <v>4.4286549659341021E-2</v>
      </c>
      <c r="Y25" s="182">
        <f t="shared" si="1"/>
        <v>9.5999349557886776E-2</v>
      </c>
      <c r="Z25" s="182">
        <f t="shared" si="1"/>
        <v>-2.6369302347652758E-2</v>
      </c>
      <c r="AA25" s="182">
        <f t="shared" si="1"/>
        <v>1.9553898790886058E-2</v>
      </c>
      <c r="AB25" s="182">
        <f t="shared" si="1"/>
        <v>-2.5218671515222783E-2</v>
      </c>
    </row>
    <row r="26" spans="1:40" x14ac:dyDescent="0.25">
      <c r="A26" s="630" t="s">
        <v>973</v>
      </c>
      <c r="B26" s="109" t="s">
        <v>974</v>
      </c>
      <c r="C26" s="182"/>
      <c r="D26" s="182">
        <f t="shared" ref="D26:AB26" si="2">(D4-C4)/(D$20-C$20)*D$42</f>
        <v>1.790534309712646E-2</v>
      </c>
      <c r="E26" s="182">
        <f t="shared" si="2"/>
        <v>-7.6579486455055903E-3</v>
      </c>
      <c r="F26" s="182">
        <f t="shared" si="2"/>
        <v>2.1392665767192193E-2</v>
      </c>
      <c r="G26" s="182">
        <f t="shared" si="2"/>
        <v>1.4160807912739656E-2</v>
      </c>
      <c r="H26" s="182">
        <f t="shared" si="2"/>
        <v>7.4768287344055403E-3</v>
      </c>
      <c r="I26" s="182">
        <f t="shared" si="2"/>
        <v>-3.9779308186643648E-3</v>
      </c>
      <c r="J26" s="182">
        <f t="shared" si="2"/>
        <v>8.3084390743954108E-3</v>
      </c>
      <c r="K26" s="182">
        <f t="shared" si="2"/>
        <v>-2.5485379018529222E-3</v>
      </c>
      <c r="L26" s="182">
        <f t="shared" si="2"/>
        <v>-1.0061822489120052E-2</v>
      </c>
      <c r="M26" s="182">
        <f t="shared" si="2"/>
        <v>1.7663878958269215E-2</v>
      </c>
      <c r="N26" s="182">
        <f t="shared" si="2"/>
        <v>-5.1270260547591512E-2</v>
      </c>
      <c r="O26" s="182">
        <f t="shared" si="2"/>
        <v>3.8326991157993824E-2</v>
      </c>
      <c r="P26" s="182">
        <f t="shared" si="2"/>
        <v>-1.2610001508313082E-2</v>
      </c>
      <c r="Q26" s="182">
        <f t="shared" si="2"/>
        <v>1.7814427409392005E-3</v>
      </c>
      <c r="R26" s="182">
        <f t="shared" si="2"/>
        <v>-1.1770200961148471E-2</v>
      </c>
      <c r="S26" s="182">
        <f t="shared" si="2"/>
        <v>4.3869814109101105E-3</v>
      </c>
      <c r="T26" s="182">
        <f t="shared" si="2"/>
        <v>2.9348496162717784E-4</v>
      </c>
      <c r="U26" s="182">
        <f t="shared" si="2"/>
        <v>2.304389641978518E-2</v>
      </c>
      <c r="V26" s="182">
        <f t="shared" si="2"/>
        <v>-1.1431645765907786E-2</v>
      </c>
      <c r="W26" s="182">
        <f t="shared" si="2"/>
        <v>1.9650224399515474E-2</v>
      </c>
      <c r="X26" s="182">
        <f t="shared" si="2"/>
        <v>6.678552495120108E-3</v>
      </c>
      <c r="Y26" s="182">
        <f t="shared" si="2"/>
        <v>-7.5321553765170133E-3</v>
      </c>
      <c r="Z26" s="182">
        <f t="shared" si="2"/>
        <v>2.5596060121394594E-3</v>
      </c>
      <c r="AA26" s="182">
        <f t="shared" si="2"/>
        <v>-4.9510554994579023E-3</v>
      </c>
      <c r="AB26" s="182">
        <f t="shared" si="2"/>
        <v>6.6256230578866787E-3</v>
      </c>
    </row>
    <row r="27" spans="1:40" x14ac:dyDescent="0.25">
      <c r="A27" s="630" t="s">
        <v>975</v>
      </c>
      <c r="B27" s="109" t="s">
        <v>914</v>
      </c>
      <c r="C27" s="182"/>
      <c r="D27" s="182">
        <f t="shared" ref="D27:AB27" si="3">(D5-C5)/(D$20-C$20)*D$42</f>
        <v>-1.0993254251934338E-3</v>
      </c>
      <c r="E27" s="182">
        <f t="shared" si="3"/>
        <v>1.3998130802131829E-3</v>
      </c>
      <c r="F27" s="182">
        <f t="shared" si="3"/>
        <v>-2.1054421700591056E-3</v>
      </c>
      <c r="G27" s="182">
        <f t="shared" si="3"/>
        <v>-2.2180189207145458E-3</v>
      </c>
      <c r="H27" s="182">
        <f t="shared" si="3"/>
        <v>8.8844588234531687E-5</v>
      </c>
      <c r="I27" s="182">
        <f t="shared" si="3"/>
        <v>1.5750683454981867E-3</v>
      </c>
      <c r="J27" s="182">
        <f t="shared" si="3"/>
        <v>5.7874644118775342E-4</v>
      </c>
      <c r="K27" s="182">
        <f t="shared" si="3"/>
        <v>1.2940136389772909E-3</v>
      </c>
      <c r="L27" s="182">
        <f t="shared" si="3"/>
        <v>-1.2696527184266921E-3</v>
      </c>
      <c r="M27" s="182">
        <f t="shared" si="3"/>
        <v>7.9943736912046386E-4</v>
      </c>
      <c r="N27" s="182">
        <f t="shared" si="3"/>
        <v>2.7846994853409769E-3</v>
      </c>
      <c r="O27" s="182">
        <f t="shared" si="3"/>
        <v>3.395376717338422E-3</v>
      </c>
      <c r="P27" s="182">
        <f t="shared" si="3"/>
        <v>-3.0050967960825814E-4</v>
      </c>
      <c r="Q27" s="182">
        <f t="shared" si="3"/>
        <v>-7.7447973399317183E-5</v>
      </c>
      <c r="R27" s="182">
        <f t="shared" si="3"/>
        <v>-6.4246024004647854E-4</v>
      </c>
      <c r="S27" s="182">
        <f t="shared" si="3"/>
        <v>1.346244015145186E-3</v>
      </c>
      <c r="T27" s="182">
        <f t="shared" si="3"/>
        <v>5.6559886858689838E-3</v>
      </c>
      <c r="U27" s="182">
        <f t="shared" si="3"/>
        <v>6.4741938868582505E-3</v>
      </c>
      <c r="V27" s="182">
        <f t="shared" si="3"/>
        <v>2.5045053389916925E-3</v>
      </c>
      <c r="W27" s="182">
        <f t="shared" si="3"/>
        <v>9.751183390897402E-4</v>
      </c>
      <c r="X27" s="182">
        <f t="shared" si="3"/>
        <v>5.6936881122459184E-4</v>
      </c>
      <c r="Y27" s="182">
        <f t="shared" si="3"/>
        <v>2.1228354426085991E-3</v>
      </c>
      <c r="Z27" s="182">
        <f t="shared" si="3"/>
        <v>2.7522235558775422E-3</v>
      </c>
      <c r="AA27" s="182">
        <f t="shared" si="3"/>
        <v>-4.2964395860064612E-3</v>
      </c>
      <c r="AB27" s="182">
        <f t="shared" si="3"/>
        <v>-4.1911754514266444E-3</v>
      </c>
    </row>
    <row r="28" spans="1:40" x14ac:dyDescent="0.25">
      <c r="A28" s="630" t="s">
        <v>976</v>
      </c>
      <c r="B28" s="109" t="s">
        <v>915</v>
      </c>
      <c r="C28" s="182"/>
      <c r="D28" s="182">
        <f t="shared" ref="D28:AB28" si="4">(D6-C6)/(D$20-C$20)*D$42</f>
        <v>8.7558238836516541E-4</v>
      </c>
      <c r="E28" s="182">
        <f t="shared" si="4"/>
        <v>2.1714122963676294E-3</v>
      </c>
      <c r="F28" s="182">
        <f t="shared" si="4"/>
        <v>3.3413321847051468E-3</v>
      </c>
      <c r="G28" s="182">
        <f t="shared" si="4"/>
        <v>2.6666713924658947E-3</v>
      </c>
      <c r="H28" s="182">
        <f t="shared" si="4"/>
        <v>-4.2850152438883202E-4</v>
      </c>
      <c r="I28" s="182">
        <f t="shared" si="4"/>
        <v>4.5783443233293466E-3</v>
      </c>
      <c r="J28" s="182">
        <f t="shared" si="4"/>
        <v>-2.9454385237836936E-4</v>
      </c>
      <c r="K28" s="182">
        <f t="shared" si="4"/>
        <v>-4.6301379127062088E-4</v>
      </c>
      <c r="L28" s="182">
        <f t="shared" si="4"/>
        <v>-2.7272710341507958E-3</v>
      </c>
      <c r="M28" s="182">
        <f t="shared" si="4"/>
        <v>-2.3338644864023235E-3</v>
      </c>
      <c r="N28" s="182">
        <f t="shared" si="4"/>
        <v>-1.8544345910461676E-3</v>
      </c>
      <c r="O28" s="182">
        <f t="shared" si="4"/>
        <v>2.0413788963799057E-4</v>
      </c>
      <c r="P28" s="182">
        <f t="shared" si="4"/>
        <v>1.493806704162293E-3</v>
      </c>
      <c r="Q28" s="182">
        <f t="shared" si="4"/>
        <v>-5.204289423580414E-4</v>
      </c>
      <c r="R28" s="182">
        <f t="shared" si="4"/>
        <v>9.8306571027356651E-4</v>
      </c>
      <c r="S28" s="182">
        <f t="shared" si="4"/>
        <v>1.8516375902914849E-3</v>
      </c>
      <c r="T28" s="182">
        <f t="shared" si="4"/>
        <v>9.9556232164086126E-4</v>
      </c>
      <c r="U28" s="182">
        <f t="shared" si="4"/>
        <v>3.8417397258981069E-4</v>
      </c>
      <c r="V28" s="182">
        <f t="shared" si="4"/>
        <v>2.0443474053061538E-3</v>
      </c>
      <c r="W28" s="182">
        <f t="shared" si="4"/>
        <v>2.2989054357792481E-3</v>
      </c>
      <c r="X28" s="182">
        <f t="shared" si="4"/>
        <v>3.1681214967851863E-4</v>
      </c>
      <c r="Y28" s="182">
        <f t="shared" si="4"/>
        <v>2.4112615434134393E-3</v>
      </c>
      <c r="Z28" s="182">
        <f t="shared" si="4"/>
        <v>2.0035738060598073E-3</v>
      </c>
      <c r="AA28" s="182">
        <f t="shared" si="4"/>
        <v>-2.4569577467192447E-3</v>
      </c>
      <c r="AB28" s="182">
        <f t="shared" si="4"/>
        <v>-7.5684353292640113E-5</v>
      </c>
    </row>
    <row r="29" spans="1:40" x14ac:dyDescent="0.25">
      <c r="A29" s="630" t="s">
        <v>977</v>
      </c>
      <c r="B29" s="109" t="s">
        <v>916</v>
      </c>
      <c r="C29" s="182"/>
      <c r="D29" s="182">
        <f t="shared" ref="D29:AB29" si="5">(D7-C7)/(D$20-C$20)*D$42</f>
        <v>1.3817862199951781E-4</v>
      </c>
      <c r="E29" s="182">
        <f t="shared" si="5"/>
        <v>5.3682006408106644E-4</v>
      </c>
      <c r="F29" s="182">
        <f t="shared" si="5"/>
        <v>2.9924515471118E-5</v>
      </c>
      <c r="G29" s="182">
        <f t="shared" si="5"/>
        <v>6.817100701635195E-4</v>
      </c>
      <c r="H29" s="182">
        <f t="shared" si="5"/>
        <v>-6.2787869250106052E-4</v>
      </c>
      <c r="I29" s="182">
        <f t="shared" si="5"/>
        <v>-1.4992545705591463E-4</v>
      </c>
      <c r="J29" s="182">
        <f t="shared" si="5"/>
        <v>3.7374914230595022E-5</v>
      </c>
      <c r="K29" s="182">
        <f t="shared" si="5"/>
        <v>1.392598615181344E-4</v>
      </c>
      <c r="L29" s="182">
        <f t="shared" si="5"/>
        <v>4.4369546546220643E-5</v>
      </c>
      <c r="M29" s="182">
        <f t="shared" si="5"/>
        <v>-2.5252888238569913E-5</v>
      </c>
      <c r="N29" s="182">
        <f t="shared" si="5"/>
        <v>-2.5963281799305237E-5</v>
      </c>
      <c r="O29" s="182">
        <f t="shared" si="5"/>
        <v>1.4253059758510635E-4</v>
      </c>
      <c r="P29" s="182">
        <f t="shared" si="5"/>
        <v>1.577199666199825E-4</v>
      </c>
      <c r="Q29" s="182">
        <f t="shared" si="5"/>
        <v>2.6296903296648858E-4</v>
      </c>
      <c r="R29" s="182">
        <f t="shared" si="5"/>
        <v>-7.7012955071639532E-5</v>
      </c>
      <c r="S29" s="182">
        <f t="shared" si="5"/>
        <v>-4.482409492554664E-5</v>
      </c>
      <c r="T29" s="182">
        <f t="shared" si="5"/>
        <v>5.072237421517783E-4</v>
      </c>
      <c r="U29" s="182">
        <f t="shared" si="5"/>
        <v>7.4693752118821892E-4</v>
      </c>
      <c r="V29" s="182">
        <f t="shared" si="5"/>
        <v>1.3950812923301309E-3</v>
      </c>
      <c r="W29" s="182">
        <f t="shared" si="5"/>
        <v>2.6283104340189809E-3</v>
      </c>
      <c r="X29" s="182">
        <f t="shared" si="5"/>
        <v>1.9560344698849766E-3</v>
      </c>
      <c r="Y29" s="182">
        <f t="shared" si="5"/>
        <v>6.2963344232057252E-4</v>
      </c>
      <c r="Z29" s="182">
        <f t="shared" si="5"/>
        <v>1.1133029882746772E-3</v>
      </c>
      <c r="AA29" s="182">
        <f t="shared" si="5"/>
        <v>8.9049939826685298E-4</v>
      </c>
      <c r="AB29" s="182">
        <f t="shared" si="5"/>
        <v>2.5597558589501726E-3</v>
      </c>
    </row>
    <row r="30" spans="1:40" x14ac:dyDescent="0.25">
      <c r="A30" s="630" t="s">
        <v>978</v>
      </c>
      <c r="B30" s="109" t="s">
        <v>715</v>
      </c>
      <c r="C30" s="182"/>
      <c r="D30" s="182">
        <f t="shared" ref="D30:AB30" si="6">(D8-C8)/(D$20-C$20)*D$42</f>
        <v>-1.9675524991697436E-2</v>
      </c>
      <c r="E30" s="182">
        <f t="shared" si="6"/>
        <v>-1.9358168365170413E-2</v>
      </c>
      <c r="F30" s="182">
        <f t="shared" si="6"/>
        <v>-4.221914623464865E-3</v>
      </c>
      <c r="G30" s="182">
        <f t="shared" si="6"/>
        <v>1.8345255708295341E-4</v>
      </c>
      <c r="H30" s="182">
        <f t="shared" si="6"/>
        <v>1.4517917816282882E-2</v>
      </c>
      <c r="I30" s="182">
        <f t="shared" si="6"/>
        <v>1.0104242569517479E-2</v>
      </c>
      <c r="J30" s="182">
        <f t="shared" si="6"/>
        <v>1.3570697714548796E-2</v>
      </c>
      <c r="K30" s="182">
        <f t="shared" si="6"/>
        <v>1.4698544178128482E-2</v>
      </c>
      <c r="L30" s="182">
        <f t="shared" si="6"/>
        <v>2.1167999271900072E-2</v>
      </c>
      <c r="M30" s="182">
        <f t="shared" si="6"/>
        <v>-3.5539542972372303E-3</v>
      </c>
      <c r="N30" s="182">
        <f t="shared" si="6"/>
        <v>1.3232796325568918E-3</v>
      </c>
      <c r="O30" s="182">
        <f t="shared" si="6"/>
        <v>3.721544604523373E-3</v>
      </c>
      <c r="P30" s="182">
        <f t="shared" si="6"/>
        <v>6.1350046913239073E-3</v>
      </c>
      <c r="Q30" s="182">
        <f t="shared" si="6"/>
        <v>2.9348762127334323E-3</v>
      </c>
      <c r="R30" s="182">
        <f t="shared" si="6"/>
        <v>2.3130856783384179E-3</v>
      </c>
      <c r="S30" s="182">
        <f t="shared" si="6"/>
        <v>9.3006187248988164E-3</v>
      </c>
      <c r="T30" s="182">
        <f t="shared" si="6"/>
        <v>-1.1304928101647337E-2</v>
      </c>
      <c r="U30" s="182">
        <f t="shared" si="6"/>
        <v>-1.6778603383159607E-3</v>
      </c>
      <c r="V30" s="182">
        <f t="shared" si="6"/>
        <v>1.1083306725402271E-3</v>
      </c>
      <c r="W30" s="182">
        <f t="shared" si="6"/>
        <v>1.0135605043807779E-2</v>
      </c>
      <c r="X30" s="182">
        <f t="shared" si="6"/>
        <v>5.2525183455178282E-3</v>
      </c>
      <c r="Y30" s="182">
        <f t="shared" si="6"/>
        <v>1.9976138057975035E-3</v>
      </c>
      <c r="Z30" s="182">
        <f t="shared" si="6"/>
        <v>7.4518468568544329E-4</v>
      </c>
      <c r="AA30" s="182">
        <f t="shared" si="6"/>
        <v>6.7118777112854409E-3</v>
      </c>
      <c r="AB30" s="182">
        <f t="shared" si="6"/>
        <v>3.6219731919570762E-3</v>
      </c>
    </row>
    <row r="31" spans="1:40" x14ac:dyDescent="0.25">
      <c r="A31" s="630" t="s">
        <v>979</v>
      </c>
      <c r="B31" s="109" t="s">
        <v>34</v>
      </c>
      <c r="C31" s="182"/>
      <c r="D31" s="182">
        <f t="shared" ref="D31:AB31" si="7">(D9-C9)/(D$20-C$20)*D$42</f>
        <v>-4.7437896129918101E-3</v>
      </c>
      <c r="E31" s="182">
        <f t="shared" si="7"/>
        <v>3.2402072580122302E-3</v>
      </c>
      <c r="F31" s="182">
        <f t="shared" si="7"/>
        <v>4.1191026230438571E-4</v>
      </c>
      <c r="G31" s="182">
        <f t="shared" si="7"/>
        <v>1.0184536521817691E-2</v>
      </c>
      <c r="H31" s="182">
        <f t="shared" si="7"/>
        <v>1.479794443524028E-3</v>
      </c>
      <c r="I31" s="182">
        <f t="shared" si="7"/>
        <v>-2.3469135413260928E-4</v>
      </c>
      <c r="J31" s="182">
        <f t="shared" si="7"/>
        <v>-1.1145996742781309E-3</v>
      </c>
      <c r="K31" s="182">
        <f t="shared" si="7"/>
        <v>-1.8598947997539091E-3</v>
      </c>
      <c r="L31" s="182">
        <f t="shared" si="7"/>
        <v>-1.4520385866719094E-2</v>
      </c>
      <c r="M31" s="182">
        <f t="shared" si="7"/>
        <v>7.8637124543315499E-3</v>
      </c>
      <c r="N31" s="182">
        <f t="shared" si="7"/>
        <v>-2.9407227404742091E-3</v>
      </c>
      <c r="O31" s="182">
        <f t="shared" si="7"/>
        <v>5.6126399784252442E-4</v>
      </c>
      <c r="P31" s="182">
        <f t="shared" si="7"/>
        <v>4.1568499342418894E-3</v>
      </c>
      <c r="Q31" s="182">
        <f t="shared" si="7"/>
        <v>2.8869227858819659E-3</v>
      </c>
      <c r="R31" s="182">
        <f t="shared" si="7"/>
        <v>4.4363361630377404E-3</v>
      </c>
      <c r="S31" s="182">
        <f t="shared" si="7"/>
        <v>-3.8839675510996784E-3</v>
      </c>
      <c r="T31" s="182">
        <f t="shared" si="7"/>
        <v>2.2789470764754435E-3</v>
      </c>
      <c r="U31" s="182">
        <f t="shared" si="7"/>
        <v>6.2510346993192491E-3</v>
      </c>
      <c r="V31" s="182">
        <f t="shared" si="7"/>
        <v>-1.9977601035602241E-3</v>
      </c>
      <c r="W31" s="182">
        <f t="shared" si="7"/>
        <v>1.9161819339270935E-3</v>
      </c>
      <c r="X31" s="182">
        <f t="shared" si="7"/>
        <v>3.054936931817511E-3</v>
      </c>
      <c r="Y31" s="182">
        <f t="shared" si="7"/>
        <v>1.5431263056822032E-3</v>
      </c>
      <c r="Z31" s="182">
        <f t="shared" si="7"/>
        <v>-1.8867390053536133E-3</v>
      </c>
      <c r="AA31" s="182">
        <f t="shared" si="7"/>
        <v>-1.6402483639144283E-3</v>
      </c>
      <c r="AB31" s="182">
        <f t="shared" si="7"/>
        <v>3.8973196279925453E-3</v>
      </c>
    </row>
    <row r="32" spans="1:40" x14ac:dyDescent="0.25">
      <c r="A32" s="630" t="s">
        <v>980</v>
      </c>
      <c r="B32" s="109" t="s">
        <v>35</v>
      </c>
      <c r="C32" s="182"/>
      <c r="D32" s="182">
        <f t="shared" ref="D32:AB32" si="8">(D10-C10)/(D$20-C$20)*D$42</f>
        <v>3.7426954890154114E-3</v>
      </c>
      <c r="E32" s="182">
        <f t="shared" si="8"/>
        <v>4.6677235293929257E-3</v>
      </c>
      <c r="F32" s="182">
        <f t="shared" si="8"/>
        <v>3.1542427672774987E-3</v>
      </c>
      <c r="G32" s="182">
        <f t="shared" si="8"/>
        <v>6.9971519513196067E-4</v>
      </c>
      <c r="H32" s="182">
        <f t="shared" si="8"/>
        <v>-6.5051465477266833E-3</v>
      </c>
      <c r="I32" s="182">
        <f t="shared" si="8"/>
        <v>-3.1005314475920898E-3</v>
      </c>
      <c r="J32" s="182">
        <f t="shared" si="8"/>
        <v>2.7810755154533892E-3</v>
      </c>
      <c r="K32" s="182">
        <f t="shared" si="8"/>
        <v>1.3900020573759321E-3</v>
      </c>
      <c r="L32" s="182">
        <f t="shared" si="8"/>
        <v>6.6993211943918547E-4</v>
      </c>
      <c r="M32" s="182">
        <f t="shared" si="8"/>
        <v>-3.3850289034321095E-3</v>
      </c>
      <c r="N32" s="182">
        <f t="shared" si="8"/>
        <v>-3.3620646877435909E-3</v>
      </c>
      <c r="O32" s="182">
        <f t="shared" si="8"/>
        <v>-7.6839155831941132E-4</v>
      </c>
      <c r="P32" s="182">
        <f t="shared" si="8"/>
        <v>-3.8178779318965893E-3</v>
      </c>
      <c r="Q32" s="182">
        <f t="shared" si="8"/>
        <v>-2.9992464660570173E-4</v>
      </c>
      <c r="R32" s="182">
        <f t="shared" si="8"/>
        <v>4.6103531000130805E-3</v>
      </c>
      <c r="S32" s="182">
        <f t="shared" si="8"/>
        <v>8.4655277674709534E-4</v>
      </c>
      <c r="T32" s="182">
        <f t="shared" si="8"/>
        <v>-2.799222079952804E-5</v>
      </c>
      <c r="U32" s="182">
        <f t="shared" si="8"/>
        <v>4.4747689819868154E-4</v>
      </c>
      <c r="V32" s="182">
        <f t="shared" si="8"/>
        <v>1.9612366583503264E-3</v>
      </c>
      <c r="W32" s="182">
        <f t="shared" si="8"/>
        <v>1.9655391466801412E-3</v>
      </c>
      <c r="X32" s="182">
        <f t="shared" si="8"/>
        <v>-2.5528299432490492E-4</v>
      </c>
      <c r="Y32" s="182">
        <f t="shared" si="8"/>
        <v>5.2847026935028075E-4</v>
      </c>
      <c r="Z32" s="182">
        <f t="shared" si="8"/>
        <v>-5.4889143561857715E-4</v>
      </c>
      <c r="AA32" s="182">
        <f t="shared" si="8"/>
        <v>1.3107972141968697E-3</v>
      </c>
      <c r="AB32" s="182">
        <f t="shared" si="8"/>
        <v>-1.4185026698118827E-3</v>
      </c>
    </row>
    <row r="33" spans="1:40" x14ac:dyDescent="0.25">
      <c r="A33" s="630" t="s">
        <v>981</v>
      </c>
      <c r="B33" s="109" t="s">
        <v>917</v>
      </c>
      <c r="C33" s="182"/>
      <c r="D33" s="182">
        <f t="shared" ref="D33:AB33" si="9">(D11-C11)/(D$20-C$20)*D$42</f>
        <v>1.2115261099189836E-4</v>
      </c>
      <c r="E33" s="182">
        <f t="shared" si="9"/>
        <v>5.4888569330048033E-4</v>
      </c>
      <c r="F33" s="182">
        <f t="shared" si="9"/>
        <v>1.8543693458786649E-4</v>
      </c>
      <c r="G33" s="182">
        <f t="shared" si="9"/>
        <v>5.1281803144284459E-4</v>
      </c>
      <c r="H33" s="182">
        <f t="shared" si="9"/>
        <v>-6.4884720986863455E-4</v>
      </c>
      <c r="I33" s="182">
        <f t="shared" si="9"/>
        <v>-6.5330501869537941E-4</v>
      </c>
      <c r="J33" s="182">
        <f t="shared" si="9"/>
        <v>-3.3183495204988059E-4</v>
      </c>
      <c r="K33" s="182">
        <f t="shared" si="9"/>
        <v>3.341481904615758E-4</v>
      </c>
      <c r="L33" s="182">
        <f t="shared" si="9"/>
        <v>1.6414453264752363E-4</v>
      </c>
      <c r="M33" s="182">
        <f t="shared" si="9"/>
        <v>2.4567725576273014E-4</v>
      </c>
      <c r="N33" s="182">
        <f t="shared" si="9"/>
        <v>2.6395608498191383E-5</v>
      </c>
      <c r="O33" s="182">
        <f t="shared" si="9"/>
        <v>2.8580989490002203E-5</v>
      </c>
      <c r="P33" s="182">
        <f t="shared" si="9"/>
        <v>-1.102471432703917E-4</v>
      </c>
      <c r="Q33" s="182">
        <f t="shared" si="9"/>
        <v>-1.3069077525067649E-4</v>
      </c>
      <c r="R33" s="182">
        <f t="shared" si="9"/>
        <v>-1.8335951089198493E-4</v>
      </c>
      <c r="S33" s="182">
        <f t="shared" si="9"/>
        <v>5.3083367091094216E-5</v>
      </c>
      <c r="T33" s="182">
        <f t="shared" si="9"/>
        <v>1.5370048334250143E-4</v>
      </c>
      <c r="U33" s="182">
        <f t="shared" si="9"/>
        <v>-5.1833613143238618E-5</v>
      </c>
      <c r="V33" s="182">
        <f t="shared" si="9"/>
        <v>-1.0153414969713551E-4</v>
      </c>
      <c r="W33" s="182">
        <f t="shared" si="9"/>
        <v>4.9701174332732966E-5</v>
      </c>
      <c r="X33" s="182">
        <f t="shared" si="9"/>
        <v>-2.3956114196697582E-5</v>
      </c>
      <c r="Y33" s="182">
        <f t="shared" si="9"/>
        <v>-1.1336558770688204E-4</v>
      </c>
      <c r="Z33" s="182">
        <f t="shared" si="9"/>
        <v>2.9539671727786359E-4</v>
      </c>
      <c r="AA33" s="182">
        <f t="shared" si="9"/>
        <v>-1.5602136022563958E-4</v>
      </c>
      <c r="AB33" s="182">
        <f t="shared" si="9"/>
        <v>-2.091429975230706E-4</v>
      </c>
    </row>
    <row r="34" spans="1:40" x14ac:dyDescent="0.25">
      <c r="A34" s="631" t="s">
        <v>91</v>
      </c>
      <c r="B34" s="109" t="s">
        <v>982</v>
      </c>
      <c r="C34" s="182"/>
      <c r="D34" s="182">
        <f t="shared" ref="D34:AB34" si="10">(D12-C12)/(D$20-C$20)*D$42</f>
        <v>8.4989499470451626E-4</v>
      </c>
      <c r="E34" s="182">
        <f t="shared" si="10"/>
        <v>-1.6207820617432044E-4</v>
      </c>
      <c r="F34" s="182">
        <f t="shared" si="10"/>
        <v>5.2422839603190373E-4</v>
      </c>
      <c r="G34" s="182">
        <f t="shared" si="10"/>
        <v>1.0796085251834609E-3</v>
      </c>
      <c r="H34" s="182">
        <f t="shared" si="10"/>
        <v>1.3216359205059421E-3</v>
      </c>
      <c r="I34" s="182">
        <f t="shared" si="10"/>
        <v>4.3433613214001953E-4</v>
      </c>
      <c r="J34" s="182">
        <f t="shared" si="10"/>
        <v>2.5404352336316565E-4</v>
      </c>
      <c r="K34" s="182">
        <f t="shared" si="10"/>
        <v>1.803969598159388E-3</v>
      </c>
      <c r="L34" s="182">
        <f t="shared" si="10"/>
        <v>-1.4701785261980018E-3</v>
      </c>
      <c r="M34" s="182">
        <f t="shared" si="10"/>
        <v>1.1844032788688192E-3</v>
      </c>
      <c r="N34" s="182">
        <f t="shared" si="10"/>
        <v>1.9278658559344436E-4</v>
      </c>
      <c r="O34" s="182">
        <f t="shared" si="10"/>
        <v>7.0153311199717928E-4</v>
      </c>
      <c r="P34" s="182">
        <f t="shared" si="10"/>
        <v>-2.9012476769446567E-4</v>
      </c>
      <c r="Q34" s="182">
        <f t="shared" si="10"/>
        <v>2.4894297719571523E-4</v>
      </c>
      <c r="R34" s="182">
        <f t="shared" si="10"/>
        <v>1.612562499570308E-3</v>
      </c>
      <c r="S34" s="182">
        <f t="shared" si="10"/>
        <v>2.6370620246175011E-4</v>
      </c>
      <c r="T34" s="182">
        <f t="shared" si="10"/>
        <v>4.0534957656053663E-3</v>
      </c>
      <c r="U34" s="182">
        <f t="shared" si="10"/>
        <v>-5.0830201919738725E-4</v>
      </c>
      <c r="V34" s="182">
        <f t="shared" si="10"/>
        <v>4.0519761781150545E-3</v>
      </c>
      <c r="W34" s="182">
        <f t="shared" si="10"/>
        <v>-1.6763133197088566E-3</v>
      </c>
      <c r="X34" s="182">
        <f t="shared" si="10"/>
        <v>-8.7535422676879532E-4</v>
      </c>
      <c r="Y34" s="182">
        <f t="shared" si="10"/>
        <v>-1.860522753423226E-3</v>
      </c>
      <c r="Z34" s="182">
        <f t="shared" si="10"/>
        <v>-6.5738691176565694E-4</v>
      </c>
      <c r="AA34" s="182">
        <f t="shared" si="10"/>
        <v>-1.6684665296086874E-3</v>
      </c>
      <c r="AB34" s="182">
        <f t="shared" si="10"/>
        <v>4.0260919577929816E-4</v>
      </c>
    </row>
    <row r="35" spans="1:40" x14ac:dyDescent="0.25">
      <c r="A35" s="631" t="s">
        <v>1715</v>
      </c>
      <c r="B35" s="109" t="s">
        <v>1919</v>
      </c>
      <c r="C35" s="182"/>
      <c r="D35" s="182">
        <f t="shared" ref="D35:AB35" si="11">(D13-C13)/(D$20-C$20)*D$42</f>
        <v>-3.9801082437951035E-3</v>
      </c>
      <c r="E35" s="182">
        <f t="shared" si="11"/>
        <v>-4.2227591935701976E-3</v>
      </c>
      <c r="F35" s="182">
        <f t="shared" si="11"/>
        <v>3.7726008953104647E-3</v>
      </c>
      <c r="G35" s="182">
        <f t="shared" si="11"/>
        <v>3.7312257110002005E-3</v>
      </c>
      <c r="H35" s="182">
        <f t="shared" si="11"/>
        <v>-8.7786187343407481E-3</v>
      </c>
      <c r="I35" s="182">
        <f t="shared" si="11"/>
        <v>5.6745953636607631E-3</v>
      </c>
      <c r="J35" s="182">
        <f t="shared" si="11"/>
        <v>2.3049351055729321E-3</v>
      </c>
      <c r="K35" s="182">
        <f t="shared" si="11"/>
        <v>5.4298748618442538E-4</v>
      </c>
      <c r="L35" s="182">
        <f t="shared" si="11"/>
        <v>-5.4584183994482922E-4</v>
      </c>
      <c r="M35" s="182">
        <f t="shared" si="11"/>
        <v>4.9899824705829533E-3</v>
      </c>
      <c r="N35" s="182">
        <f t="shared" si="11"/>
        <v>4.0040380369121423E-3</v>
      </c>
      <c r="O35" s="182">
        <f t="shared" si="11"/>
        <v>-1.8466012185303438E-3</v>
      </c>
      <c r="P35" s="182">
        <f t="shared" si="11"/>
        <v>-3.4534367564685651E-3</v>
      </c>
      <c r="Q35" s="182">
        <f t="shared" si="11"/>
        <v>-3.9874075705335094E-3</v>
      </c>
      <c r="R35" s="182">
        <f t="shared" si="11"/>
        <v>7.3854419830389892E-3</v>
      </c>
      <c r="S35" s="182">
        <f t="shared" si="11"/>
        <v>2.628139112569124E-3</v>
      </c>
      <c r="T35" s="182">
        <f t="shared" si="11"/>
        <v>-6.4966666722696713E-3</v>
      </c>
      <c r="U35" s="182">
        <f t="shared" si="11"/>
        <v>7.0594978361338987E-4</v>
      </c>
      <c r="V35" s="182">
        <f t="shared" si="11"/>
        <v>6.682046800310904E-3</v>
      </c>
      <c r="W35" s="182">
        <f t="shared" si="11"/>
        <v>-5.3787743643019378E-3</v>
      </c>
      <c r="X35" s="182">
        <f t="shared" si="11"/>
        <v>8.0547414218272429E-4</v>
      </c>
      <c r="Y35" s="182">
        <f t="shared" si="11"/>
        <v>4.3108410899398361E-3</v>
      </c>
      <c r="Z35" s="182">
        <f t="shared" si="11"/>
        <v>-1.6858579682471537E-3</v>
      </c>
      <c r="AA35" s="182">
        <f t="shared" si="11"/>
        <v>-3.4132706232534223E-3</v>
      </c>
      <c r="AB35" s="182">
        <f t="shared" si="11"/>
        <v>3.4035679957699198E-3</v>
      </c>
    </row>
    <row r="36" spans="1:40" x14ac:dyDescent="0.25">
      <c r="A36" s="631" t="s">
        <v>1716</v>
      </c>
      <c r="B36" s="109" t="s">
        <v>347</v>
      </c>
      <c r="C36" s="182"/>
      <c r="D36" s="182">
        <f t="shared" ref="D36:AB36" si="12">(D14-C14)/(D$20-C$20)*D$42</f>
        <v>-4.022971287158008E-4</v>
      </c>
      <c r="E36" s="182">
        <f t="shared" si="12"/>
        <v>3.270045792771597E-4</v>
      </c>
      <c r="F36" s="182">
        <f t="shared" si="12"/>
        <v>-2.6961485406589852E-3</v>
      </c>
      <c r="G36" s="182">
        <f t="shared" si="12"/>
        <v>1.5741674354131676E-3</v>
      </c>
      <c r="H36" s="182">
        <f t="shared" si="12"/>
        <v>-5.1516382783569064E-4</v>
      </c>
      <c r="I36" s="182">
        <f t="shared" si="12"/>
        <v>-1.5290382296285544E-3</v>
      </c>
      <c r="J36" s="182">
        <f t="shared" si="12"/>
        <v>4.3279924574637089E-4</v>
      </c>
      <c r="K36" s="182">
        <f t="shared" si="12"/>
        <v>-6.8118031803815872E-4</v>
      </c>
      <c r="L36" s="182">
        <f t="shared" si="12"/>
        <v>-7.1860784354906222E-6</v>
      </c>
      <c r="M36" s="182">
        <f t="shared" si="12"/>
        <v>2.5686690485824521E-4</v>
      </c>
      <c r="N36" s="182">
        <f t="shared" si="12"/>
        <v>1.0676290914803401E-3</v>
      </c>
      <c r="O36" s="182">
        <f t="shared" si="12"/>
        <v>1.8944476732791783E-3</v>
      </c>
      <c r="P36" s="182">
        <f t="shared" si="12"/>
        <v>3.0438671338940736E-4</v>
      </c>
      <c r="Q36" s="182">
        <f t="shared" si="12"/>
        <v>-1.011111431265134E-4</v>
      </c>
      <c r="R36" s="182">
        <f t="shared" si="12"/>
        <v>3.8607825831379785E-4</v>
      </c>
      <c r="S36" s="182">
        <f t="shared" si="12"/>
        <v>-1.0510477430817831E-4</v>
      </c>
      <c r="T36" s="182">
        <f t="shared" si="12"/>
        <v>-2.7756369661622465E-4</v>
      </c>
      <c r="U36" s="182">
        <f t="shared" si="12"/>
        <v>-1.4951325448233661E-4</v>
      </c>
      <c r="V36" s="182">
        <f t="shared" si="12"/>
        <v>-1.0373397548805727E-3</v>
      </c>
      <c r="W36" s="182">
        <f t="shared" si="12"/>
        <v>-1.1683483109662187E-3</v>
      </c>
      <c r="X36" s="182">
        <f t="shared" si="12"/>
        <v>-8.2223249222774077E-4</v>
      </c>
      <c r="Y36" s="182">
        <f t="shared" si="12"/>
        <v>-8.9036424014465605E-4</v>
      </c>
      <c r="Z36" s="182">
        <f t="shared" si="12"/>
        <v>-4.2121277463698061E-4</v>
      </c>
      <c r="AA36" s="182">
        <f t="shared" si="12"/>
        <v>-3.4836588483217368E-4</v>
      </c>
      <c r="AB36" s="182">
        <f t="shared" si="12"/>
        <v>-2.2978486705422426E-4</v>
      </c>
    </row>
    <row r="37" spans="1:40" x14ac:dyDescent="0.25">
      <c r="A37" s="631" t="s">
        <v>1717</v>
      </c>
      <c r="B37" s="109" t="s">
        <v>1920</v>
      </c>
      <c r="C37" s="182"/>
      <c r="D37" s="182">
        <f t="shared" ref="D37:AB37" si="13">(D15-C15)/(D$20-C$20)*D$42</f>
        <v>-3.9912222648192169E-3</v>
      </c>
      <c r="E37" s="182">
        <f t="shared" si="13"/>
        <v>-6.6015569662398771E-4</v>
      </c>
      <c r="F37" s="182">
        <f t="shared" si="13"/>
        <v>7.7308945986302952E-4</v>
      </c>
      <c r="G37" s="182">
        <f t="shared" si="13"/>
        <v>-5.1162962283371515E-4</v>
      </c>
      <c r="H37" s="182">
        <f t="shared" si="13"/>
        <v>-6.3265144622572469E-4</v>
      </c>
      <c r="I37" s="182">
        <f t="shared" si="13"/>
        <v>5.6741544033559431E-4</v>
      </c>
      <c r="J37" s="182">
        <f t="shared" si="13"/>
        <v>7.8200082251533225E-4</v>
      </c>
      <c r="K37" s="182">
        <f t="shared" si="13"/>
        <v>1.080225145628774E-3</v>
      </c>
      <c r="L37" s="182">
        <f t="shared" si="13"/>
        <v>5.9862108971868834E-4</v>
      </c>
      <c r="M37" s="182">
        <f t="shared" si="13"/>
        <v>6.2819043361148714E-4</v>
      </c>
      <c r="N37" s="182">
        <f t="shared" si="13"/>
        <v>9.9794804082043017E-4</v>
      </c>
      <c r="O37" s="182">
        <f t="shared" si="13"/>
        <v>7.3018003394871066E-5</v>
      </c>
      <c r="P37" s="182">
        <f t="shared" si="13"/>
        <v>1.0129739792482163E-3</v>
      </c>
      <c r="Q37" s="182">
        <f t="shared" si="13"/>
        <v>5.3586493982447968E-4</v>
      </c>
      <c r="R37" s="182">
        <f t="shared" si="13"/>
        <v>-3.4083643288805295E-4</v>
      </c>
      <c r="S37" s="182">
        <f t="shared" si="13"/>
        <v>-5.1556417099284026E-4</v>
      </c>
      <c r="T37" s="182">
        <f t="shared" si="13"/>
        <v>-6.6430178187898545E-4</v>
      </c>
      <c r="U37" s="182">
        <f t="shared" si="13"/>
        <v>-8.4322414476122661E-4</v>
      </c>
      <c r="V37" s="182">
        <f t="shared" si="13"/>
        <v>-9.9596004996127876E-4</v>
      </c>
      <c r="W37" s="182">
        <f t="shared" si="13"/>
        <v>-1.5364330627733274E-3</v>
      </c>
      <c r="X37" s="182">
        <f t="shared" si="13"/>
        <v>-1.4098284345799988E-3</v>
      </c>
      <c r="Y37" s="182">
        <f t="shared" si="13"/>
        <v>-9.4113353820573739E-4</v>
      </c>
      <c r="Z37" s="182">
        <f t="shared" si="13"/>
        <v>1.5625438135768694E-5</v>
      </c>
      <c r="AA37" s="182">
        <f t="shared" si="13"/>
        <v>-1.1795822016869544E-3</v>
      </c>
      <c r="AB37" s="182">
        <f t="shared" si="13"/>
        <v>-7.1686136918278803E-4</v>
      </c>
    </row>
    <row r="38" spans="1:40" ht="13" x14ac:dyDescent="0.3">
      <c r="A38" s="574"/>
      <c r="B38" s="573" t="s">
        <v>537</v>
      </c>
      <c r="C38" s="182"/>
      <c r="D38" s="182">
        <f t="shared" ref="D38:AB38" si="14">(D16-C16)/(D$20-C$20)*D$42</f>
        <v>3.776717622108506E-5</v>
      </c>
      <c r="E38" s="182">
        <f t="shared" si="14"/>
        <v>-1.0702729758218315E-3</v>
      </c>
      <c r="F38" s="182">
        <f t="shared" si="14"/>
        <v>3.0719560930207966E-3</v>
      </c>
      <c r="G38" s="182">
        <f t="shared" si="14"/>
        <v>-3.0213104596732909E-4</v>
      </c>
      <c r="H38" s="182">
        <f t="shared" si="14"/>
        <v>-8.7856847671257521E-5</v>
      </c>
      <c r="I38" s="182">
        <f t="shared" si="14"/>
        <v>-1.1598860777378001E-3</v>
      </c>
      <c r="J38" s="182">
        <f t="shared" si="14"/>
        <v>-2.5745564418709274E-4</v>
      </c>
      <c r="K38" s="182">
        <f t="shared" si="14"/>
        <v>5.5891227940992115E-4</v>
      </c>
      <c r="L38" s="182">
        <f t="shared" si="14"/>
        <v>1.7056964969365102E-3</v>
      </c>
      <c r="M38" s="182">
        <f t="shared" si="14"/>
        <v>-8.6012210542511986E-4</v>
      </c>
      <c r="N38" s="182">
        <f t="shared" si="14"/>
        <v>-7.1656357436229213E-4</v>
      </c>
      <c r="O38" s="182">
        <f t="shared" si="14"/>
        <v>-2.3375577697297531E-3</v>
      </c>
      <c r="P38" s="182">
        <f t="shared" si="14"/>
        <v>-3.6368102813419861E-4</v>
      </c>
      <c r="Q38" s="182">
        <f t="shared" si="14"/>
        <v>9.6740022385626684E-4</v>
      </c>
      <c r="R38" s="182">
        <f t="shared" si="14"/>
        <v>8.9542343727441189E-4</v>
      </c>
      <c r="S38" s="182">
        <f t="shared" si="14"/>
        <v>-4.7362730073436532E-4</v>
      </c>
      <c r="T38" s="182">
        <f t="shared" si="14"/>
        <v>-4.1949617994695978E-3</v>
      </c>
      <c r="U38" s="182">
        <f t="shared" si="14"/>
        <v>-5.5473408471954358E-3</v>
      </c>
      <c r="V38" s="182">
        <f t="shared" si="14"/>
        <v>-2.8725478855314186E-3</v>
      </c>
      <c r="W38" s="182">
        <f t="shared" si="14"/>
        <v>-5.6225259225752885E-3</v>
      </c>
      <c r="X38" s="182">
        <f t="shared" si="14"/>
        <v>-2.5017983971717655E-3</v>
      </c>
      <c r="Y38" s="182">
        <f t="shared" si="14"/>
        <v>-6.6725828086304658E-4</v>
      </c>
      <c r="Z38" s="182">
        <f t="shared" si="14"/>
        <v>-2.5932245066995659E-3</v>
      </c>
      <c r="AA38" s="182">
        <f t="shared" si="14"/>
        <v>2.9881595666133593E-3</v>
      </c>
      <c r="AB38" s="182">
        <f t="shared" si="14"/>
        <v>2.8424560883224819E-3</v>
      </c>
    </row>
    <row r="39" spans="1:40" ht="13" x14ac:dyDescent="0.3">
      <c r="A39" s="574"/>
      <c r="B39" s="575" t="s">
        <v>538</v>
      </c>
      <c r="C39" s="590"/>
      <c r="D39" s="590">
        <f t="shared" ref="D39:AB39" si="15">(D17-C17)/(D$20-C$20)*D$42</f>
        <v>-4.3231336990581948E-3</v>
      </c>
      <c r="E39" s="590">
        <f t="shared" si="15"/>
        <v>-1.6988906167837707E-2</v>
      </c>
      <c r="F39" s="590">
        <f t="shared" si="15"/>
        <v>4.3144359177104658E-2</v>
      </c>
      <c r="G39" s="590">
        <f t="shared" si="15"/>
        <v>5.5120831511055179E-2</v>
      </c>
      <c r="H39" s="590">
        <f t="shared" si="15"/>
        <v>2.395419243951262E-2</v>
      </c>
      <c r="I39" s="590">
        <f t="shared" si="15"/>
        <v>2.9078820303696934E-3</v>
      </c>
      <c r="J39" s="590">
        <f t="shared" si="15"/>
        <v>2.6436437374566801E-2</v>
      </c>
      <c r="K39" s="590">
        <f t="shared" si="15"/>
        <v>2.1290003948480707E-3</v>
      </c>
      <c r="L39" s="590">
        <f t="shared" si="15"/>
        <v>7.888911686876842E-3</v>
      </c>
      <c r="M39" s="590">
        <f t="shared" si="15"/>
        <v>4.0832534913300508E-2</v>
      </c>
      <c r="N39" s="590">
        <f t="shared" si="15"/>
        <v>-7.42443854847952E-2</v>
      </c>
      <c r="O39" s="590">
        <f t="shared" si="15"/>
        <v>5.5487728146243018E-2</v>
      </c>
      <c r="P39" s="590">
        <f t="shared" si="15"/>
        <v>4.4474890023358957E-2</v>
      </c>
      <c r="Q39" s="590">
        <f t="shared" si="15"/>
        <v>-3.7805330461551808E-3</v>
      </c>
      <c r="R39" s="590">
        <f t="shared" si="15"/>
        <v>-1.8739128641260701E-3</v>
      </c>
      <c r="S39" s="590">
        <f t="shared" si="15"/>
        <v>3.2106765551653274E-2</v>
      </c>
      <c r="T39" s="590">
        <f t="shared" si="15"/>
        <v>-1.1700485653737347E-2</v>
      </c>
      <c r="U39" s="590">
        <f t="shared" si="15"/>
        <v>2.2268557478434679E-2</v>
      </c>
      <c r="V39" s="590">
        <f t="shared" si="15"/>
        <v>1.3810307354498695E-2</v>
      </c>
      <c r="W39" s="590">
        <f t="shared" si="15"/>
        <v>3.9884786017781462E-2</v>
      </c>
      <c r="X39" s="590">
        <f t="shared" si="15"/>
        <v>5.703177715240778E-2</v>
      </c>
      <c r="Y39" s="590">
        <f t="shared" si="15"/>
        <v>9.753834737119918E-2</v>
      </c>
      <c r="Z39" s="590">
        <f t="shared" si="15"/>
        <v>-2.4677693847441375E-2</v>
      </c>
      <c r="AA39" s="590">
        <f t="shared" si="15"/>
        <v>1.1344817026085301E-2</v>
      </c>
      <c r="AB39" s="590">
        <f t="shared" si="15"/>
        <v>-8.7065139183045634E-3</v>
      </c>
    </row>
    <row r="40" spans="1:40" ht="13" x14ac:dyDescent="0.3">
      <c r="A40" s="574"/>
      <c r="B40" s="573" t="s">
        <v>539</v>
      </c>
      <c r="C40" s="182"/>
      <c r="D40" s="182">
        <f t="shared" ref="D40:AB40" si="16">(D18-C18)/(D$20-C$20)*D$42</f>
        <v>-4.4666626322055853E-3</v>
      </c>
      <c r="E40" s="182">
        <f t="shared" si="16"/>
        <v>-5.5553824214663698E-3</v>
      </c>
      <c r="F40" s="182">
        <f t="shared" si="16"/>
        <v>-1.2317489845421702E-2</v>
      </c>
      <c r="G40" s="182">
        <f t="shared" si="16"/>
        <v>1.6523732270953849E-2</v>
      </c>
      <c r="H40" s="182">
        <f t="shared" si="16"/>
        <v>1.2523971870537063E-2</v>
      </c>
      <c r="I40" s="182">
        <f t="shared" si="16"/>
        <v>-1.8549536654540729E-2</v>
      </c>
      <c r="J40" s="182">
        <f t="shared" si="16"/>
        <v>-2.7932610537178163E-2</v>
      </c>
      <c r="K40" s="182">
        <f t="shared" si="16"/>
        <v>1.3848471978119387E-2</v>
      </c>
      <c r="L40" s="182">
        <f t="shared" si="16"/>
        <v>-6.9856872615073314E-3</v>
      </c>
      <c r="M40" s="182">
        <f t="shared" si="16"/>
        <v>5.1182060186988881E-3</v>
      </c>
      <c r="N40" s="182">
        <f t="shared" si="16"/>
        <v>-1.1231162950647066E-2</v>
      </c>
      <c r="O40" s="182">
        <f t="shared" si="16"/>
        <v>-1.3865186413163411E-2</v>
      </c>
      <c r="P40" s="182">
        <f t="shared" si="16"/>
        <v>5.6521783459050198E-3</v>
      </c>
      <c r="Q40" s="182">
        <f t="shared" si="16"/>
        <v>-3.9937802792097575E-3</v>
      </c>
      <c r="R40" s="182">
        <f t="shared" si="16"/>
        <v>-5.4822586300541281E-3</v>
      </c>
      <c r="S40" s="182">
        <f t="shared" si="16"/>
        <v>5.1782877831417591E-3</v>
      </c>
      <c r="T40" s="182">
        <f t="shared" si="16"/>
        <v>-3.6054337580825025E-3</v>
      </c>
      <c r="U40" s="182">
        <f t="shared" si="16"/>
        <v>7.07264547925572E-3</v>
      </c>
      <c r="V40" s="182">
        <f t="shared" si="16"/>
        <v>8.0571334322365167E-3</v>
      </c>
      <c r="W40" s="182">
        <f t="shared" si="16"/>
        <v>1.5244071468021119E-3</v>
      </c>
      <c r="X40" s="182">
        <f t="shared" si="16"/>
        <v>-1.1874431891196625E-3</v>
      </c>
      <c r="Y40" s="182">
        <f t="shared" si="16"/>
        <v>4.9513455314537536E-3</v>
      </c>
      <c r="Z40" s="182">
        <f t="shared" si="16"/>
        <v>-6.2653414924548933E-4</v>
      </c>
      <c r="AA40" s="182">
        <f t="shared" si="16"/>
        <v>1.0860752443252952E-3</v>
      </c>
      <c r="AB40" s="182">
        <f t="shared" si="16"/>
        <v>3.5777410738779569E-3</v>
      </c>
    </row>
    <row r="41" spans="1:40" ht="13" x14ac:dyDescent="0.3">
      <c r="A41" s="574"/>
      <c r="B41" s="573" t="s">
        <v>540</v>
      </c>
      <c r="C41" s="599"/>
      <c r="D41" s="182">
        <f t="shared" ref="D41:AB41" si="17">(D19-C19)/(D$20-C$20)*D$42</f>
        <v>2.0485696444367736E-3</v>
      </c>
      <c r="E41" s="182">
        <f t="shared" si="17"/>
        <v>9.1972562504351856E-3</v>
      </c>
      <c r="F41" s="182">
        <f t="shared" si="17"/>
        <v>-6.2825528028948377E-3</v>
      </c>
      <c r="G41" s="182">
        <f t="shared" si="17"/>
        <v>-2.3442623997301658E-3</v>
      </c>
      <c r="H41" s="182">
        <f t="shared" si="17"/>
        <v>-1.2013991149844525E-4</v>
      </c>
      <c r="I41" s="182">
        <f t="shared" si="17"/>
        <v>2.4579350661726323E-5</v>
      </c>
      <c r="J41" s="182">
        <f t="shared" si="17"/>
        <v>-5.426567780352695E-3</v>
      </c>
      <c r="K41" s="182">
        <f t="shared" si="17"/>
        <v>1.8694131325996965E-3</v>
      </c>
      <c r="L41" s="182">
        <f t="shared" si="17"/>
        <v>1.2928714371187261E-3</v>
      </c>
      <c r="M41" s="182">
        <f t="shared" si="17"/>
        <v>-1.1787912771514324E-2</v>
      </c>
      <c r="N41" s="182">
        <f t="shared" si="17"/>
        <v>9.0128006157652839E-3</v>
      </c>
      <c r="O41" s="182">
        <f t="shared" si="17"/>
        <v>-4.6403500850780649E-3</v>
      </c>
      <c r="P41" s="182">
        <f t="shared" si="17"/>
        <v>4.3406388555918629E-3</v>
      </c>
      <c r="Q41" s="182">
        <f t="shared" si="17"/>
        <v>5.6326008352246791E-3</v>
      </c>
      <c r="R41" s="182">
        <f t="shared" si="17"/>
        <v>-5.7325415861699336E-3</v>
      </c>
      <c r="S41" s="182">
        <f t="shared" si="17"/>
        <v>-1.180518407747134E-3</v>
      </c>
      <c r="T41" s="182">
        <f t="shared" si="17"/>
        <v>3.730306167344424E-3</v>
      </c>
      <c r="U41" s="182">
        <f t="shared" si="17"/>
        <v>-8.3360282281704709E-3</v>
      </c>
      <c r="V41" s="182">
        <f t="shared" si="17"/>
        <v>-4.2462343739824051E-4</v>
      </c>
      <c r="W41" s="182">
        <f t="shared" si="17"/>
        <v>-4.0711802144249428E-3</v>
      </c>
      <c r="X41" s="182">
        <f t="shared" si="17"/>
        <v>7.4776185271947489E-4</v>
      </c>
      <c r="Y41" s="182">
        <f t="shared" si="17"/>
        <v>1.0886202087544267E-3</v>
      </c>
      <c r="Z41" s="182">
        <f t="shared" si="17"/>
        <v>-3.155601255737554E-3</v>
      </c>
      <c r="AA41" s="182">
        <f t="shared" si="17"/>
        <v>-1.3078832522534902E-3</v>
      </c>
      <c r="AB41" s="182">
        <f t="shared" si="17"/>
        <v>-1.6264545222121616E-3</v>
      </c>
    </row>
    <row r="42" spans="1:40" ht="20.149999999999999" customHeight="1" x14ac:dyDescent="0.25">
      <c r="A42" s="613"/>
      <c r="B42" s="577" t="s">
        <v>541</v>
      </c>
      <c r="C42" s="615"/>
      <c r="D42" s="615">
        <f t="shared" ref="D42:W42" si="18">D20/C20-1</f>
        <v>-6.7411273158650697E-3</v>
      </c>
      <c r="E42" s="615">
        <f t="shared" si="18"/>
        <v>-1.3347054223795896E-2</v>
      </c>
      <c r="F42" s="615">
        <f t="shared" si="18"/>
        <v>2.4544278504254891E-2</v>
      </c>
      <c r="G42" s="615">
        <f t="shared" si="18"/>
        <v>6.9300406537497361E-2</v>
      </c>
      <c r="H42" s="615">
        <f t="shared" si="18"/>
        <v>3.6357923165989847E-2</v>
      </c>
      <c r="I42" s="615">
        <f t="shared" si="18"/>
        <v>-1.5617005501309178E-2</v>
      </c>
      <c r="J42" s="615">
        <f t="shared" si="18"/>
        <v>-6.9227919759302647E-3</v>
      </c>
      <c r="K42" s="615">
        <f t="shared" si="18"/>
        <v>1.7846914054855834E-2</v>
      </c>
      <c r="L42" s="615">
        <f t="shared" si="18"/>
        <v>2.1961463501587453E-3</v>
      </c>
      <c r="M42" s="615">
        <f t="shared" si="18"/>
        <v>3.4162794575794964E-2</v>
      </c>
      <c r="N42" s="615">
        <f t="shared" si="18"/>
        <v>-7.6462747819676991E-2</v>
      </c>
      <c r="O42" s="615">
        <f t="shared" si="18"/>
        <v>3.6982191648001539E-2</v>
      </c>
      <c r="P42" s="615">
        <f t="shared" si="18"/>
        <v>5.4467645056675673E-2</v>
      </c>
      <c r="Q42" s="615">
        <f t="shared" si="18"/>
        <v>-2.1416588929268343E-3</v>
      </c>
      <c r="R42" s="615">
        <f t="shared" si="18"/>
        <v>-1.3088686224226764E-2</v>
      </c>
      <c r="S42" s="615">
        <f t="shared" si="18"/>
        <v>3.6104491387373372E-2</v>
      </c>
      <c r="T42" s="615">
        <f t="shared" si="18"/>
        <v>-1.1575678904591769E-2</v>
      </c>
      <c r="U42" s="615">
        <f t="shared" si="18"/>
        <v>2.1005193329661775E-2</v>
      </c>
      <c r="V42" s="615">
        <f t="shared" si="18"/>
        <v>2.1442911039234902E-2</v>
      </c>
      <c r="W42" s="615">
        <f t="shared" si="18"/>
        <v>3.7337982375795997E-2</v>
      </c>
      <c r="X42" s="615">
        <f>X20/W20-1</f>
        <v>5.6592105640630219E-2</v>
      </c>
      <c r="Y42" s="615">
        <f>Y20/X20-1</f>
        <v>0.10357829451459488</v>
      </c>
      <c r="Z42" s="615">
        <f>Z20/Y20-1</f>
        <v>-2.845981661389263E-2</v>
      </c>
      <c r="AA42" s="615">
        <f>AA20/Z20-1</f>
        <v>1.1123009018157104E-2</v>
      </c>
      <c r="AB42" s="615">
        <f>AB20/AA20-1</f>
        <v>-6.7552573864978482E-3</v>
      </c>
    </row>
    <row r="43" spans="1:40" s="582" customFormat="1" ht="20.149999999999999" customHeight="1" x14ac:dyDescent="0.25">
      <c r="A43" s="593"/>
      <c r="B43" s="594"/>
      <c r="C43" s="595"/>
      <c r="D43" s="595"/>
      <c r="E43" s="595"/>
      <c r="F43" s="595"/>
      <c r="G43" s="595"/>
      <c r="H43" s="595"/>
      <c r="I43" s="595"/>
      <c r="J43" s="595"/>
      <c r="K43" s="595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  <c r="AA43" s="595"/>
      <c r="AB43" s="595"/>
    </row>
    <row r="44" spans="1:40" s="564" customFormat="1" ht="19.5" customHeight="1" x14ac:dyDescent="0.25">
      <c r="A44" s="583" t="s">
        <v>963</v>
      </c>
      <c r="B44" s="565"/>
      <c r="C44" s="565"/>
      <c r="D44" s="565"/>
      <c r="E44" s="565"/>
      <c r="F44" s="565"/>
      <c r="G44" s="565"/>
      <c r="H44" s="565"/>
      <c r="I44" s="565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7"/>
      <c r="AN44" s="597"/>
    </row>
    <row r="45" spans="1:40" s="564" customFormat="1" ht="25.4" customHeight="1" x14ac:dyDescent="0.25">
      <c r="A45" s="563" t="str">
        <f>Index!B20</f>
        <v>Table 3j     RMI current price GDP by institutional sector, FY2004-FY2022</v>
      </c>
    </row>
    <row r="46" spans="1:40" s="564" customFormat="1" ht="20.149999999999999" customHeight="1" x14ac:dyDescent="0.25">
      <c r="A46" s="587"/>
      <c r="B46" s="567" t="s">
        <v>340</v>
      </c>
      <c r="C46" s="568" t="str">
        <f>C2</f>
        <v>FY1997</v>
      </c>
      <c r="D46" s="568" t="str">
        <f>D2</f>
        <v>FY1998</v>
      </c>
      <c r="E46" s="568" t="str">
        <f>E2</f>
        <v>FY1999</v>
      </c>
      <c r="F46" s="568" t="str">
        <f t="shared" ref="F46:X46" si="19">F2</f>
        <v>FY2000</v>
      </c>
      <c r="G46" s="568" t="str">
        <f t="shared" si="19"/>
        <v>FY2001</v>
      </c>
      <c r="H46" s="568" t="str">
        <f t="shared" si="19"/>
        <v>FY2002</v>
      </c>
      <c r="I46" s="568" t="str">
        <f t="shared" si="19"/>
        <v>FY2003</v>
      </c>
      <c r="J46" s="568" t="str">
        <f t="shared" si="19"/>
        <v>FY2004</v>
      </c>
      <c r="K46" s="568" t="str">
        <f t="shared" si="19"/>
        <v>FY2005</v>
      </c>
      <c r="L46" s="568" t="str">
        <f t="shared" si="19"/>
        <v>FY2006</v>
      </c>
      <c r="M46" s="568" t="str">
        <f t="shared" si="19"/>
        <v>FY2007</v>
      </c>
      <c r="N46" s="568" t="str">
        <f t="shared" si="19"/>
        <v>FY2008</v>
      </c>
      <c r="O46" s="568" t="str">
        <f t="shared" si="19"/>
        <v>FY2009</v>
      </c>
      <c r="P46" s="568" t="str">
        <f t="shared" si="19"/>
        <v>FY2010</v>
      </c>
      <c r="Q46" s="568" t="str">
        <f t="shared" si="19"/>
        <v>FY2011</v>
      </c>
      <c r="R46" s="568" t="str">
        <f t="shared" si="19"/>
        <v>FY2012</v>
      </c>
      <c r="S46" s="568" t="str">
        <f t="shared" si="19"/>
        <v>FY2013</v>
      </c>
      <c r="T46" s="568" t="str">
        <f t="shared" si="19"/>
        <v>FY2014</v>
      </c>
      <c r="U46" s="568" t="str">
        <f t="shared" si="19"/>
        <v>FY2015</v>
      </c>
      <c r="V46" s="568" t="str">
        <f t="shared" si="19"/>
        <v>FY2016</v>
      </c>
      <c r="W46" s="568" t="str">
        <f t="shared" si="19"/>
        <v>FY2017</v>
      </c>
      <c r="X46" s="568" t="str">
        <f t="shared" si="19"/>
        <v>FY2018</v>
      </c>
      <c r="Y46" s="568" t="str">
        <f>Y2</f>
        <v>FY2019</v>
      </c>
      <c r="Z46" s="568" t="str">
        <f>Z2</f>
        <v>FY2020</v>
      </c>
      <c r="AA46" s="568" t="str">
        <f>AA2</f>
        <v>FY2021</v>
      </c>
      <c r="AB46" s="568" t="str">
        <f>AB2</f>
        <v>FY2022</v>
      </c>
      <c r="AC46" s="605"/>
    </row>
    <row r="47" spans="1:40" s="564" customFormat="1" ht="20.149999999999999" customHeight="1" x14ac:dyDescent="0.25">
      <c r="A47" s="630" t="s">
        <v>972</v>
      </c>
      <c r="B47" s="109" t="s">
        <v>31</v>
      </c>
      <c r="C47" s="611">
        <v>29.134548187255859</v>
      </c>
      <c r="D47" s="611">
        <v>31.010723114013672</v>
      </c>
      <c r="E47" s="611">
        <v>30.883136749267578</v>
      </c>
      <c r="F47" s="611">
        <v>30.661104202270508</v>
      </c>
      <c r="G47" s="611">
        <v>33.604209899902344</v>
      </c>
      <c r="H47" s="611">
        <v>36.553550720214844</v>
      </c>
      <c r="I47" s="611">
        <v>35.426242828369141</v>
      </c>
      <c r="J47" s="611">
        <v>36.056480407714844</v>
      </c>
      <c r="K47" s="611">
        <v>35.107368469238281</v>
      </c>
      <c r="L47" s="611">
        <v>39.846256256103516</v>
      </c>
      <c r="M47" s="611">
        <v>40.339706420898438</v>
      </c>
      <c r="N47" s="611">
        <v>38.024318695068359</v>
      </c>
      <c r="O47" s="611">
        <v>41.521442413330078</v>
      </c>
      <c r="P47" s="611">
        <v>47.588821411132813</v>
      </c>
      <c r="Q47" s="611">
        <v>52.723667144775391</v>
      </c>
      <c r="R47" s="611">
        <v>60.727283477783203</v>
      </c>
      <c r="S47" s="611">
        <v>62.852439880371094</v>
      </c>
      <c r="T47" s="611">
        <v>59.906448364257813</v>
      </c>
      <c r="U47" s="611">
        <v>54.862186431884766</v>
      </c>
      <c r="V47" s="611">
        <v>62.408329010009766</v>
      </c>
      <c r="W47" s="611">
        <v>72.491020202636719</v>
      </c>
      <c r="X47" s="611">
        <v>75.026191711425781</v>
      </c>
      <c r="Y47" s="611">
        <v>82.690193176269531</v>
      </c>
      <c r="Z47" s="611">
        <v>85.536117553710938</v>
      </c>
      <c r="AA47" s="611">
        <v>100.23206329345703</v>
      </c>
      <c r="AB47" s="611">
        <v>95.0198974609375</v>
      </c>
    </row>
    <row r="48" spans="1:40" x14ac:dyDescent="0.25">
      <c r="A48" s="630" t="s">
        <v>973</v>
      </c>
      <c r="B48" s="109" t="s">
        <v>974</v>
      </c>
      <c r="C48" s="611">
        <v>11.051083564758301</v>
      </c>
      <c r="D48" s="611">
        <v>14.532350540161133</v>
      </c>
      <c r="E48" s="611">
        <v>13.582653999328613</v>
      </c>
      <c r="F48" s="611">
        <v>16.383159637451172</v>
      </c>
      <c r="G48" s="611">
        <v>13.337481498718262</v>
      </c>
      <c r="H48" s="611">
        <v>19.475196838378906</v>
      </c>
      <c r="I48" s="611">
        <v>15.827613830566406</v>
      </c>
      <c r="J48" s="611">
        <v>13.086027145385742</v>
      </c>
      <c r="K48" s="611">
        <v>11.592631340026855</v>
      </c>
      <c r="L48" s="611">
        <v>12.003822326660156</v>
      </c>
      <c r="M48" s="611">
        <v>18.642692565917969</v>
      </c>
      <c r="N48" s="611">
        <v>15.956975936889648</v>
      </c>
      <c r="O48" s="611">
        <v>18.888895034790039</v>
      </c>
      <c r="P48" s="611">
        <v>18.490785598754883</v>
      </c>
      <c r="Q48" s="611">
        <v>22.521282196044922</v>
      </c>
      <c r="R48" s="611">
        <v>21.389575958251953</v>
      </c>
      <c r="S48" s="611">
        <v>19.438299179077148</v>
      </c>
      <c r="T48" s="611">
        <v>21.506473541259766</v>
      </c>
      <c r="U48" s="611">
        <v>25.560291290283203</v>
      </c>
      <c r="V48" s="611">
        <v>32.757518768310547</v>
      </c>
      <c r="W48" s="611">
        <v>30.640497207641602</v>
      </c>
      <c r="X48" s="611">
        <v>27.514760971069336</v>
      </c>
      <c r="Y48" s="611">
        <v>30.351652145385742</v>
      </c>
      <c r="Z48" s="611">
        <v>35.283843994140625</v>
      </c>
      <c r="AA48" s="611">
        <v>28.386585235595703</v>
      </c>
      <c r="AB48" s="611">
        <v>27.458459854125977</v>
      </c>
    </row>
    <row r="49" spans="1:28" x14ac:dyDescent="0.25">
      <c r="A49" s="630" t="s">
        <v>975</v>
      </c>
      <c r="B49" s="109" t="s">
        <v>914</v>
      </c>
      <c r="C49" s="611">
        <v>3.630000114440918</v>
      </c>
      <c r="D49" s="611">
        <v>3.9300000667572021</v>
      </c>
      <c r="E49" s="611">
        <v>4.1897501945495605</v>
      </c>
      <c r="F49" s="611">
        <v>4.7049999237060547</v>
      </c>
      <c r="G49" s="611">
        <v>4.4787502288818359</v>
      </c>
      <c r="H49" s="611">
        <v>5.1830000877380371</v>
      </c>
      <c r="I49" s="611">
        <v>4.7519998550415039</v>
      </c>
      <c r="J49" s="611">
        <v>5.0005002021789551</v>
      </c>
      <c r="K49" s="611">
        <v>5.7529997825622559</v>
      </c>
      <c r="L49" s="611">
        <v>6.6152501106262207</v>
      </c>
      <c r="M49" s="611">
        <v>7.4970002174377441</v>
      </c>
      <c r="N49" s="611">
        <v>7.0472497940063477</v>
      </c>
      <c r="O49" s="611">
        <v>5.9479999542236328</v>
      </c>
      <c r="P49" s="611">
        <v>5.4070000648498535</v>
      </c>
      <c r="Q49" s="611">
        <v>5.2804999351501465</v>
      </c>
      <c r="R49" s="611">
        <v>5.2360000610351563</v>
      </c>
      <c r="S49" s="611">
        <v>5.862797737121582</v>
      </c>
      <c r="T49" s="611">
        <v>6.4842467308044434</v>
      </c>
      <c r="U49" s="611">
        <v>6.6395668983459473</v>
      </c>
      <c r="V49" s="611">
        <v>6.8264942169189453</v>
      </c>
      <c r="W49" s="611">
        <v>8.7442655563354492</v>
      </c>
      <c r="X49" s="611">
        <v>10.065670967102051</v>
      </c>
      <c r="Y49" s="611">
        <v>10.433561325073242</v>
      </c>
      <c r="Z49" s="611">
        <v>8.3606891632080078</v>
      </c>
      <c r="AA49" s="611">
        <v>8.3126707077026367</v>
      </c>
      <c r="AB49" s="611">
        <v>8.0685405731201172</v>
      </c>
    </row>
    <row r="50" spans="1:28" x14ac:dyDescent="0.25">
      <c r="A50" s="630" t="s">
        <v>976</v>
      </c>
      <c r="B50" s="109" t="s">
        <v>915</v>
      </c>
      <c r="C50" s="611">
        <v>0.92580002546310425</v>
      </c>
      <c r="D50" s="611">
        <v>1.0377000570297241</v>
      </c>
      <c r="E50" s="611">
        <v>1.3008999824523926</v>
      </c>
      <c r="F50" s="611">
        <v>1.6466000080108643</v>
      </c>
      <c r="G50" s="611">
        <v>2.0307159423828125</v>
      </c>
      <c r="H50" s="611">
        <v>1.7871149778366089</v>
      </c>
      <c r="I50" s="611">
        <v>2.125420093536377</v>
      </c>
      <c r="J50" s="611">
        <v>2.7263500690460205</v>
      </c>
      <c r="K50" s="611">
        <v>2.064007043838501</v>
      </c>
      <c r="L50" s="611">
        <v>2.6368598937988281</v>
      </c>
      <c r="M50" s="611">
        <v>2.2771201133728027</v>
      </c>
      <c r="N50" s="611">
        <v>2.0875489711761475</v>
      </c>
      <c r="O50" s="611">
        <v>2.2045528888702393</v>
      </c>
      <c r="P50" s="611">
        <v>2.5249819755554199</v>
      </c>
      <c r="Q50" s="611">
        <v>2.3129379749298096</v>
      </c>
      <c r="R50" s="611">
        <v>2.1320478916168213</v>
      </c>
      <c r="S50" s="611">
        <v>2.841310977935791</v>
      </c>
      <c r="T50" s="611">
        <v>2.7741169929504395</v>
      </c>
      <c r="U50" s="611">
        <v>2.8179330825805664</v>
      </c>
      <c r="V50" s="611">
        <v>3.1491260528564453</v>
      </c>
      <c r="W50" s="611">
        <v>3.221764087677002</v>
      </c>
      <c r="X50" s="611">
        <v>3.2730491161346436</v>
      </c>
      <c r="Y50" s="611">
        <v>3.0802509784698486</v>
      </c>
      <c r="Z50" s="611">
        <v>3.3791921138763428</v>
      </c>
      <c r="AA50" s="611">
        <v>2.6867330074310303</v>
      </c>
      <c r="AB50" s="611">
        <v>2.9562027454376221</v>
      </c>
    </row>
    <row r="51" spans="1:28" x14ac:dyDescent="0.25">
      <c r="A51" s="630" t="s">
        <v>977</v>
      </c>
      <c r="B51" s="109" t="s">
        <v>916</v>
      </c>
      <c r="C51" s="611">
        <v>0.28864538669586182</v>
      </c>
      <c r="D51" s="611">
        <v>0.30517476797103882</v>
      </c>
      <c r="E51" s="611">
        <v>0.33533868193626404</v>
      </c>
      <c r="F51" s="611">
        <v>0.34203985333442688</v>
      </c>
      <c r="G51" s="611">
        <v>0.40947216749191284</v>
      </c>
      <c r="H51" s="611">
        <v>0.35265666246414185</v>
      </c>
      <c r="I51" s="611">
        <v>0.33140534162521362</v>
      </c>
      <c r="J51" s="611">
        <v>0.34334403276443481</v>
      </c>
      <c r="K51" s="611">
        <v>0.36849525570869446</v>
      </c>
      <c r="L51" s="611">
        <v>0.39824569225311279</v>
      </c>
      <c r="M51" s="611">
        <v>0.40125751495361328</v>
      </c>
      <c r="N51" s="611">
        <v>0.43562972545623779</v>
      </c>
      <c r="O51" s="611">
        <v>0.46972161531448364</v>
      </c>
      <c r="P51" s="611">
        <v>0.49004581570625305</v>
      </c>
      <c r="Q51" s="611">
        <v>0.59180378913879395</v>
      </c>
      <c r="R51" s="611">
        <v>0.61920905113220215</v>
      </c>
      <c r="S51" s="611">
        <v>0.59903872013092041</v>
      </c>
      <c r="T51" s="611">
        <v>0.73972070217132568</v>
      </c>
      <c r="U51" s="611">
        <v>0.84306973218917847</v>
      </c>
      <c r="V51" s="611">
        <v>1.0699503421783447</v>
      </c>
      <c r="W51" s="611">
        <v>1.580814003944397</v>
      </c>
      <c r="X51" s="611">
        <v>2.0528526306152344</v>
      </c>
      <c r="Y51" s="611">
        <v>2.2209744453430176</v>
      </c>
      <c r="Z51" s="611">
        <v>2.4784388542175293</v>
      </c>
      <c r="AA51" s="611">
        <v>2.7087850570678711</v>
      </c>
      <c r="AB51" s="611">
        <v>3.4225666522979736</v>
      </c>
    </row>
    <row r="52" spans="1:28" x14ac:dyDescent="0.25">
      <c r="A52" s="630" t="s">
        <v>978</v>
      </c>
      <c r="B52" s="109" t="s">
        <v>715</v>
      </c>
      <c r="C52" s="611">
        <v>22.943666458129883</v>
      </c>
      <c r="D52" s="611">
        <v>21.585329055786133</v>
      </c>
      <c r="E52" s="611">
        <v>19.99040412902832</v>
      </c>
      <c r="F52" s="611">
        <v>20.242240905761719</v>
      </c>
      <c r="G52" s="611">
        <v>21.630258560180664</v>
      </c>
      <c r="H52" s="611">
        <v>24.486370086669922</v>
      </c>
      <c r="I52" s="611">
        <v>27.941511154174805</v>
      </c>
      <c r="J52" s="611">
        <v>31.629037857055664</v>
      </c>
      <c r="K52" s="611">
        <v>34.873771667480469</v>
      </c>
      <c r="L52" s="611">
        <v>36.260303497314453</v>
      </c>
      <c r="M52" s="611">
        <v>35.868812561035156</v>
      </c>
      <c r="N52" s="611">
        <v>36.649288177490234</v>
      </c>
      <c r="O52" s="611">
        <v>36.984348297119141</v>
      </c>
      <c r="P52" s="611">
        <v>37.620994567871094</v>
      </c>
      <c r="Q52" s="611">
        <v>37.716632843017578</v>
      </c>
      <c r="R52" s="611">
        <v>38.583614349365234</v>
      </c>
      <c r="S52" s="611">
        <v>40.465877532958984</v>
      </c>
      <c r="T52" s="611">
        <v>40.2579345703125</v>
      </c>
      <c r="U52" s="611">
        <v>41.374916076660156</v>
      </c>
      <c r="V52" s="611">
        <v>42.376518249511719</v>
      </c>
      <c r="W52" s="611">
        <v>45.869960784912109</v>
      </c>
      <c r="X52" s="611">
        <v>48.173286437988281</v>
      </c>
      <c r="Y52" s="611">
        <v>50.82861328125</v>
      </c>
      <c r="Z52" s="611">
        <v>52.653606414794922</v>
      </c>
      <c r="AA52" s="611">
        <v>57.569095611572266</v>
      </c>
      <c r="AB52" s="611">
        <v>58.728000640869141</v>
      </c>
    </row>
    <row r="53" spans="1:28" x14ac:dyDescent="0.25">
      <c r="A53" s="630" t="s">
        <v>979</v>
      </c>
      <c r="B53" s="109" t="s">
        <v>34</v>
      </c>
      <c r="C53" s="611">
        <v>4.0036020278930664</v>
      </c>
      <c r="D53" s="611">
        <v>4.8807778358459473</v>
      </c>
      <c r="E53" s="611">
        <v>6.1010212898254395</v>
      </c>
      <c r="F53" s="611">
        <v>6.9475865364074707</v>
      </c>
      <c r="G53" s="611">
        <v>7.5813555717468262</v>
      </c>
      <c r="H53" s="611">
        <v>8.3915176391601563</v>
      </c>
      <c r="I53" s="611">
        <v>8.5779218673706055</v>
      </c>
      <c r="J53" s="611">
        <v>8.5080795288085938</v>
      </c>
      <c r="K53" s="611">
        <v>8.6836042404174805</v>
      </c>
      <c r="L53" s="611">
        <v>7.0358920097351074</v>
      </c>
      <c r="M53" s="611">
        <v>7.4120707511901855</v>
      </c>
      <c r="N53" s="611">
        <v>7.593235969543457</v>
      </c>
      <c r="O53" s="611">
        <v>8.204676628112793</v>
      </c>
      <c r="P53" s="611">
        <v>8.9008064270019531</v>
      </c>
      <c r="Q53" s="611">
        <v>9.4412708282470703</v>
      </c>
      <c r="R53" s="611">
        <v>9.5865459442138672</v>
      </c>
      <c r="S53" s="611">
        <v>9.1273632049560547</v>
      </c>
      <c r="T53" s="611">
        <v>9.55181884765625</v>
      </c>
      <c r="U53" s="611">
        <v>10.266324996948242</v>
      </c>
      <c r="V53" s="611">
        <v>10.135753631591797</v>
      </c>
      <c r="W53" s="611">
        <v>10.554292678833008</v>
      </c>
      <c r="X53" s="611">
        <v>11.384844779968262</v>
      </c>
      <c r="Y53" s="611">
        <v>11.587918281555176</v>
      </c>
      <c r="Z53" s="611">
        <v>11.578275680541992</v>
      </c>
      <c r="AA53" s="611">
        <v>11.683019638061523</v>
      </c>
      <c r="AB53" s="611">
        <v>13.030607223510742</v>
      </c>
    </row>
    <row r="54" spans="1:28" x14ac:dyDescent="0.25">
      <c r="A54" s="630" t="s">
        <v>980</v>
      </c>
      <c r="B54" s="109" t="s">
        <v>35</v>
      </c>
      <c r="C54" s="611">
        <v>7.1210565567016602</v>
      </c>
      <c r="D54" s="611">
        <v>7.3412084579467773</v>
      </c>
      <c r="E54" s="611">
        <v>7.8084096908569336</v>
      </c>
      <c r="F54" s="611">
        <v>8.4536237716674805</v>
      </c>
      <c r="G54" s="611">
        <v>8.5441665649414063</v>
      </c>
      <c r="H54" s="611">
        <v>8.4953145980834961</v>
      </c>
      <c r="I54" s="611">
        <v>8.1264238357543945</v>
      </c>
      <c r="J54" s="611">
        <v>8.6167593002319336</v>
      </c>
      <c r="K54" s="611">
        <v>9.0165109634399414</v>
      </c>
      <c r="L54" s="611">
        <v>9.2720117568969727</v>
      </c>
      <c r="M54" s="611">
        <v>9.3859500885009766</v>
      </c>
      <c r="N54" s="611">
        <v>9.3447799682617188</v>
      </c>
      <c r="O54" s="611">
        <v>8.6998043060302734</v>
      </c>
      <c r="P54" s="611">
        <v>7.8593292236328125</v>
      </c>
      <c r="Q54" s="611">
        <v>8.0309791564941406</v>
      </c>
      <c r="R54" s="611">
        <v>8.6618576049804688</v>
      </c>
      <c r="S54" s="611">
        <v>8.7658233642578125</v>
      </c>
      <c r="T54" s="611">
        <v>8.6346921920776367</v>
      </c>
      <c r="U54" s="611">
        <v>8.5737037658691406</v>
      </c>
      <c r="V54" s="611">
        <v>9.0968942642211914</v>
      </c>
      <c r="W54" s="611">
        <v>9.7648906707763672</v>
      </c>
      <c r="X54" s="611">
        <v>9.6202373504638672</v>
      </c>
      <c r="Y54" s="611">
        <v>10.120480537414551</v>
      </c>
      <c r="Z54" s="611">
        <v>10.278388023376465</v>
      </c>
      <c r="AA54" s="611">
        <v>10.285965919494629</v>
      </c>
      <c r="AB54" s="611">
        <v>10.211702346801758</v>
      </c>
    </row>
    <row r="55" spans="1:28" x14ac:dyDescent="0.25">
      <c r="A55" s="630" t="s">
        <v>981</v>
      </c>
      <c r="B55" s="109" t="s">
        <v>917</v>
      </c>
      <c r="C55" s="611">
        <v>0.51098144054412842</v>
      </c>
      <c r="D55" s="611">
        <v>0.48781204223632813</v>
      </c>
      <c r="E55" s="611">
        <v>0.52106064558029175</v>
      </c>
      <c r="F55" s="611">
        <v>0.55756580829620361</v>
      </c>
      <c r="G55" s="611">
        <v>0.62925606966018677</v>
      </c>
      <c r="H55" s="611">
        <v>0.60208284854888916</v>
      </c>
      <c r="I55" s="611">
        <v>0.48330438137054443</v>
      </c>
      <c r="J55" s="611">
        <v>0.41643643379211426</v>
      </c>
      <c r="K55" s="611">
        <v>0.46296873688697815</v>
      </c>
      <c r="L55" s="611">
        <v>0.49469691514968872</v>
      </c>
      <c r="M55" s="611">
        <v>0.52897626161575317</v>
      </c>
      <c r="N55" s="611">
        <v>0.57649582624435425</v>
      </c>
      <c r="O55" s="611">
        <v>0.56932973861694336</v>
      </c>
      <c r="P55" s="611">
        <v>0.5654376745223999</v>
      </c>
      <c r="Q55" s="611">
        <v>0.54923063516616821</v>
      </c>
      <c r="R55" s="611">
        <v>0.49629327654838562</v>
      </c>
      <c r="S55" s="611">
        <v>0.51190400123596191</v>
      </c>
      <c r="T55" s="611">
        <v>0.52350491285324097</v>
      </c>
      <c r="U55" s="611">
        <v>0.56740391254425049</v>
      </c>
      <c r="V55" s="611">
        <v>0.59074455499649048</v>
      </c>
      <c r="W55" s="611">
        <v>0.56775444746017456</v>
      </c>
      <c r="X55" s="611">
        <v>0.61954200267791748</v>
      </c>
      <c r="Y55" s="611">
        <v>0.63064438104629517</v>
      </c>
      <c r="Z55" s="611">
        <v>0.72149235010147095</v>
      </c>
      <c r="AA55" s="611">
        <v>0.69068717956542969</v>
      </c>
      <c r="AB55" s="611">
        <v>0.67854660749435425</v>
      </c>
    </row>
    <row r="56" spans="1:28" x14ac:dyDescent="0.25">
      <c r="A56" s="631" t="s">
        <v>91</v>
      </c>
      <c r="B56" s="109" t="s">
        <v>982</v>
      </c>
      <c r="C56" s="611">
        <v>2.2450757026672363</v>
      </c>
      <c r="D56" s="611">
        <v>2.2839169502258301</v>
      </c>
      <c r="E56" s="611">
        <v>2.3728194236755371</v>
      </c>
      <c r="F56" s="611">
        <v>2.4366879463195801</v>
      </c>
      <c r="G56" s="611">
        <v>2.6753675937652588</v>
      </c>
      <c r="H56" s="611">
        <v>2.881411075592041</v>
      </c>
      <c r="I56" s="611">
        <v>3.0378422737121582</v>
      </c>
      <c r="J56" s="611">
        <v>2.9640142917633057</v>
      </c>
      <c r="K56" s="611">
        <v>3.2774779796600342</v>
      </c>
      <c r="L56" s="611">
        <v>3.2050342559814453</v>
      </c>
      <c r="M56" s="611">
        <v>3.4739127159118652</v>
      </c>
      <c r="N56" s="611">
        <v>3.2483351230621338</v>
      </c>
      <c r="O56" s="611">
        <v>3.4403705596923828</v>
      </c>
      <c r="P56" s="611">
        <v>3.6758179664611816</v>
      </c>
      <c r="Q56" s="611">
        <v>3.8902735710144043</v>
      </c>
      <c r="R56" s="611">
        <v>4.5258159637451172</v>
      </c>
      <c r="S56" s="611">
        <v>4.6687202453613281</v>
      </c>
      <c r="T56" s="611">
        <v>5.2389373779296875</v>
      </c>
      <c r="U56" s="611">
        <v>5.1755943298339844</v>
      </c>
      <c r="V56" s="611">
        <v>5.8888001441955566</v>
      </c>
      <c r="W56" s="611">
        <v>5.9571599960327148</v>
      </c>
      <c r="X56" s="611">
        <v>6.2096462249755859</v>
      </c>
      <c r="Y56" s="611">
        <v>6.1909065246582031</v>
      </c>
      <c r="Z56" s="611">
        <v>6.4958577156066895</v>
      </c>
      <c r="AA56" s="611">
        <v>6.4871325492858887</v>
      </c>
      <c r="AB56" s="611">
        <v>6.9478530883789063</v>
      </c>
    </row>
    <row r="57" spans="1:28" x14ac:dyDescent="0.25">
      <c r="A57" s="631" t="s">
        <v>1715</v>
      </c>
      <c r="B57" s="109" t="s">
        <v>1919</v>
      </c>
      <c r="C57" s="611">
        <v>3.8865103721618652</v>
      </c>
      <c r="D57" s="611">
        <v>2.7596168518066406</v>
      </c>
      <c r="E57" s="611">
        <v>3.0299587249755859</v>
      </c>
      <c r="F57" s="611">
        <v>3.2953364849090576</v>
      </c>
      <c r="G57" s="611">
        <v>3.1440834999084473</v>
      </c>
      <c r="H57" s="611">
        <v>2.7362065315246582</v>
      </c>
      <c r="I57" s="611">
        <v>3.3706932067871094</v>
      </c>
      <c r="J57" s="611">
        <v>3.6541833877563477</v>
      </c>
      <c r="K57" s="611">
        <v>3.7984483242034912</v>
      </c>
      <c r="L57" s="611">
        <v>3.9067130088806152</v>
      </c>
      <c r="M57" s="611">
        <v>4.6857705116271973</v>
      </c>
      <c r="N57" s="611">
        <v>6.2643098831176758</v>
      </c>
      <c r="O57" s="611">
        <v>6.0521364212036133</v>
      </c>
      <c r="P57" s="611">
        <v>5.303466796875</v>
      </c>
      <c r="Q57" s="611">
        <v>5.2462787628173828</v>
      </c>
      <c r="R57" s="611">
        <v>6.9088954925537109</v>
      </c>
      <c r="S57" s="611">
        <v>7.2467975616455078</v>
      </c>
      <c r="T57" s="611">
        <v>6.1697640419006348</v>
      </c>
      <c r="U57" s="611">
        <v>6.499413013458252</v>
      </c>
      <c r="V57" s="611">
        <v>7.2113409042358398</v>
      </c>
      <c r="W57" s="611">
        <v>6.8140192031860352</v>
      </c>
      <c r="X57" s="611">
        <v>9.2276773452758789</v>
      </c>
      <c r="Y57" s="611">
        <v>11.060422897338867</v>
      </c>
      <c r="Z57" s="611">
        <v>10.624214172363281</v>
      </c>
      <c r="AA57" s="611">
        <v>10.786839485168457</v>
      </c>
      <c r="AB57" s="611">
        <v>12.383420944213867</v>
      </c>
    </row>
    <row r="58" spans="1:28" x14ac:dyDescent="0.25">
      <c r="A58" s="631" t="s">
        <v>1716</v>
      </c>
      <c r="B58" s="109" t="s">
        <v>347</v>
      </c>
      <c r="C58" s="611">
        <v>6.3672237396240234</v>
      </c>
      <c r="D58" s="611">
        <v>6.3809146881103516</v>
      </c>
      <c r="E58" s="611">
        <v>6.5723862648010254</v>
      </c>
      <c r="F58" s="611">
        <v>6.3554754257202148</v>
      </c>
      <c r="G58" s="611">
        <v>6.5935916900634766</v>
      </c>
      <c r="H58" s="611">
        <v>6.597386360168457</v>
      </c>
      <c r="I58" s="611">
        <v>6.4758896827697754</v>
      </c>
      <c r="J58" s="611">
        <v>6.6706504821777344</v>
      </c>
      <c r="K58" s="611">
        <v>6.7863593101501465</v>
      </c>
      <c r="L58" s="611">
        <v>6.9292559623718262</v>
      </c>
      <c r="M58" s="611">
        <v>7.1235833168029785</v>
      </c>
      <c r="N58" s="611">
        <v>7.658414363861084</v>
      </c>
      <c r="O58" s="611">
        <v>8.1114025115966797</v>
      </c>
      <c r="P58" s="611">
        <v>8.2664928436279297</v>
      </c>
      <c r="Q58" s="611">
        <v>8.5931167602539063</v>
      </c>
      <c r="R58" s="611">
        <v>8.8863019943237305</v>
      </c>
      <c r="S58" s="611">
        <v>9.0912113189697266</v>
      </c>
      <c r="T58" s="611">
        <v>9.2652664184570313</v>
      </c>
      <c r="U58" s="611">
        <v>9.3903331756591797</v>
      </c>
      <c r="V58" s="611">
        <v>9.1648483276367188</v>
      </c>
      <c r="W58" s="611">
        <v>8.9826974868774414</v>
      </c>
      <c r="X58" s="611">
        <v>8.9803981781005859</v>
      </c>
      <c r="Y58" s="611">
        <v>8.9301023483276367</v>
      </c>
      <c r="Z58" s="611">
        <v>8.86309814453125</v>
      </c>
      <c r="AA58" s="611">
        <v>9.023406982421875</v>
      </c>
      <c r="AB58" s="611">
        <v>9.2738828659057617</v>
      </c>
    </row>
    <row r="59" spans="1:28" x14ac:dyDescent="0.25">
      <c r="A59" s="631" t="s">
        <v>1717</v>
      </c>
      <c r="B59" s="109" t="s">
        <v>1920</v>
      </c>
      <c r="C59" s="611">
        <v>6.8649997711181641</v>
      </c>
      <c r="D59" s="611">
        <v>6.4489998817443848</v>
      </c>
      <c r="E59" s="611">
        <v>6.6079998016357422</v>
      </c>
      <c r="F59" s="611">
        <v>6.7534456253051758</v>
      </c>
      <c r="G59" s="611">
        <v>6.7130980491638184</v>
      </c>
      <c r="H59" s="611">
        <v>6.664980411529541</v>
      </c>
      <c r="I59" s="611">
        <v>6.7771635055541992</v>
      </c>
      <c r="J59" s="611">
        <v>7.0866279602050781</v>
      </c>
      <c r="K59" s="611">
        <v>7.6063637733459473</v>
      </c>
      <c r="L59" s="611">
        <v>7.9173116683959961</v>
      </c>
      <c r="M59" s="611">
        <v>8.0788478851318359</v>
      </c>
      <c r="N59" s="611">
        <v>8.8456010818481445</v>
      </c>
      <c r="O59" s="611">
        <v>8.9431858062744141</v>
      </c>
      <c r="P59" s="611">
        <v>9.0142183303833008</v>
      </c>
      <c r="Q59" s="611">
        <v>9.5680093765258789</v>
      </c>
      <c r="R59" s="611">
        <v>9.6872081756591797</v>
      </c>
      <c r="S59" s="611">
        <v>9.7503662109375</v>
      </c>
      <c r="T59" s="611">
        <v>9.7717952728271484</v>
      </c>
      <c r="U59" s="611">
        <v>9.6985034942626953</v>
      </c>
      <c r="V59" s="611">
        <v>9.6099357604980469</v>
      </c>
      <c r="W59" s="611">
        <v>9.4801311492919922</v>
      </c>
      <c r="X59" s="611">
        <v>9.4157848358154297</v>
      </c>
      <c r="Y59" s="611">
        <v>9.5116720199584961</v>
      </c>
      <c r="Z59" s="611">
        <v>9.6991777420043945</v>
      </c>
      <c r="AA59" s="611">
        <v>9.6028614044189453</v>
      </c>
      <c r="AB59" s="611">
        <v>9.6963529586791992</v>
      </c>
    </row>
    <row r="60" spans="1:28" ht="13" x14ac:dyDescent="0.3">
      <c r="A60" s="574"/>
      <c r="B60" s="573" t="s">
        <v>537</v>
      </c>
      <c r="C60" s="611">
        <v>-3.7832529544830322</v>
      </c>
      <c r="D60" s="611">
        <v>-4.1526899337768555</v>
      </c>
      <c r="E60" s="611">
        <v>-4.3953614234924316</v>
      </c>
      <c r="F60" s="611">
        <v>-4.3032445907592773</v>
      </c>
      <c r="G60" s="611">
        <v>-4.3137593269348145</v>
      </c>
      <c r="H60" s="611">
        <v>-4.6717047691345215</v>
      </c>
      <c r="I60" s="611">
        <v>-4.3796877861022949</v>
      </c>
      <c r="J60" s="611">
        <v>-4.6864204406738281</v>
      </c>
      <c r="K60" s="611">
        <v>-4.8963336944580078</v>
      </c>
      <c r="L60" s="611">
        <v>-5.496483325958252</v>
      </c>
      <c r="M60" s="611">
        <v>-6.1223855018615723</v>
      </c>
      <c r="N60" s="611">
        <v>-5.8756504058837891</v>
      </c>
      <c r="O60" s="611">
        <v>-5.2415013313293457</v>
      </c>
      <c r="P60" s="611">
        <v>-5.0254402160644531</v>
      </c>
      <c r="Q60" s="611">
        <v>-4.8924927711486816</v>
      </c>
      <c r="R60" s="611">
        <v>-4.7706217765808105</v>
      </c>
      <c r="S60" s="611">
        <v>-5.1848769187927246</v>
      </c>
      <c r="T60" s="611">
        <v>-5.6762475967407227</v>
      </c>
      <c r="U60" s="611">
        <v>-6.0005083084106445</v>
      </c>
      <c r="V60" s="611">
        <v>-6.3239560127258301</v>
      </c>
      <c r="W60" s="611">
        <v>-8.4675235748291016</v>
      </c>
      <c r="X60" s="611">
        <v>-9.7757806777954102</v>
      </c>
      <c r="Y60" s="611">
        <v>-9.6798601150512695</v>
      </c>
      <c r="Z60" s="611">
        <v>-8.4541521072387695</v>
      </c>
      <c r="AA60" s="611">
        <v>-8.4124002456665039</v>
      </c>
      <c r="AB60" s="611">
        <v>-8.3690423965454102</v>
      </c>
    </row>
    <row r="61" spans="1:28" ht="13" x14ac:dyDescent="0.3">
      <c r="A61" s="574"/>
      <c r="B61" s="575" t="s">
        <v>538</v>
      </c>
      <c r="C61" s="612">
        <v>95.18994140625</v>
      </c>
      <c r="D61" s="612">
        <v>98.831832885742188</v>
      </c>
      <c r="E61" s="612">
        <v>98.900474548339844</v>
      </c>
      <c r="F61" s="612">
        <v>104.47662353515625</v>
      </c>
      <c r="G61" s="612">
        <v>107.05804443359375</v>
      </c>
      <c r="H61" s="612">
        <v>119.53508758544922</v>
      </c>
      <c r="I61" s="612">
        <v>118.87374114990234</v>
      </c>
      <c r="J61" s="612">
        <v>122.07206726074219</v>
      </c>
      <c r="K61" s="612">
        <v>124.49467468261719</v>
      </c>
      <c r="L61" s="612">
        <v>131.02517700195313</v>
      </c>
      <c r="M61" s="612">
        <v>139.59332275390625</v>
      </c>
      <c r="N61" s="612">
        <v>137.85653686523438</v>
      </c>
      <c r="O61" s="612">
        <v>144.79637145996094</v>
      </c>
      <c r="P61" s="612">
        <v>150.68275451660156</v>
      </c>
      <c r="Q61" s="612">
        <v>161.573486328125</v>
      </c>
      <c r="R61" s="612">
        <v>172.67002868652344</v>
      </c>
      <c r="S61" s="612">
        <v>176.03707885742188</v>
      </c>
      <c r="T61" s="612">
        <v>175.14846801757813</v>
      </c>
      <c r="U61" s="612">
        <v>176.26873779296875</v>
      </c>
      <c r="V61" s="612">
        <v>193.96229553222656</v>
      </c>
      <c r="W61" s="612">
        <v>206.20173645019531</v>
      </c>
      <c r="X61" s="612">
        <v>211.78816223144531</v>
      </c>
      <c r="Y61" s="612">
        <v>227.95753479003906</v>
      </c>
      <c r="Z61" s="612">
        <v>237.49824523925781</v>
      </c>
      <c r="AA61" s="612">
        <v>250.04344177246094</v>
      </c>
      <c r="AB61" s="612">
        <v>249.50698852539063</v>
      </c>
    </row>
    <row r="62" spans="1:28" ht="13" x14ac:dyDescent="0.3">
      <c r="A62" s="574"/>
      <c r="B62" s="573" t="s">
        <v>539</v>
      </c>
      <c r="C62" s="611">
        <v>17.003141403198242</v>
      </c>
      <c r="D62" s="611">
        <v>15.876879692077637</v>
      </c>
      <c r="E62" s="611">
        <v>15.819879531860352</v>
      </c>
      <c r="F62" s="611">
        <v>15.486347198486328</v>
      </c>
      <c r="G62" s="611">
        <v>18.092998504638672</v>
      </c>
      <c r="H62" s="611">
        <v>18.854888916015625</v>
      </c>
      <c r="I62" s="611">
        <v>16.543462753295898</v>
      </c>
      <c r="J62" s="611">
        <v>13.588890075683594</v>
      </c>
      <c r="K62" s="611">
        <v>16.112403869628906</v>
      </c>
      <c r="L62" s="611">
        <v>16.480752944946289</v>
      </c>
      <c r="M62" s="611">
        <v>18.370826721191406</v>
      </c>
      <c r="N62" s="611">
        <v>17.963285446166992</v>
      </c>
      <c r="O62" s="611">
        <v>15.428051948547363</v>
      </c>
      <c r="P62" s="611">
        <v>16.950353622436523</v>
      </c>
      <c r="Q62" s="611">
        <v>15.895063400268555</v>
      </c>
      <c r="R62" s="611">
        <v>16.481904983520508</v>
      </c>
      <c r="S62" s="611">
        <v>17.291170120239258</v>
      </c>
      <c r="T62" s="611">
        <v>16.163972854614258</v>
      </c>
      <c r="U62" s="611">
        <v>16.357660293579102</v>
      </c>
      <c r="V62" s="611">
        <v>18.253732681274414</v>
      </c>
      <c r="W62" s="611">
        <v>18.484846115112305</v>
      </c>
      <c r="X62" s="611">
        <v>19.878868103027344</v>
      </c>
      <c r="Y62" s="611">
        <v>21.514316558837891</v>
      </c>
      <c r="Z62" s="611">
        <v>20.722095489501953</v>
      </c>
      <c r="AA62" s="611">
        <v>22.025800704956055</v>
      </c>
      <c r="AB62" s="611">
        <v>23.614971160888672</v>
      </c>
    </row>
    <row r="63" spans="1:28" ht="13" x14ac:dyDescent="0.3">
      <c r="A63" s="574"/>
      <c r="B63" s="573" t="s">
        <v>540</v>
      </c>
      <c r="C63" s="433">
        <v>-2.3083999156951904</v>
      </c>
      <c r="D63" s="433">
        <v>-2.6386001110076904</v>
      </c>
      <c r="E63" s="433">
        <v>-1.3682999610900879</v>
      </c>
      <c r="F63" s="433">
        <v>-5.1244997978210449</v>
      </c>
      <c r="G63" s="433">
        <v>-2.7449159622192383</v>
      </c>
      <c r="H63" s="433">
        <v>-6.4299888610839844</v>
      </c>
      <c r="I63" s="433">
        <v>-4.2887287139892578</v>
      </c>
      <c r="J63" s="433">
        <v>-2.8691120147705078</v>
      </c>
      <c r="K63" s="433">
        <v>-2.7916641235351563</v>
      </c>
      <c r="L63" s="433">
        <v>-4.5834040641784668</v>
      </c>
      <c r="M63" s="433">
        <v>-7.8594450950622559</v>
      </c>
      <c r="N63" s="433">
        <v>-9.6116523742675781</v>
      </c>
      <c r="O63" s="433">
        <v>-9.3379449844360352</v>
      </c>
      <c r="P63" s="433">
        <v>-7.003593921661377</v>
      </c>
      <c r="Q63" s="433">
        <v>-5.424036979675293</v>
      </c>
      <c r="R63" s="433">
        <v>-8.8498592376708984</v>
      </c>
      <c r="S63" s="433">
        <v>-7.511232852935791</v>
      </c>
      <c r="T63" s="433">
        <v>-5.866051197052002</v>
      </c>
      <c r="U63" s="433">
        <v>-9.4034576416015625</v>
      </c>
      <c r="V63" s="433">
        <v>-11.315316200256348</v>
      </c>
      <c r="W63" s="433">
        <v>-11.750881195068359</v>
      </c>
      <c r="X63" s="433">
        <v>-12.23699951171875</v>
      </c>
      <c r="Y63" s="433">
        <v>-17.475137710571289</v>
      </c>
      <c r="Z63" s="433">
        <v>-17.469198226928711</v>
      </c>
      <c r="AA63" s="433">
        <v>-14.284363746643066</v>
      </c>
      <c r="AB63" s="433">
        <v>-14.347476959228516</v>
      </c>
    </row>
    <row r="64" spans="1:28" ht="20.149999999999999" customHeight="1" x14ac:dyDescent="0.25">
      <c r="A64" s="613"/>
      <c r="B64" s="577" t="s">
        <v>541</v>
      </c>
      <c r="C64" s="614">
        <v>109.88468170166016</v>
      </c>
      <c r="D64" s="614">
        <v>112.07011413574219</v>
      </c>
      <c r="E64" s="614">
        <v>113.35205841064453</v>
      </c>
      <c r="F64" s="614">
        <v>114.83847045898438</v>
      </c>
      <c r="G64" s="614">
        <v>122.4061279296875</v>
      </c>
      <c r="H64" s="614">
        <v>131.95999145507813</v>
      </c>
      <c r="I64" s="614">
        <v>131.12847900390625</v>
      </c>
      <c r="J64" s="614">
        <v>132.79185485839844</v>
      </c>
      <c r="K64" s="614">
        <v>137.81541442871094</v>
      </c>
      <c r="L64" s="614">
        <v>142.92251586914063</v>
      </c>
      <c r="M64" s="614">
        <v>150.10469055175781</v>
      </c>
      <c r="N64" s="614">
        <v>146.20816040039063</v>
      </c>
      <c r="O64" s="614">
        <v>150.886474609375</v>
      </c>
      <c r="P64" s="614">
        <v>160.6295166015625</v>
      </c>
      <c r="Q64" s="614">
        <v>172.04450988769531</v>
      </c>
      <c r="R64" s="614">
        <v>180.30207824707031</v>
      </c>
      <c r="S64" s="614">
        <v>185.8170166015625</v>
      </c>
      <c r="T64" s="614">
        <v>185.44639587402344</v>
      </c>
      <c r="U64" s="614">
        <v>183.22293090820313</v>
      </c>
      <c r="V64" s="614">
        <v>200.90071105957031</v>
      </c>
      <c r="W64" s="614">
        <v>212.93571472167969</v>
      </c>
      <c r="X64" s="614">
        <v>219.43002319335938</v>
      </c>
      <c r="Y64" s="614">
        <v>231.9967041015625</v>
      </c>
      <c r="Z64" s="614">
        <v>240.75114440917969</v>
      </c>
      <c r="AA64" s="614">
        <v>257.78488159179688</v>
      </c>
      <c r="AB64" s="614">
        <v>258.77447509765625</v>
      </c>
    </row>
    <row r="65" spans="1:40" s="564" customFormat="1" ht="40.4" customHeight="1" x14ac:dyDescent="0.25">
      <c r="A65" s="584"/>
      <c r="B65" s="565"/>
      <c r="C65" s="565"/>
      <c r="D65" s="565"/>
      <c r="E65" s="565"/>
      <c r="F65" s="565"/>
      <c r="G65" s="565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565"/>
      <c r="U65" s="565"/>
      <c r="V65" s="565"/>
      <c r="W65" s="565"/>
      <c r="X65" s="565"/>
      <c r="Y65" s="565"/>
      <c r="Z65" s="565"/>
      <c r="AA65" s="565"/>
      <c r="AB65" s="565"/>
      <c r="AC65" s="597"/>
      <c r="AD65" s="597"/>
      <c r="AE65" s="597"/>
      <c r="AF65" s="597"/>
      <c r="AG65" s="597"/>
      <c r="AH65" s="597"/>
      <c r="AI65" s="597"/>
      <c r="AJ65" s="597"/>
      <c r="AK65" s="597"/>
      <c r="AL65" s="597"/>
      <c r="AM65" s="597"/>
      <c r="AN65" s="597"/>
    </row>
    <row r="66" spans="1:40" s="564" customFormat="1" ht="25.4" customHeight="1" x14ac:dyDescent="0.25">
      <c r="A66" s="563" t="str">
        <f>Index!B21</f>
        <v>Table 3k    RMI share of GDP by institutional sector, current prices, FY2004-FY2022</v>
      </c>
    </row>
    <row r="67" spans="1:40" s="564" customFormat="1" ht="20.149999999999999" customHeight="1" x14ac:dyDescent="0.25">
      <c r="A67" s="587"/>
      <c r="B67" s="567"/>
      <c r="C67" s="568" t="str">
        <f t="shared" ref="C67:AA67" si="20">C2</f>
        <v>FY1997</v>
      </c>
      <c r="D67" s="568" t="str">
        <f t="shared" si="20"/>
        <v>FY1998</v>
      </c>
      <c r="E67" s="568" t="str">
        <f t="shared" si="20"/>
        <v>FY1999</v>
      </c>
      <c r="F67" s="568" t="str">
        <f t="shared" si="20"/>
        <v>FY2000</v>
      </c>
      <c r="G67" s="568" t="str">
        <f t="shared" si="20"/>
        <v>FY2001</v>
      </c>
      <c r="H67" s="568" t="str">
        <f t="shared" si="20"/>
        <v>FY2002</v>
      </c>
      <c r="I67" s="568" t="str">
        <f t="shared" si="20"/>
        <v>FY2003</v>
      </c>
      <c r="J67" s="568" t="str">
        <f t="shared" si="20"/>
        <v>FY2004</v>
      </c>
      <c r="K67" s="568" t="str">
        <f t="shared" si="20"/>
        <v>FY2005</v>
      </c>
      <c r="L67" s="568" t="str">
        <f t="shared" si="20"/>
        <v>FY2006</v>
      </c>
      <c r="M67" s="568" t="str">
        <f t="shared" si="20"/>
        <v>FY2007</v>
      </c>
      <c r="N67" s="568" t="str">
        <f t="shared" si="20"/>
        <v>FY2008</v>
      </c>
      <c r="O67" s="568" t="str">
        <f t="shared" si="20"/>
        <v>FY2009</v>
      </c>
      <c r="P67" s="568" t="str">
        <f t="shared" si="20"/>
        <v>FY2010</v>
      </c>
      <c r="Q67" s="568" t="str">
        <f t="shared" si="20"/>
        <v>FY2011</v>
      </c>
      <c r="R67" s="568" t="str">
        <f t="shared" si="20"/>
        <v>FY2012</v>
      </c>
      <c r="S67" s="568" t="str">
        <f t="shared" si="20"/>
        <v>FY2013</v>
      </c>
      <c r="T67" s="568" t="str">
        <f t="shared" si="20"/>
        <v>FY2014</v>
      </c>
      <c r="U67" s="568" t="str">
        <f t="shared" si="20"/>
        <v>FY2015</v>
      </c>
      <c r="V67" s="568" t="str">
        <f t="shared" si="20"/>
        <v>FY2016</v>
      </c>
      <c r="W67" s="568" t="str">
        <f t="shared" si="20"/>
        <v>FY2017</v>
      </c>
      <c r="X67" s="568" t="str">
        <f t="shared" si="20"/>
        <v>FY2018</v>
      </c>
      <c r="Y67" s="568" t="str">
        <f t="shared" si="20"/>
        <v>FY2019</v>
      </c>
      <c r="Z67" s="568" t="str">
        <f t="shared" si="20"/>
        <v>FY2020</v>
      </c>
      <c r="AA67" s="568" t="str">
        <f t="shared" si="20"/>
        <v>FY2021</v>
      </c>
      <c r="AB67" s="568" t="str">
        <f>AB2</f>
        <v>FY2022</v>
      </c>
      <c r="AC67" s="605"/>
    </row>
    <row r="68" spans="1:40" ht="20.149999999999999" customHeight="1" x14ac:dyDescent="0.25">
      <c r="A68" s="630" t="s">
        <v>972</v>
      </c>
      <c r="B68" s="109" t="s">
        <v>31</v>
      </c>
      <c r="C68" s="182">
        <f t="shared" ref="C68:AA68" si="21">C47/C$64</f>
        <v>0.26513748537177306</v>
      </c>
      <c r="D68" s="182">
        <f t="shared" si="21"/>
        <v>0.27670823174546511</v>
      </c>
      <c r="E68" s="182">
        <f t="shared" si="21"/>
        <v>0.27245325036256635</v>
      </c>
      <c r="F68" s="182">
        <f t="shared" si="21"/>
        <v>0.2669933174808472</v>
      </c>
      <c r="G68" s="182">
        <f t="shared" si="21"/>
        <v>0.27453045422043959</v>
      </c>
      <c r="H68" s="182">
        <f t="shared" si="21"/>
        <v>0.27700479756895419</v>
      </c>
      <c r="I68" s="182">
        <f t="shared" si="21"/>
        <v>0.27016436930770632</v>
      </c>
      <c r="J68" s="182">
        <f t="shared" si="21"/>
        <v>0.2715262953903565</v>
      </c>
      <c r="K68" s="182">
        <f t="shared" si="21"/>
        <v>0.25474195767410762</v>
      </c>
      <c r="L68" s="182">
        <f t="shared" si="21"/>
        <v>0.27879621355522888</v>
      </c>
      <c r="M68" s="182">
        <f t="shared" si="21"/>
        <v>0.26874380988773194</v>
      </c>
      <c r="N68" s="182">
        <f t="shared" si="21"/>
        <v>0.26006974296741625</v>
      </c>
      <c r="O68" s="182">
        <f t="shared" si="21"/>
        <v>0.27518332919384303</v>
      </c>
      <c r="P68" s="182">
        <f t="shared" si="21"/>
        <v>0.29626448748629242</v>
      </c>
      <c r="Q68" s="182">
        <f t="shared" si="21"/>
        <v>0.306453644927069</v>
      </c>
      <c r="R68" s="182">
        <f t="shared" si="21"/>
        <v>0.33680856076749049</v>
      </c>
      <c r="S68" s="182">
        <f t="shared" si="21"/>
        <v>0.33824910672816483</v>
      </c>
      <c r="T68" s="182">
        <f t="shared" si="21"/>
        <v>0.32303916224369861</v>
      </c>
      <c r="U68" s="182">
        <f t="shared" si="21"/>
        <v>0.29942860405050159</v>
      </c>
      <c r="V68" s="182">
        <f t="shared" si="21"/>
        <v>0.31064264870374048</v>
      </c>
      <c r="W68" s="182">
        <f t="shared" si="21"/>
        <v>0.3404361748210582</v>
      </c>
      <c r="X68" s="182">
        <f t="shared" si="21"/>
        <v>0.34191397612583541</v>
      </c>
      <c r="Y68" s="182">
        <f t="shared" si="21"/>
        <v>0.35642831003353298</v>
      </c>
      <c r="Z68" s="182">
        <f t="shared" si="21"/>
        <v>0.35528851903745923</v>
      </c>
      <c r="AA68" s="182">
        <f t="shared" si="21"/>
        <v>0.38882056493978107</v>
      </c>
      <c r="AB68" s="182">
        <f t="shared" ref="AB68:AB85" si="22">AB47/AB$64</f>
        <v>0.36719192426176855</v>
      </c>
    </row>
    <row r="69" spans="1:40" x14ac:dyDescent="0.25">
      <c r="A69" s="630" t="s">
        <v>973</v>
      </c>
      <c r="B69" s="109" t="s">
        <v>974</v>
      </c>
      <c r="C69" s="182">
        <f t="shared" ref="C69:AA69" si="23">C48/C$64</f>
        <v>0.10056982823831885</v>
      </c>
      <c r="D69" s="182">
        <f t="shared" si="23"/>
        <v>0.12967195270774132</v>
      </c>
      <c r="E69" s="182">
        <f t="shared" si="23"/>
        <v>0.11982714905910442</v>
      </c>
      <c r="F69" s="182">
        <f t="shared" si="23"/>
        <v>0.14266264233554529</v>
      </c>
      <c r="G69" s="182">
        <f t="shared" si="23"/>
        <v>0.10896089700982597</v>
      </c>
      <c r="H69" s="182">
        <f t="shared" si="23"/>
        <v>0.14758410199661662</v>
      </c>
      <c r="I69" s="182">
        <f t="shared" si="23"/>
        <v>0.12070309936329628</v>
      </c>
      <c r="J69" s="182">
        <f t="shared" si="23"/>
        <v>9.8545405208323403E-2</v>
      </c>
      <c r="K69" s="182">
        <f t="shared" si="23"/>
        <v>8.4117087976566543E-2</v>
      </c>
      <c r="L69" s="182">
        <f t="shared" si="23"/>
        <v>8.3988322299411625E-2</v>
      </c>
      <c r="M69" s="182">
        <f t="shared" si="23"/>
        <v>0.12419793477066432</v>
      </c>
      <c r="N69" s="182">
        <f t="shared" si="23"/>
        <v>0.10913875048555098</v>
      </c>
      <c r="O69" s="182">
        <f t="shared" si="23"/>
        <v>0.12518613801330353</v>
      </c>
      <c r="P69" s="182">
        <f t="shared" si="23"/>
        <v>0.1151144944588286</v>
      </c>
      <c r="Q69" s="182">
        <f t="shared" si="23"/>
        <v>0.1309038121050537</v>
      </c>
      <c r="R69" s="182">
        <f t="shared" si="23"/>
        <v>0.11863188803038385</v>
      </c>
      <c r="S69" s="182">
        <f t="shared" si="23"/>
        <v>0.10460989813843398</v>
      </c>
      <c r="T69" s="182">
        <f t="shared" si="23"/>
        <v>0.11597137512378208</v>
      </c>
      <c r="U69" s="182">
        <f t="shared" si="23"/>
        <v>0.13950377915900283</v>
      </c>
      <c r="V69" s="182">
        <f t="shared" si="23"/>
        <v>0.16305327440377954</v>
      </c>
      <c r="W69" s="182">
        <f t="shared" si="23"/>
        <v>0.14389552850582463</v>
      </c>
      <c r="X69" s="182">
        <f t="shared" si="23"/>
        <v>0.12539196127607216</v>
      </c>
      <c r="Y69" s="182">
        <f t="shared" si="23"/>
        <v>0.13082794543537363</v>
      </c>
      <c r="Z69" s="182">
        <f t="shared" si="23"/>
        <v>0.14655732615821898</v>
      </c>
      <c r="AA69" s="182">
        <f t="shared" si="23"/>
        <v>0.11011733915624247</v>
      </c>
      <c r="AB69" s="182">
        <f t="shared" si="22"/>
        <v>0.10610961472828304</v>
      </c>
    </row>
    <row r="70" spans="1:40" s="564" customFormat="1" x14ac:dyDescent="0.25">
      <c r="A70" s="630" t="s">
        <v>975</v>
      </c>
      <c r="B70" s="109" t="s">
        <v>914</v>
      </c>
      <c r="C70" s="182">
        <f t="shared" ref="C70:AA70" si="24">C49/C$64</f>
        <v>3.3034632837145264E-2</v>
      </c>
      <c r="D70" s="182">
        <f t="shared" si="24"/>
        <v>3.506733349086346E-2</v>
      </c>
      <c r="E70" s="182">
        <f t="shared" si="24"/>
        <v>3.6962277115173359E-2</v>
      </c>
      <c r="F70" s="182">
        <f t="shared" si="24"/>
        <v>4.0970590298714304E-2</v>
      </c>
      <c r="G70" s="182">
        <f t="shared" si="24"/>
        <v>3.6589264807514531E-2</v>
      </c>
      <c r="H70" s="182">
        <f t="shared" si="24"/>
        <v>3.9277056860847377E-2</v>
      </c>
      <c r="I70" s="182">
        <f t="shared" si="24"/>
        <v>3.6239266184883788E-2</v>
      </c>
      <c r="J70" s="182">
        <f t="shared" si="24"/>
        <v>3.7656678623182116E-2</v>
      </c>
      <c r="K70" s="182">
        <f t="shared" si="24"/>
        <v>4.1744240340678029E-2</v>
      </c>
      <c r="L70" s="182">
        <f t="shared" si="24"/>
        <v>4.6285569984530088E-2</v>
      </c>
      <c r="M70" s="182">
        <f t="shared" si="24"/>
        <v>4.9945142885809375E-2</v>
      </c>
      <c r="N70" s="182">
        <f t="shared" si="24"/>
        <v>4.8200112597733769E-2</v>
      </c>
      <c r="O70" s="182">
        <f t="shared" si="24"/>
        <v>3.9420365341706162E-2</v>
      </c>
      <c r="P70" s="182">
        <f t="shared" si="24"/>
        <v>3.366131069336268E-2</v>
      </c>
      <c r="Q70" s="182">
        <f t="shared" si="24"/>
        <v>3.0692638425934508E-2</v>
      </c>
      <c r="R70" s="182">
        <f t="shared" si="24"/>
        <v>2.9040153679538827E-2</v>
      </c>
      <c r="S70" s="182">
        <f t="shared" si="24"/>
        <v>3.1551457688575778E-2</v>
      </c>
      <c r="T70" s="182">
        <f t="shared" si="24"/>
        <v>3.4965612031679985E-2</v>
      </c>
      <c r="U70" s="182">
        <f t="shared" si="24"/>
        <v>3.6237641573763767E-2</v>
      </c>
      <c r="V70" s="182">
        <f t="shared" si="24"/>
        <v>3.3979442785022199E-2</v>
      </c>
      <c r="W70" s="182">
        <f t="shared" si="24"/>
        <v>4.1065283800628523E-2</v>
      </c>
      <c r="X70" s="182">
        <f t="shared" si="24"/>
        <v>4.5871894924024548E-2</v>
      </c>
      <c r="Y70" s="182">
        <f t="shared" si="24"/>
        <v>4.497288599628417E-2</v>
      </c>
      <c r="Z70" s="182">
        <f t="shared" si="24"/>
        <v>3.4727515766231266E-2</v>
      </c>
      <c r="AA70" s="182">
        <f t="shared" si="24"/>
        <v>3.2246540822614168E-2</v>
      </c>
      <c r="AB70" s="182">
        <f t="shared" si="22"/>
        <v>3.1179816208979704E-2</v>
      </c>
    </row>
    <row r="71" spans="1:40" s="564" customFormat="1" x14ac:dyDescent="0.25">
      <c r="A71" s="630" t="s">
        <v>976</v>
      </c>
      <c r="B71" s="109" t="s">
        <v>915</v>
      </c>
      <c r="C71" s="182">
        <f t="shared" ref="C71:AA71" si="25">C50/C$64</f>
        <v>8.4251964070540426E-3</v>
      </c>
      <c r="D71" s="182">
        <f t="shared" si="25"/>
        <v>9.2593825305900494E-3</v>
      </c>
      <c r="E71" s="182">
        <f t="shared" si="25"/>
        <v>1.1476633073036716E-2</v>
      </c>
      <c r="F71" s="182">
        <f t="shared" si="25"/>
        <v>1.4338400724337083E-2</v>
      </c>
      <c r="G71" s="182">
        <f t="shared" si="25"/>
        <v>1.658998594865525E-2</v>
      </c>
      <c r="H71" s="182">
        <f t="shared" si="25"/>
        <v>1.3542854604116729E-2</v>
      </c>
      <c r="I71" s="182">
        <f t="shared" si="25"/>
        <v>1.6208684106471347E-2</v>
      </c>
      <c r="J71" s="182">
        <f t="shared" si="25"/>
        <v>2.0531003742309668E-2</v>
      </c>
      <c r="K71" s="182">
        <f t="shared" si="25"/>
        <v>1.4976605138071614E-2</v>
      </c>
      <c r="L71" s="182">
        <f t="shared" si="25"/>
        <v>1.8449576525878735E-2</v>
      </c>
      <c r="M71" s="182">
        <f t="shared" si="25"/>
        <v>1.5170212902758197E-2</v>
      </c>
      <c r="N71" s="182">
        <f t="shared" si="25"/>
        <v>1.4277923786602613E-2</v>
      </c>
      <c r="O71" s="182">
        <f t="shared" si="25"/>
        <v>1.4610672656893425E-2</v>
      </c>
      <c r="P71" s="182">
        <f t="shared" si="25"/>
        <v>1.5719290134070283E-2</v>
      </c>
      <c r="Q71" s="182">
        <f t="shared" si="25"/>
        <v>1.3443834833437087E-2</v>
      </c>
      <c r="R71" s="182">
        <f t="shared" si="25"/>
        <v>1.1824865871458498E-2</v>
      </c>
      <c r="S71" s="182">
        <f t="shared" si="25"/>
        <v>1.5290908388806297E-2</v>
      </c>
      <c r="T71" s="182">
        <f t="shared" si="25"/>
        <v>1.4959131342918841E-2</v>
      </c>
      <c r="U71" s="182">
        <f t="shared" si="25"/>
        <v>1.5379805729624446E-2</v>
      </c>
      <c r="V71" s="182">
        <f t="shared" si="25"/>
        <v>1.567503686894706E-2</v>
      </c>
      <c r="W71" s="182">
        <f t="shared" si="25"/>
        <v>1.5130219427436347E-2</v>
      </c>
      <c r="X71" s="182">
        <f t="shared" si="25"/>
        <v>1.4916140774639885E-2</v>
      </c>
      <c r="Y71" s="182">
        <f t="shared" si="25"/>
        <v>1.3277132493750385E-2</v>
      </c>
      <c r="Z71" s="182">
        <f t="shared" si="25"/>
        <v>1.4036037594625433E-2</v>
      </c>
      <c r="AA71" s="182">
        <f t="shared" si="25"/>
        <v>1.0422383930511021E-2</v>
      </c>
      <c r="AB71" s="182">
        <f t="shared" si="22"/>
        <v>1.1423857566794449E-2</v>
      </c>
    </row>
    <row r="72" spans="1:40" s="564" customFormat="1" x14ac:dyDescent="0.25">
      <c r="A72" s="630" t="s">
        <v>977</v>
      </c>
      <c r="B72" s="109" t="s">
        <v>916</v>
      </c>
      <c r="C72" s="182">
        <f t="shared" ref="C72:AA72" si="26">C51/C$64</f>
        <v>2.6268027738346801E-3</v>
      </c>
      <c r="D72" s="182">
        <f t="shared" si="26"/>
        <v>2.7230700202678774E-3</v>
      </c>
      <c r="E72" s="182">
        <f t="shared" si="26"/>
        <v>2.9583819353453705E-3</v>
      </c>
      <c r="F72" s="182">
        <f t="shared" si="26"/>
        <v>2.9784431294440621E-3</v>
      </c>
      <c r="G72" s="182">
        <f t="shared" si="26"/>
        <v>3.345193369135259E-3</v>
      </c>
      <c r="H72" s="182">
        <f t="shared" si="26"/>
        <v>2.672451389057519E-3</v>
      </c>
      <c r="I72" s="182">
        <f t="shared" si="26"/>
        <v>2.527333071676529E-3</v>
      </c>
      <c r="J72" s="182">
        <f t="shared" si="26"/>
        <v>2.5855805171978133E-3</v>
      </c>
      <c r="K72" s="182">
        <f t="shared" si="26"/>
        <v>2.6738319311829187E-3</v>
      </c>
      <c r="L72" s="182">
        <f t="shared" si="26"/>
        <v>2.7864447377748736E-3</v>
      </c>
      <c r="M72" s="182">
        <f t="shared" si="26"/>
        <v>2.6731843853690573E-3</v>
      </c>
      <c r="N72" s="182">
        <f t="shared" si="26"/>
        <v>2.9795171778597518E-3</v>
      </c>
      <c r="O72" s="182">
        <f t="shared" si="26"/>
        <v>3.113079661583521E-3</v>
      </c>
      <c r="P72" s="182">
        <f t="shared" si="26"/>
        <v>3.0507831068296086E-3</v>
      </c>
      <c r="Q72" s="182">
        <f t="shared" si="26"/>
        <v>3.4398295506500205E-3</v>
      </c>
      <c r="R72" s="182">
        <f t="shared" si="26"/>
        <v>3.4342868210520115E-3</v>
      </c>
      <c r="S72" s="182">
        <f t="shared" si="26"/>
        <v>3.2238098054033831E-3</v>
      </c>
      <c r="T72" s="182">
        <f t="shared" si="26"/>
        <v>3.9888653466947357E-3</v>
      </c>
      <c r="U72" s="182">
        <f t="shared" si="26"/>
        <v>4.6013330755611944E-3</v>
      </c>
      <c r="V72" s="182">
        <f t="shared" si="26"/>
        <v>5.3257668254896679E-3</v>
      </c>
      <c r="W72" s="182">
        <f t="shared" si="26"/>
        <v>7.4239025896178099E-3</v>
      </c>
      <c r="X72" s="182">
        <f t="shared" si="26"/>
        <v>9.3553862900806542E-3</v>
      </c>
      <c r="Y72" s="182">
        <f t="shared" si="26"/>
        <v>9.5733017154016505E-3</v>
      </c>
      <c r="Z72" s="182">
        <f t="shared" si="26"/>
        <v>1.029460881816281E-2</v>
      </c>
      <c r="AA72" s="182">
        <f t="shared" si="26"/>
        <v>1.0507928317368279E-2</v>
      </c>
      <c r="AB72" s="182">
        <f t="shared" si="22"/>
        <v>1.3226059683847746E-2</v>
      </c>
    </row>
    <row r="73" spans="1:40" x14ac:dyDescent="0.25">
      <c r="A73" s="630" t="s">
        <v>978</v>
      </c>
      <c r="B73" s="109" t="s">
        <v>715</v>
      </c>
      <c r="C73" s="182">
        <f t="shared" ref="C73:AA73" si="27">C52/C$64</f>
        <v>0.20879767864662474</v>
      </c>
      <c r="D73" s="182">
        <f t="shared" si="27"/>
        <v>0.19260557751945742</v>
      </c>
      <c r="E73" s="182">
        <f t="shared" si="27"/>
        <v>0.17635678089416226</v>
      </c>
      <c r="F73" s="182">
        <f t="shared" si="27"/>
        <v>0.17626707169520708</v>
      </c>
      <c r="G73" s="182">
        <f t="shared" si="27"/>
        <v>0.17670895179860205</v>
      </c>
      <c r="H73" s="182">
        <f t="shared" si="27"/>
        <v>0.1855590457127726</v>
      </c>
      <c r="I73" s="182">
        <f t="shared" si="27"/>
        <v>0.21308499394202873</v>
      </c>
      <c r="J73" s="182">
        <f t="shared" si="27"/>
        <v>0.23818507461005831</v>
      </c>
      <c r="K73" s="182">
        <f t="shared" si="27"/>
        <v>0.25304696003740534</v>
      </c>
      <c r="L73" s="182">
        <f t="shared" si="27"/>
        <v>0.25370602579172524</v>
      </c>
      <c r="M73" s="182">
        <f t="shared" si="27"/>
        <v>0.23895863899514305</v>
      </c>
      <c r="N73" s="182">
        <f t="shared" si="27"/>
        <v>0.25066513440239085</v>
      </c>
      <c r="O73" s="182">
        <f t="shared" si="27"/>
        <v>0.24511374126055166</v>
      </c>
      <c r="P73" s="182">
        <f t="shared" si="27"/>
        <v>0.23420972286923475</v>
      </c>
      <c r="Q73" s="182">
        <f t="shared" si="27"/>
        <v>0.21922601812541237</v>
      </c>
      <c r="R73" s="182">
        <f t="shared" si="27"/>
        <v>0.21399428517120916</v>
      </c>
      <c r="S73" s="182">
        <f t="shared" si="27"/>
        <v>0.21777272218145555</v>
      </c>
      <c r="T73" s="182">
        <f t="shared" si="27"/>
        <v>0.21708663778863801</v>
      </c>
      <c r="U73" s="182">
        <f t="shared" si="27"/>
        <v>0.22581734650555002</v>
      </c>
      <c r="V73" s="182">
        <f t="shared" si="27"/>
        <v>0.21093264441929424</v>
      </c>
      <c r="W73" s="182">
        <f t="shared" si="27"/>
        <v>0.21541694330078456</v>
      </c>
      <c r="X73" s="182">
        <f t="shared" si="27"/>
        <v>0.21953826434926135</v>
      </c>
      <c r="Y73" s="182">
        <f t="shared" si="27"/>
        <v>0.21909196287115559</v>
      </c>
      <c r="Z73" s="182">
        <f t="shared" si="27"/>
        <v>0.21870552908070526</v>
      </c>
      <c r="AA73" s="182">
        <f t="shared" si="27"/>
        <v>0.22332223385672825</v>
      </c>
      <c r="AB73" s="182">
        <f t="shared" si="22"/>
        <v>0.22694665159191757</v>
      </c>
    </row>
    <row r="74" spans="1:40" x14ac:dyDescent="0.25">
      <c r="A74" s="630" t="s">
        <v>979</v>
      </c>
      <c r="B74" s="109" t="s">
        <v>34</v>
      </c>
      <c r="C74" s="182">
        <f t="shared" ref="C74:AA74" si="28">C53/C$64</f>
        <v>3.6434578195011322E-2</v>
      </c>
      <c r="D74" s="182">
        <f t="shared" si="28"/>
        <v>4.3551109709179241E-2</v>
      </c>
      <c r="E74" s="182">
        <f t="shared" si="28"/>
        <v>5.3823647981080788E-2</v>
      </c>
      <c r="F74" s="182">
        <f t="shared" si="28"/>
        <v>6.0498772829692689E-2</v>
      </c>
      <c r="G74" s="182">
        <f t="shared" si="28"/>
        <v>6.1936078691270317E-2</v>
      </c>
      <c r="H74" s="182">
        <f t="shared" si="28"/>
        <v>6.3591377557922921E-2</v>
      </c>
      <c r="I74" s="182">
        <f t="shared" si="28"/>
        <v>6.5416162320582352E-2</v>
      </c>
      <c r="J74" s="182">
        <f t="shared" si="28"/>
        <v>6.4070793633247441E-2</v>
      </c>
      <c r="K74" s="182">
        <f t="shared" si="28"/>
        <v>6.3008947703083892E-2</v>
      </c>
      <c r="L74" s="182">
        <f t="shared" si="28"/>
        <v>4.9228716461842487E-2</v>
      </c>
      <c r="M74" s="182">
        <f t="shared" si="28"/>
        <v>4.9379341338000489E-2</v>
      </c>
      <c r="N74" s="182">
        <f t="shared" si="28"/>
        <v>5.1934419725611775E-2</v>
      </c>
      <c r="O74" s="182">
        <f t="shared" si="28"/>
        <v>5.4376488345649329E-2</v>
      </c>
      <c r="P74" s="182">
        <f t="shared" si="28"/>
        <v>5.5412022742247186E-2</v>
      </c>
      <c r="Q74" s="182">
        <f t="shared" si="28"/>
        <v>5.4876908507048579E-2</v>
      </c>
      <c r="R74" s="182">
        <f t="shared" si="28"/>
        <v>5.3169359096778113E-2</v>
      </c>
      <c r="S74" s="182">
        <f t="shared" si="28"/>
        <v>4.9120168711606065E-2</v>
      </c>
      <c r="T74" s="182">
        <f t="shared" si="28"/>
        <v>5.150716897267147E-2</v>
      </c>
      <c r="U74" s="182">
        <f t="shared" si="28"/>
        <v>5.6031878466630325E-2</v>
      </c>
      <c r="V74" s="182">
        <f t="shared" si="28"/>
        <v>5.0451556782127975E-2</v>
      </c>
      <c r="W74" s="182">
        <f t="shared" si="28"/>
        <v>4.9565629197657751E-2</v>
      </c>
      <c r="X74" s="182">
        <f t="shared" si="28"/>
        <v>5.1883714973388388E-2</v>
      </c>
      <c r="Y74" s="182">
        <f t="shared" si="28"/>
        <v>4.9948633220592079E-2</v>
      </c>
      <c r="Z74" s="182">
        <f t="shared" si="28"/>
        <v>4.8092297583697464E-2</v>
      </c>
      <c r="AA74" s="182">
        <f t="shared" si="28"/>
        <v>4.532080999444188E-2</v>
      </c>
      <c r="AB74" s="182">
        <f t="shared" si="22"/>
        <v>5.0355071606630657E-2</v>
      </c>
    </row>
    <row r="75" spans="1:40" x14ac:dyDescent="0.25">
      <c r="A75" s="630" t="s">
        <v>980</v>
      </c>
      <c r="B75" s="109" t="s">
        <v>35</v>
      </c>
      <c r="C75" s="182">
        <f t="shared" ref="C75:AA75" si="29">C54/C$64</f>
        <v>6.480481579803378E-2</v>
      </c>
      <c r="D75" s="182">
        <f t="shared" si="29"/>
        <v>6.5505496398932175E-2</v>
      </c>
      <c r="E75" s="182">
        <f t="shared" si="29"/>
        <v>6.8886351075947205E-2</v>
      </c>
      <c r="F75" s="182">
        <f t="shared" si="29"/>
        <v>7.3613169331498279E-2</v>
      </c>
      <c r="G75" s="182">
        <f t="shared" si="29"/>
        <v>6.980178778181223E-2</v>
      </c>
      <c r="H75" s="182">
        <f t="shared" si="29"/>
        <v>6.4377956564020192E-2</v>
      </c>
      <c r="I75" s="182">
        <f t="shared" si="29"/>
        <v>6.1972989372600838E-2</v>
      </c>
      <c r="J75" s="182">
        <f t="shared" si="29"/>
        <v>6.4889215603022854E-2</v>
      </c>
      <c r="K75" s="182">
        <f t="shared" si="29"/>
        <v>6.5424546309397022E-2</v>
      </c>
      <c r="L75" s="182">
        <f t="shared" si="29"/>
        <v>6.4874395056034387E-2</v>
      </c>
      <c r="M75" s="182">
        <f t="shared" si="29"/>
        <v>6.2529359036016224E-2</v>
      </c>
      <c r="N75" s="182">
        <f t="shared" si="29"/>
        <v>6.3914216160514334E-2</v>
      </c>
      <c r="O75" s="182">
        <f t="shared" si="29"/>
        <v>5.7657946668532807E-2</v>
      </c>
      <c r="P75" s="182">
        <f t="shared" si="29"/>
        <v>4.8928300289464745E-2</v>
      </c>
      <c r="Q75" s="182">
        <f t="shared" si="29"/>
        <v>4.6679659593534747E-2</v>
      </c>
      <c r="R75" s="182">
        <f t="shared" si="29"/>
        <v>4.8040808454304175E-2</v>
      </c>
      <c r="S75" s="182">
        <f t="shared" si="29"/>
        <v>4.717449200604646E-2</v>
      </c>
      <c r="T75" s="182">
        <f t="shared" si="29"/>
        <v>4.656166085828551E-2</v>
      </c>
      <c r="U75" s="182">
        <f t="shared" si="29"/>
        <v>4.6793835920923392E-2</v>
      </c>
      <c r="V75" s="182">
        <f t="shared" si="29"/>
        <v>4.5280547869857038E-2</v>
      </c>
      <c r="W75" s="182">
        <f t="shared" si="29"/>
        <v>4.585839760859136E-2</v>
      </c>
      <c r="X75" s="182">
        <f t="shared" si="29"/>
        <v>4.3841937445299441E-2</v>
      </c>
      <c r="Y75" s="182">
        <f t="shared" si="29"/>
        <v>4.3623380670891131E-2</v>
      </c>
      <c r="Z75" s="182">
        <f t="shared" si="29"/>
        <v>4.269299757058416E-2</v>
      </c>
      <c r="AA75" s="182">
        <f t="shared" si="29"/>
        <v>3.9901354400536514E-2</v>
      </c>
      <c r="AB75" s="182">
        <f t="shared" si="22"/>
        <v>3.9461783635917215E-2</v>
      </c>
    </row>
    <row r="76" spans="1:40" x14ac:dyDescent="0.25">
      <c r="A76" s="630" t="s">
        <v>981</v>
      </c>
      <c r="B76" s="109" t="s">
        <v>917</v>
      </c>
      <c r="C76" s="182">
        <f t="shared" ref="C76:AA76" si="30">C55/C$64</f>
        <v>4.6501608106893069E-3</v>
      </c>
      <c r="D76" s="182">
        <f t="shared" si="30"/>
        <v>4.3527397647286923E-3</v>
      </c>
      <c r="E76" s="182">
        <f t="shared" si="30"/>
        <v>4.596834436765381E-3</v>
      </c>
      <c r="F76" s="182">
        <f t="shared" si="30"/>
        <v>4.8552179950476036E-3</v>
      </c>
      <c r="G76" s="182">
        <f t="shared" si="30"/>
        <v>5.1407235920545077E-3</v>
      </c>
      <c r="H76" s="182">
        <f t="shared" si="30"/>
        <v>4.562616607578748E-3</v>
      </c>
      <c r="I76" s="182">
        <f t="shared" si="30"/>
        <v>3.6857316201780017E-3</v>
      </c>
      <c r="J76" s="182">
        <f t="shared" si="30"/>
        <v>3.1360088631654254E-3</v>
      </c>
      <c r="K76" s="182">
        <f t="shared" si="30"/>
        <v>3.3593392931126893E-3</v>
      </c>
      <c r="L76" s="182">
        <f t="shared" si="30"/>
        <v>3.461294479329146E-3</v>
      </c>
      <c r="M76" s="182">
        <f t="shared" si="30"/>
        <v>3.5240488466505055E-3</v>
      </c>
      <c r="N76" s="182">
        <f t="shared" si="30"/>
        <v>3.9429798218213134E-3</v>
      </c>
      <c r="O76" s="182">
        <f t="shared" si="30"/>
        <v>3.7732324258410986E-3</v>
      </c>
      <c r="P76" s="182">
        <f t="shared" si="30"/>
        <v>3.5201355671445737E-3</v>
      </c>
      <c r="Q76" s="182">
        <f t="shared" si="30"/>
        <v>3.1923752494321784E-3</v>
      </c>
      <c r="R76" s="182">
        <f t="shared" si="30"/>
        <v>2.7525654799625127E-3</v>
      </c>
      <c r="S76" s="182">
        <f t="shared" si="30"/>
        <v>2.7548822524344489E-3</v>
      </c>
      <c r="T76" s="182">
        <f t="shared" si="30"/>
        <v>2.8229446594845975E-3</v>
      </c>
      <c r="U76" s="182">
        <f t="shared" si="30"/>
        <v>3.0967953068523207E-3</v>
      </c>
      <c r="V76" s="182">
        <f t="shared" si="30"/>
        <v>2.9404801599797483E-3</v>
      </c>
      <c r="W76" s="182">
        <f t="shared" si="30"/>
        <v>2.6663185562941622E-3</v>
      </c>
      <c r="X76" s="182">
        <f t="shared" si="30"/>
        <v>2.8234149259145991E-3</v>
      </c>
      <c r="Y76" s="182">
        <f t="shared" si="30"/>
        <v>2.7183333637800923E-3</v>
      </c>
      <c r="Z76" s="182">
        <f t="shared" si="30"/>
        <v>2.9968387143997346E-3</v>
      </c>
      <c r="AA76" s="182">
        <f t="shared" si="30"/>
        <v>2.6793160844053488E-3</v>
      </c>
      <c r="AB76" s="182">
        <f t="shared" si="22"/>
        <v>2.6221543188843662E-3</v>
      </c>
    </row>
    <row r="77" spans="1:40" x14ac:dyDescent="0.25">
      <c r="A77" s="631" t="s">
        <v>91</v>
      </c>
      <c r="B77" s="109" t="s">
        <v>982</v>
      </c>
      <c r="C77" s="182">
        <f t="shared" ref="C77:AA77" si="31">C56/C$64</f>
        <v>2.0431198124254268E-2</v>
      </c>
      <c r="D77" s="182">
        <f t="shared" si="31"/>
        <v>2.0379357760441748E-2</v>
      </c>
      <c r="E77" s="182">
        <f t="shared" si="31"/>
        <v>2.0933183366458507E-2</v>
      </c>
      <c r="F77" s="182">
        <f t="shared" si="31"/>
        <v>2.121839429400852E-2</v>
      </c>
      <c r="G77" s="182">
        <f t="shared" si="31"/>
        <v>2.1856484140255157E-2</v>
      </c>
      <c r="H77" s="182">
        <f t="shared" si="31"/>
        <v>2.1835490013447995E-2</v>
      </c>
      <c r="I77" s="182">
        <f t="shared" si="31"/>
        <v>2.3166914592379757E-2</v>
      </c>
      <c r="J77" s="182">
        <f t="shared" si="31"/>
        <v>2.2320753745957982E-2</v>
      </c>
      <c r="K77" s="182">
        <f t="shared" si="31"/>
        <v>2.3781650211235301E-2</v>
      </c>
      <c r="L77" s="182">
        <f t="shared" si="31"/>
        <v>2.2424977873437127E-2</v>
      </c>
      <c r="M77" s="182">
        <f t="shared" si="31"/>
        <v>2.3143265564469623E-2</v>
      </c>
      <c r="N77" s="182">
        <f t="shared" si="31"/>
        <v>2.2217194403968816E-2</v>
      </c>
      <c r="O77" s="182">
        <f t="shared" si="31"/>
        <v>2.2801053365446071E-2</v>
      </c>
      <c r="P77" s="182">
        <f t="shared" si="31"/>
        <v>2.2883826361620424E-2</v>
      </c>
      <c r="Q77" s="182">
        <f t="shared" si="31"/>
        <v>2.2612018096676494E-2</v>
      </c>
      <c r="R77" s="182">
        <f t="shared" si="31"/>
        <v>2.5101296711307629E-2</v>
      </c>
      <c r="S77" s="182">
        <f t="shared" si="31"/>
        <v>2.5125364354397182E-2</v>
      </c>
      <c r="T77" s="182">
        <f t="shared" si="31"/>
        <v>2.8250413566886345E-2</v>
      </c>
      <c r="U77" s="182">
        <f t="shared" si="31"/>
        <v>2.8247525046016315E-2</v>
      </c>
      <c r="V77" s="182">
        <f t="shared" si="31"/>
        <v>2.9311992541676133E-2</v>
      </c>
      <c r="W77" s="182">
        <f t="shared" si="31"/>
        <v>2.7976330808662585E-2</v>
      </c>
      <c r="X77" s="182">
        <f t="shared" si="31"/>
        <v>2.8298981764695492E-2</v>
      </c>
      <c r="Y77" s="182">
        <f t="shared" si="31"/>
        <v>2.6685321020543357E-2</v>
      </c>
      <c r="Z77" s="182">
        <f t="shared" si="31"/>
        <v>2.6981627570444092E-2</v>
      </c>
      <c r="AA77" s="182">
        <f t="shared" si="31"/>
        <v>2.5164906914744063E-2</v>
      </c>
      <c r="AB77" s="182">
        <f t="shared" si="22"/>
        <v>2.6849066492191424E-2</v>
      </c>
    </row>
    <row r="78" spans="1:40" x14ac:dyDescent="0.25">
      <c r="A78" s="631" t="s">
        <v>1715</v>
      </c>
      <c r="B78" s="109" t="s">
        <v>1919</v>
      </c>
      <c r="C78" s="182">
        <f t="shared" ref="C78:AA78" si="32">C57/C$64</f>
        <v>3.5368991491587926E-2</v>
      </c>
      <c r="D78" s="182">
        <f t="shared" si="32"/>
        <v>2.462402107009655E-2</v>
      </c>
      <c r="E78" s="182">
        <f t="shared" si="32"/>
        <v>2.6730513476860267E-2</v>
      </c>
      <c r="F78" s="182">
        <f t="shared" si="32"/>
        <v>2.8695405570435716E-2</v>
      </c>
      <c r="G78" s="182">
        <f t="shared" si="32"/>
        <v>2.568567075101396E-2</v>
      </c>
      <c r="H78" s="182">
        <f t="shared" si="32"/>
        <v>2.0735122072633044E-2</v>
      </c>
      <c r="I78" s="182">
        <f t="shared" si="32"/>
        <v>2.5705271901206892E-2</v>
      </c>
      <c r="J78" s="182">
        <f t="shared" si="32"/>
        <v>2.7518128966968324E-2</v>
      </c>
      <c r="K78" s="182">
        <f t="shared" si="32"/>
        <v>2.756185394753756E-2</v>
      </c>
      <c r="L78" s="182">
        <f t="shared" si="32"/>
        <v>2.7334482499997332E-2</v>
      </c>
      <c r="M78" s="182">
        <f t="shared" si="32"/>
        <v>3.1216682799205999E-2</v>
      </c>
      <c r="N78" s="182">
        <f t="shared" si="32"/>
        <v>4.2845145345942942E-2</v>
      </c>
      <c r="O78" s="182">
        <f t="shared" si="32"/>
        <v>4.0110529700371017E-2</v>
      </c>
      <c r="P78" s="182">
        <f t="shared" si="32"/>
        <v>3.3016763724877024E-2</v>
      </c>
      <c r="Q78" s="182">
        <f t="shared" si="32"/>
        <v>3.049372959498662E-2</v>
      </c>
      <c r="R78" s="182">
        <f t="shared" si="32"/>
        <v>3.8318446241569999E-2</v>
      </c>
      <c r="S78" s="182">
        <f t="shared" si="32"/>
        <v>3.8999644350035112E-2</v>
      </c>
      <c r="T78" s="182">
        <f t="shared" si="32"/>
        <v>3.3269797521931078E-2</v>
      </c>
      <c r="U78" s="182">
        <f t="shared" si="32"/>
        <v>3.5472705197116053E-2</v>
      </c>
      <c r="V78" s="182">
        <f t="shared" si="32"/>
        <v>3.5895049182267755E-2</v>
      </c>
      <c r="W78" s="182">
        <f t="shared" si="32"/>
        <v>3.2000358474821307E-2</v>
      </c>
      <c r="X78" s="182">
        <f t="shared" si="32"/>
        <v>4.205293884121112E-2</v>
      </c>
      <c r="Y78" s="182">
        <f t="shared" si="32"/>
        <v>4.7674913918160165E-2</v>
      </c>
      <c r="Z78" s="182">
        <f t="shared" si="32"/>
        <v>4.4129444113073076E-2</v>
      </c>
      <c r="AA78" s="182">
        <f t="shared" si="32"/>
        <v>4.1844344860570412E-2</v>
      </c>
      <c r="AB78" s="182">
        <f t="shared" si="22"/>
        <v>4.7854105160644665E-2</v>
      </c>
    </row>
    <row r="79" spans="1:40" x14ac:dyDescent="0.25">
      <c r="A79" s="631" t="s">
        <v>1716</v>
      </c>
      <c r="B79" s="109" t="s">
        <v>347</v>
      </c>
      <c r="C79" s="182">
        <f t="shared" ref="C79:AA79" si="33">C58/C$64</f>
        <v>5.7944598291791077E-2</v>
      </c>
      <c r="D79" s="182">
        <f t="shared" si="33"/>
        <v>5.6936809044216947E-2</v>
      </c>
      <c r="E79" s="182">
        <f t="shared" si="33"/>
        <v>5.7982063642735171E-2</v>
      </c>
      <c r="F79" s="182">
        <f t="shared" si="33"/>
        <v>5.5342738372592064E-2</v>
      </c>
      <c r="G79" s="182">
        <f t="shared" si="33"/>
        <v>5.386651633855264E-2</v>
      </c>
      <c r="H79" s="182">
        <f t="shared" si="33"/>
        <v>4.9995353041640218E-2</v>
      </c>
      <c r="I79" s="182">
        <f t="shared" si="33"/>
        <v>4.9385836943756985E-2</v>
      </c>
      <c r="J79" s="182">
        <f t="shared" si="33"/>
        <v>5.0233882863455225E-2</v>
      </c>
      <c r="K79" s="182">
        <f t="shared" si="33"/>
        <v>4.9242382198550004E-2</v>
      </c>
      <c r="L79" s="182">
        <f t="shared" si="33"/>
        <v>4.8482605558918576E-2</v>
      </c>
      <c r="M79" s="182">
        <f t="shared" si="33"/>
        <v>4.7457433146279232E-2</v>
      </c>
      <c r="N79" s="182">
        <f t="shared" si="33"/>
        <v>5.2380211493589263E-2</v>
      </c>
      <c r="O79" s="182">
        <f t="shared" si="33"/>
        <v>5.3758314206730731E-2</v>
      </c>
      <c r="P79" s="182">
        <f t="shared" si="33"/>
        <v>5.1463099799601328E-2</v>
      </c>
      <c r="Q79" s="182">
        <f t="shared" si="33"/>
        <v>4.9947055944204177E-2</v>
      </c>
      <c r="R79" s="182">
        <f t="shared" si="33"/>
        <v>4.9285632648929947E-2</v>
      </c>
      <c r="S79" s="182">
        <f t="shared" si="33"/>
        <v>4.8925612332176904E-2</v>
      </c>
      <c r="T79" s="182">
        <f t="shared" si="33"/>
        <v>4.9961965422887313E-2</v>
      </c>
      <c r="U79" s="182">
        <f t="shared" si="33"/>
        <v>5.1250862155260736E-2</v>
      </c>
      <c r="V79" s="182">
        <f t="shared" si="33"/>
        <v>4.5618794872852357E-2</v>
      </c>
      <c r="W79" s="182">
        <f t="shared" si="33"/>
        <v>4.2185020481972174E-2</v>
      </c>
      <c r="X79" s="182">
        <f t="shared" si="33"/>
        <v>4.0926023009108262E-2</v>
      </c>
      <c r="Y79" s="182">
        <f t="shared" si="33"/>
        <v>3.8492367307159055E-2</v>
      </c>
      <c r="Z79" s="182">
        <f t="shared" si="33"/>
        <v>3.681435519769561E-2</v>
      </c>
      <c r="AA79" s="182">
        <f t="shared" si="33"/>
        <v>3.500363142595176E-2</v>
      </c>
      <c r="AB79" s="182">
        <f t="shared" si="22"/>
        <v>3.583770332219198E-2</v>
      </c>
    </row>
    <row r="80" spans="1:40" x14ac:dyDescent="0.25">
      <c r="A80" s="631" t="s">
        <v>1717</v>
      </c>
      <c r="B80" s="109" t="s">
        <v>1920</v>
      </c>
      <c r="C80" s="182">
        <f t="shared" ref="C80:AA80" si="34">C59/C$64</f>
        <v>6.2474583943891486E-2</v>
      </c>
      <c r="D80" s="182">
        <f t="shared" si="34"/>
        <v>5.7544332237702472E-2</v>
      </c>
      <c r="E80" s="182">
        <f t="shared" si="34"/>
        <v>5.8296248822378736E-2</v>
      </c>
      <c r="F80" s="182">
        <f t="shared" si="34"/>
        <v>5.8808216430549128E-2</v>
      </c>
      <c r="G80" s="182">
        <f t="shared" si="34"/>
        <v>5.4842826602765793E-2</v>
      </c>
      <c r="H80" s="182">
        <f t="shared" si="34"/>
        <v>5.050758444311082E-2</v>
      </c>
      <c r="I80" s="182">
        <f t="shared" si="34"/>
        <v>5.1683383785396539E-2</v>
      </c>
      <c r="J80" s="182">
        <f t="shared" si="34"/>
        <v>5.3366435522433579E-2</v>
      </c>
      <c r="K80" s="182">
        <f t="shared" si="34"/>
        <v>5.5192402133511426E-2</v>
      </c>
      <c r="L80" s="182">
        <f t="shared" si="34"/>
        <v>5.5395831932073321E-2</v>
      </c>
      <c r="M80" s="182">
        <f t="shared" si="34"/>
        <v>5.3821421938484708E-2</v>
      </c>
      <c r="N80" s="182">
        <f t="shared" si="34"/>
        <v>6.0500050459731468E-2</v>
      </c>
      <c r="O80" s="182">
        <f t="shared" si="34"/>
        <v>5.9270957383205695E-2</v>
      </c>
      <c r="P80" s="182">
        <f t="shared" si="34"/>
        <v>5.6118069213535918E-2</v>
      </c>
      <c r="Q80" s="182">
        <f t="shared" si="34"/>
        <v>5.5613569899856399E-2</v>
      </c>
      <c r="R80" s="182">
        <f t="shared" si="34"/>
        <v>5.3727656773787547E-2</v>
      </c>
      <c r="S80" s="182">
        <f t="shared" si="34"/>
        <v>5.2472945639013724E-2</v>
      </c>
      <c r="T80" s="182">
        <f t="shared" si="34"/>
        <v>5.2693368489432804E-2</v>
      </c>
      <c r="U80" s="182">
        <f t="shared" si="34"/>
        <v>5.2932804022885985E-2</v>
      </c>
      <c r="V80" s="182">
        <f t="shared" si="34"/>
        <v>4.7834254591804536E-2</v>
      </c>
      <c r="W80" s="182">
        <f t="shared" si="34"/>
        <v>4.4521094836923514E-2</v>
      </c>
      <c r="X80" s="182">
        <f t="shared" si="34"/>
        <v>4.2910193868586258E-2</v>
      </c>
      <c r="Y80" s="182">
        <f t="shared" si="34"/>
        <v>4.0999168745925449E-2</v>
      </c>
      <c r="Z80" s="182">
        <f t="shared" si="34"/>
        <v>4.0287151140265029E-2</v>
      </c>
      <c r="AA80" s="182">
        <f t="shared" si="34"/>
        <v>3.7251453014320306E-2</v>
      </c>
      <c r="AB80" s="182">
        <f t="shared" si="22"/>
        <v>3.7470283554898495E-2</v>
      </c>
    </row>
    <row r="81" spans="1:40" ht="13" x14ac:dyDescent="0.3">
      <c r="A81" s="574"/>
      <c r="B81" s="573" t="s">
        <v>537</v>
      </c>
      <c r="C81" s="182">
        <f t="shared" ref="C81:W81" si="35">C60/C$64</f>
        <v>-3.4429302573352902E-2</v>
      </c>
      <c r="D81" s="182">
        <f t="shared" si="35"/>
        <v>-3.7054391938487821E-2</v>
      </c>
      <c r="E81" s="182">
        <f t="shared" si="35"/>
        <v>-3.8776194143464067E-2</v>
      </c>
      <c r="F81" s="182">
        <f t="shared" si="35"/>
        <v>-3.7472151741138188E-2</v>
      </c>
      <c r="G81" s="182">
        <f t="shared" si="35"/>
        <v>-3.5241367404520163E-2</v>
      </c>
      <c r="H81" s="182">
        <f t="shared" si="35"/>
        <v>-3.5402433098253611E-2</v>
      </c>
      <c r="I81" s="182">
        <f t="shared" si="35"/>
        <v>-3.3399973974927492E-2</v>
      </c>
      <c r="J81" s="182">
        <f t="shared" si="35"/>
        <v>-3.5291475110963366E-2</v>
      </c>
      <c r="K81" s="182">
        <f t="shared" si="35"/>
        <v>-3.5528200635283655E-2</v>
      </c>
      <c r="L81" s="182">
        <f t="shared" si="35"/>
        <v>-3.8457784573221576E-2</v>
      </c>
      <c r="M81" s="182">
        <f t="shared" si="35"/>
        <v>-4.0787436284347847E-2</v>
      </c>
      <c r="N81" s="182">
        <f t="shared" si="35"/>
        <v>-4.0186884164285612E-2</v>
      </c>
      <c r="O81" s="182">
        <f t="shared" si="35"/>
        <v>-3.4738046235747076E-2</v>
      </c>
      <c r="P81" s="182">
        <f t="shared" si="35"/>
        <v>-3.128590761142569E-2</v>
      </c>
      <c r="Q81" s="182">
        <f t="shared" si="35"/>
        <v>-2.8437366436989655E-2</v>
      </c>
      <c r="R81" s="182">
        <f t="shared" si="35"/>
        <v>-2.645905040563961E-2</v>
      </c>
      <c r="S81" s="182">
        <f t="shared" si="35"/>
        <v>-2.7903132951006198E-2</v>
      </c>
      <c r="T81" s="182">
        <f t="shared" si="35"/>
        <v>-3.0608562490460501E-2</v>
      </c>
      <c r="U81" s="182">
        <f t="shared" si="35"/>
        <v>-3.2749767066093768E-2</v>
      </c>
      <c r="V81" s="182">
        <f t="shared" si="35"/>
        <v>-3.147801707307385E-2</v>
      </c>
      <c r="W81" s="182">
        <f t="shared" si="35"/>
        <v>-3.9765633425546697E-2</v>
      </c>
      <c r="X81" s="182">
        <f t="shared" ref="X81:Y85" si="36">X60/X$64</f>
        <v>-4.4550789064908849E-2</v>
      </c>
      <c r="Y81" s="182">
        <f t="shared" si="36"/>
        <v>-4.1724127730770104E-2</v>
      </c>
      <c r="Z81" s="182">
        <f t="shared" ref="Z81:AA85" si="37">Z60/Z$64</f>
        <v>-3.5115729680063851E-2</v>
      </c>
      <c r="AA81" s="182">
        <f t="shared" si="37"/>
        <v>-3.2633411989565646E-2</v>
      </c>
      <c r="AB81" s="182">
        <f t="shared" si="22"/>
        <v>-3.2341066070705402E-2</v>
      </c>
    </row>
    <row r="82" spans="1:40" ht="13" x14ac:dyDescent="0.3">
      <c r="A82" s="574"/>
      <c r="B82" s="575" t="s">
        <v>538</v>
      </c>
      <c r="C82" s="590">
        <f t="shared" ref="C82:W82" si="38">C61/C$64</f>
        <v>0.86627125757795098</v>
      </c>
      <c r="D82" s="590">
        <f t="shared" si="38"/>
        <v>0.88187500876491076</v>
      </c>
      <c r="E82" s="590">
        <f t="shared" si="38"/>
        <v>0.87250708928504483</v>
      </c>
      <c r="F82" s="590">
        <f t="shared" si="38"/>
        <v>0.90977024613429558</v>
      </c>
      <c r="G82" s="590">
        <f t="shared" si="38"/>
        <v>0.87461343843087669</v>
      </c>
      <c r="H82" s="590">
        <f t="shared" si="38"/>
        <v>0.9058434019840127</v>
      </c>
      <c r="I82" s="590">
        <f t="shared" si="38"/>
        <v>0.90654404026421409</v>
      </c>
      <c r="J82" s="590">
        <f t="shared" si="38"/>
        <v>0.91927375659382715</v>
      </c>
      <c r="K82" s="590">
        <f t="shared" si="38"/>
        <v>0.90334361507156158</v>
      </c>
      <c r="L82" s="590">
        <f t="shared" si="38"/>
        <v>0.91675672097683569</v>
      </c>
      <c r="M82" s="590">
        <f t="shared" si="38"/>
        <v>0.92997308905395515</v>
      </c>
      <c r="N82" s="590">
        <f t="shared" si="38"/>
        <v>0.94287854034764307</v>
      </c>
      <c r="O82" s="590">
        <f t="shared" si="38"/>
        <v>0.95963784583621214</v>
      </c>
      <c r="P82" s="590">
        <f t="shared" si="38"/>
        <v>0.93807637415959089</v>
      </c>
      <c r="Q82" s="590">
        <f t="shared" si="38"/>
        <v>0.93913770589712264</v>
      </c>
      <c r="R82" s="590">
        <f t="shared" si="38"/>
        <v>0.95767076211906677</v>
      </c>
      <c r="S82" s="590">
        <f t="shared" si="38"/>
        <v>0.94736791106106699</v>
      </c>
      <c r="T82" s="590">
        <f t="shared" si="38"/>
        <v>0.94446951741547536</v>
      </c>
      <c r="U82" s="590">
        <f t="shared" si="38"/>
        <v>0.96204518134949768</v>
      </c>
      <c r="V82" s="590">
        <f t="shared" si="38"/>
        <v>0.96546345958284641</v>
      </c>
      <c r="W82" s="590">
        <f t="shared" si="38"/>
        <v>0.96837553399491438</v>
      </c>
      <c r="X82" s="590">
        <f t="shared" si="36"/>
        <v>0.96517404113301242</v>
      </c>
      <c r="Y82" s="590">
        <f t="shared" si="36"/>
        <v>0.98258954010934918</v>
      </c>
      <c r="Z82" s="590">
        <f t="shared" si="37"/>
        <v>0.98648854119508045</v>
      </c>
      <c r="AA82" s="590">
        <f t="shared" si="37"/>
        <v>0.96996938000578892</v>
      </c>
      <c r="AB82" s="590">
        <f t="shared" si="22"/>
        <v>0.96418701431519371</v>
      </c>
    </row>
    <row r="83" spans="1:40" ht="13" x14ac:dyDescent="0.3">
      <c r="A83" s="574"/>
      <c r="B83" s="573" t="s">
        <v>539</v>
      </c>
      <c r="C83" s="182">
        <f t="shared" ref="C83:W83" si="39">C62/C$64</f>
        <v>0.15473623019960348</v>
      </c>
      <c r="D83" s="182">
        <f t="shared" si="39"/>
        <v>0.14166916679363023</v>
      </c>
      <c r="E83" s="182">
        <f t="shared" si="39"/>
        <v>0.13956411337983041</v>
      </c>
      <c r="F83" s="182">
        <f t="shared" si="39"/>
        <v>0.13485330426807993</v>
      </c>
      <c r="G83" s="182">
        <f t="shared" si="39"/>
        <v>0.14781121509726741</v>
      </c>
      <c r="H83" s="182">
        <f t="shared" si="39"/>
        <v>0.14288337478738178</v>
      </c>
      <c r="I83" s="182">
        <f t="shared" si="39"/>
        <v>0.12616224087219891</v>
      </c>
      <c r="J83" s="182">
        <f t="shared" si="39"/>
        <v>0.10233225592167533</v>
      </c>
      <c r="K83" s="182">
        <f t="shared" si="39"/>
        <v>0.11691292977944437</v>
      </c>
      <c r="L83" s="182">
        <f t="shared" si="39"/>
        <v>0.11531250233543336</v>
      </c>
      <c r="M83" s="182">
        <f t="shared" si="39"/>
        <v>0.12238675989180321</v>
      </c>
      <c r="N83" s="182">
        <f t="shared" si="39"/>
        <v>0.1228610318122777</v>
      </c>
      <c r="O83" s="182">
        <f t="shared" si="39"/>
        <v>0.10224940299313465</v>
      </c>
      <c r="P83" s="182">
        <f t="shared" si="39"/>
        <v>0.1055245261335216</v>
      </c>
      <c r="Q83" s="182">
        <f t="shared" si="39"/>
        <v>9.2389250959791169E-2</v>
      </c>
      <c r="R83" s="182">
        <f t="shared" si="39"/>
        <v>9.1412728814668109E-2</v>
      </c>
      <c r="S83" s="182">
        <f t="shared" si="39"/>
        <v>9.3054825852229614E-2</v>
      </c>
      <c r="T83" s="182">
        <f t="shared" si="39"/>
        <v>8.7162507410468576E-2</v>
      </c>
      <c r="U83" s="182">
        <f t="shared" si="39"/>
        <v>8.927736398766857E-2</v>
      </c>
      <c r="V83" s="182">
        <f t="shared" si="39"/>
        <v>9.0859472746524464E-2</v>
      </c>
      <c r="W83" s="182">
        <f t="shared" si="39"/>
        <v>8.6809514971563861E-2</v>
      </c>
      <c r="X83" s="182">
        <f t="shared" si="36"/>
        <v>9.0593200573607466E-2</v>
      </c>
      <c r="Y83" s="182">
        <f t="shared" si="36"/>
        <v>9.2735440540652886E-2</v>
      </c>
      <c r="Z83" s="182">
        <f t="shared" si="37"/>
        <v>8.6072676997467401E-2</v>
      </c>
      <c r="AA83" s="182">
        <f t="shared" si="37"/>
        <v>8.5442561910337222E-2</v>
      </c>
      <c r="AB83" s="182">
        <f t="shared" si="22"/>
        <v>9.1256957054890592E-2</v>
      </c>
    </row>
    <row r="84" spans="1:40" ht="13" x14ac:dyDescent="0.3">
      <c r="A84" s="574"/>
      <c r="B84" s="573" t="s">
        <v>540</v>
      </c>
      <c r="C84" s="599">
        <f t="shared" ref="C84:W84" si="40">C63/C$64</f>
        <v>-2.1007476928973211E-2</v>
      </c>
      <c r="D84" s="599">
        <f t="shared" si="40"/>
        <v>-2.3544190450379577E-2</v>
      </c>
      <c r="E84" s="599">
        <f t="shared" si="40"/>
        <v>-1.2071240525100118E-2</v>
      </c>
      <c r="F84" s="599">
        <f t="shared" si="40"/>
        <v>-4.4623546250133206E-2</v>
      </c>
      <c r="G84" s="599">
        <f t="shared" si="40"/>
        <v>-2.2424661319210851E-2</v>
      </c>
      <c r="H84" s="599">
        <f t="shared" si="40"/>
        <v>-4.8726805679378087E-2</v>
      </c>
      <c r="I84" s="599">
        <f t="shared" si="40"/>
        <v>-3.2706310227708042E-2</v>
      </c>
      <c r="J84" s="599">
        <f t="shared" si="40"/>
        <v>-2.1606084332732329E-2</v>
      </c>
      <c r="K84" s="599">
        <f t="shared" si="40"/>
        <v>-2.0256544851005955E-2</v>
      </c>
      <c r="L84" s="599">
        <f t="shared" si="40"/>
        <v>-3.2069153249268408E-2</v>
      </c>
      <c r="M84" s="599">
        <f t="shared" si="40"/>
        <v>-5.2359756821538025E-2</v>
      </c>
      <c r="N84" s="599">
        <f t="shared" si="40"/>
        <v>-6.5739506932760081E-2</v>
      </c>
      <c r="O84" s="599">
        <f t="shared" si="40"/>
        <v>-6.1887223547443415E-2</v>
      </c>
      <c r="P84" s="599">
        <f t="shared" si="40"/>
        <v>-4.3600915135875162E-2</v>
      </c>
      <c r="Q84" s="599">
        <f t="shared" si="40"/>
        <v>-3.1526940227362771E-2</v>
      </c>
      <c r="R84" s="599">
        <f t="shared" si="40"/>
        <v>-4.9083512090991099E-2</v>
      </c>
      <c r="S84" s="599">
        <f t="shared" si="40"/>
        <v>-4.042273947946181E-2</v>
      </c>
      <c r="T84" s="599">
        <f t="shared" si="40"/>
        <v>-3.1632058252762704E-2</v>
      </c>
      <c r="U84" s="599">
        <f t="shared" si="40"/>
        <v>-5.1322493287222916E-2</v>
      </c>
      <c r="V84" s="599">
        <f t="shared" si="40"/>
        <v>-5.6322927582377613E-2</v>
      </c>
      <c r="W84" s="599">
        <f t="shared" si="40"/>
        <v>-5.5185111668221071E-2</v>
      </c>
      <c r="X84" s="599">
        <f t="shared" si="36"/>
        <v>-5.5767206937473814E-2</v>
      </c>
      <c r="Y84" s="599">
        <f t="shared" si="36"/>
        <v>-7.532493954276652E-2</v>
      </c>
      <c r="Z84" s="599">
        <f t="shared" si="37"/>
        <v>-7.2561226115038235E-2</v>
      </c>
      <c r="AA84" s="599">
        <f t="shared" si="37"/>
        <v>-5.5411953014616266E-2</v>
      </c>
      <c r="AB84" s="599">
        <f t="shared" si="22"/>
        <v>-5.5443941887290342E-2</v>
      </c>
    </row>
    <row r="85" spans="1:40" ht="20.149999999999999" customHeight="1" x14ac:dyDescent="0.25">
      <c r="A85" s="613"/>
      <c r="B85" s="577" t="s">
        <v>541</v>
      </c>
      <c r="C85" s="616">
        <f t="shared" ref="C85:W85" si="41">C64/C$64</f>
        <v>1</v>
      </c>
      <c r="D85" s="616">
        <f t="shared" si="41"/>
        <v>1</v>
      </c>
      <c r="E85" s="616">
        <f t="shared" si="41"/>
        <v>1</v>
      </c>
      <c r="F85" s="616">
        <f t="shared" si="41"/>
        <v>1</v>
      </c>
      <c r="G85" s="616">
        <f t="shared" si="41"/>
        <v>1</v>
      </c>
      <c r="H85" s="616">
        <f t="shared" si="41"/>
        <v>1</v>
      </c>
      <c r="I85" s="616">
        <f t="shared" si="41"/>
        <v>1</v>
      </c>
      <c r="J85" s="616">
        <f t="shared" si="41"/>
        <v>1</v>
      </c>
      <c r="K85" s="616">
        <f t="shared" si="41"/>
        <v>1</v>
      </c>
      <c r="L85" s="616">
        <f t="shared" si="41"/>
        <v>1</v>
      </c>
      <c r="M85" s="616">
        <f t="shared" si="41"/>
        <v>1</v>
      </c>
      <c r="N85" s="616">
        <f t="shared" si="41"/>
        <v>1</v>
      </c>
      <c r="O85" s="616">
        <f t="shared" si="41"/>
        <v>1</v>
      </c>
      <c r="P85" s="616">
        <f t="shared" si="41"/>
        <v>1</v>
      </c>
      <c r="Q85" s="616">
        <f t="shared" si="41"/>
        <v>1</v>
      </c>
      <c r="R85" s="616">
        <f t="shared" si="41"/>
        <v>1</v>
      </c>
      <c r="S85" s="616">
        <f t="shared" si="41"/>
        <v>1</v>
      </c>
      <c r="T85" s="616">
        <f t="shared" si="41"/>
        <v>1</v>
      </c>
      <c r="U85" s="616">
        <f t="shared" si="41"/>
        <v>1</v>
      </c>
      <c r="V85" s="616">
        <f t="shared" si="41"/>
        <v>1</v>
      </c>
      <c r="W85" s="616">
        <f t="shared" si="41"/>
        <v>1</v>
      </c>
      <c r="X85" s="616">
        <f t="shared" si="36"/>
        <v>1</v>
      </c>
      <c r="Y85" s="616">
        <f t="shared" si="36"/>
        <v>1</v>
      </c>
      <c r="Z85" s="616">
        <f t="shared" si="37"/>
        <v>1</v>
      </c>
      <c r="AA85" s="616">
        <f t="shared" si="37"/>
        <v>1</v>
      </c>
      <c r="AB85" s="616">
        <f t="shared" si="22"/>
        <v>1</v>
      </c>
    </row>
    <row r="86" spans="1:40" s="564" customFormat="1" ht="20.149999999999999" customHeight="1" x14ac:dyDescent="0.25">
      <c r="A86" s="583" t="s">
        <v>963</v>
      </c>
      <c r="B86" s="565"/>
      <c r="C86" s="565"/>
      <c r="D86" s="565"/>
      <c r="E86" s="565"/>
      <c r="F86" s="565"/>
      <c r="G86" s="565"/>
      <c r="H86" s="565"/>
      <c r="I86" s="565"/>
      <c r="J86" s="565"/>
      <c r="K86" s="565"/>
      <c r="L86" s="565"/>
      <c r="M86" s="565"/>
      <c r="N86" s="565"/>
      <c r="O86" s="565"/>
      <c r="P86" s="565"/>
      <c r="Q86" s="565"/>
      <c r="R86" s="565"/>
      <c r="S86" s="565"/>
      <c r="T86" s="565"/>
      <c r="U86" s="565"/>
      <c r="V86" s="565"/>
      <c r="W86" s="565"/>
      <c r="X86" s="565"/>
      <c r="Y86" s="565"/>
      <c r="Z86" s="565"/>
      <c r="AA86" s="565"/>
      <c r="AB86" s="565"/>
      <c r="AC86" s="597"/>
      <c r="AD86" s="597"/>
      <c r="AE86" s="597"/>
      <c r="AF86" s="597"/>
      <c r="AG86" s="597"/>
      <c r="AH86" s="597"/>
      <c r="AI86" s="597"/>
      <c r="AJ86" s="597"/>
      <c r="AK86" s="597"/>
      <c r="AL86" s="597"/>
      <c r="AM86" s="597"/>
      <c r="AN86" s="597"/>
    </row>
    <row r="87" spans="1:40" s="564" customFormat="1" ht="25.4" customHeight="1" x14ac:dyDescent="0.25">
      <c r="A87" s="563" t="str">
        <f>Index!B22</f>
        <v>Table 3l     RMI GDP Implicit price deflators by institutional sector, FY2004-FY2022</v>
      </c>
    </row>
    <row r="88" spans="1:40" s="564" customFormat="1" ht="20.149999999999999" customHeight="1" x14ac:dyDescent="0.25">
      <c r="A88" s="587"/>
      <c r="B88" s="567" t="s">
        <v>964</v>
      </c>
      <c r="C88" s="568" t="str">
        <f t="shared" ref="C88:AA88" si="42">C2</f>
        <v>FY1997</v>
      </c>
      <c r="D88" s="568" t="str">
        <f t="shared" si="42"/>
        <v>FY1998</v>
      </c>
      <c r="E88" s="568" t="str">
        <f t="shared" si="42"/>
        <v>FY1999</v>
      </c>
      <c r="F88" s="568" t="str">
        <f t="shared" si="42"/>
        <v>FY2000</v>
      </c>
      <c r="G88" s="568" t="str">
        <f t="shared" si="42"/>
        <v>FY2001</v>
      </c>
      <c r="H88" s="568" t="str">
        <f t="shared" si="42"/>
        <v>FY2002</v>
      </c>
      <c r="I88" s="568" t="str">
        <f t="shared" si="42"/>
        <v>FY2003</v>
      </c>
      <c r="J88" s="568" t="str">
        <f t="shared" si="42"/>
        <v>FY2004</v>
      </c>
      <c r="K88" s="568" t="str">
        <f t="shared" si="42"/>
        <v>FY2005</v>
      </c>
      <c r="L88" s="568" t="str">
        <f t="shared" si="42"/>
        <v>FY2006</v>
      </c>
      <c r="M88" s="568" t="str">
        <f t="shared" si="42"/>
        <v>FY2007</v>
      </c>
      <c r="N88" s="568" t="str">
        <f t="shared" si="42"/>
        <v>FY2008</v>
      </c>
      <c r="O88" s="568" t="str">
        <f t="shared" si="42"/>
        <v>FY2009</v>
      </c>
      <c r="P88" s="568" t="str">
        <f t="shared" si="42"/>
        <v>FY2010</v>
      </c>
      <c r="Q88" s="568" t="str">
        <f t="shared" si="42"/>
        <v>FY2011</v>
      </c>
      <c r="R88" s="568" t="str">
        <f t="shared" si="42"/>
        <v>FY2012</v>
      </c>
      <c r="S88" s="568" t="str">
        <f t="shared" si="42"/>
        <v>FY2013</v>
      </c>
      <c r="T88" s="568" t="str">
        <f t="shared" si="42"/>
        <v>FY2014</v>
      </c>
      <c r="U88" s="568" t="str">
        <f t="shared" si="42"/>
        <v>FY2015</v>
      </c>
      <c r="V88" s="568" t="str">
        <f t="shared" si="42"/>
        <v>FY2016</v>
      </c>
      <c r="W88" s="568" t="str">
        <f t="shared" si="42"/>
        <v>FY2017</v>
      </c>
      <c r="X88" s="568" t="str">
        <f t="shared" si="42"/>
        <v>FY2018</v>
      </c>
      <c r="Y88" s="568" t="str">
        <f t="shared" si="42"/>
        <v>FY2019</v>
      </c>
      <c r="Z88" s="568" t="str">
        <f t="shared" si="42"/>
        <v>FY2020</v>
      </c>
      <c r="AA88" s="568" t="str">
        <f t="shared" si="42"/>
        <v>FY2021</v>
      </c>
      <c r="AB88" s="568" t="str">
        <f>AB2</f>
        <v>FY2022</v>
      </c>
      <c r="AC88" s="605"/>
    </row>
    <row r="89" spans="1:40" ht="20.149999999999999" customHeight="1" x14ac:dyDescent="0.25">
      <c r="A89" s="630" t="s">
        <v>972</v>
      </c>
      <c r="B89" s="109" t="s">
        <v>31</v>
      </c>
      <c r="C89" s="611">
        <f t="shared" ref="C89:AA89" si="43">C47/C3*100</f>
        <v>73.776568322019884</v>
      </c>
      <c r="D89" s="611">
        <f t="shared" si="43"/>
        <v>76.766823726898011</v>
      </c>
      <c r="E89" s="611">
        <f t="shared" si="43"/>
        <v>75.524097089695431</v>
      </c>
      <c r="F89" s="611">
        <f t="shared" si="43"/>
        <v>70.932366473598293</v>
      </c>
      <c r="G89" s="611">
        <f t="shared" si="43"/>
        <v>71.923370064635279</v>
      </c>
      <c r="H89" s="611">
        <f t="shared" si="43"/>
        <v>73.736357134035302</v>
      </c>
      <c r="I89" s="611">
        <f t="shared" si="43"/>
        <v>73.807910439694936</v>
      </c>
      <c r="J89" s="611">
        <f t="shared" si="43"/>
        <v>75.283264334221087</v>
      </c>
      <c r="K89" s="611">
        <f t="shared" si="43"/>
        <v>77.109395350723346</v>
      </c>
      <c r="L89" s="611">
        <f t="shared" si="43"/>
        <v>83.128653730466922</v>
      </c>
      <c r="M89" s="611">
        <f t="shared" si="43"/>
        <v>79.267288877848316</v>
      </c>
      <c r="N89" s="611">
        <f t="shared" si="43"/>
        <v>81.634067546184596</v>
      </c>
      <c r="O89" s="611">
        <f t="shared" si="43"/>
        <v>85.730424266711907</v>
      </c>
      <c r="P89" s="611">
        <f t="shared" si="43"/>
        <v>83.147571175279737</v>
      </c>
      <c r="Q89" s="611">
        <f t="shared" si="43"/>
        <v>94.553730547864888</v>
      </c>
      <c r="R89" s="611">
        <f t="shared" si="43"/>
        <v>113.04025540847439</v>
      </c>
      <c r="S89" s="611">
        <f t="shared" si="43"/>
        <v>111.03722732130446</v>
      </c>
      <c r="T89" s="611">
        <f t="shared" si="43"/>
        <v>106.74777733926742</v>
      </c>
      <c r="U89" s="611">
        <f t="shared" si="43"/>
        <v>100</v>
      </c>
      <c r="V89" s="611">
        <f t="shared" si="43"/>
        <v>109.19633812456536</v>
      </c>
      <c r="W89" s="611">
        <f t="shared" si="43"/>
        <v>120.65573233405975</v>
      </c>
      <c r="X89" s="611">
        <f t="shared" si="43"/>
        <v>109.24238000908258</v>
      </c>
      <c r="Y89" s="611">
        <f t="shared" si="43"/>
        <v>93.572008366112925</v>
      </c>
      <c r="Z89" s="611">
        <f t="shared" si="43"/>
        <v>103.80426479860674</v>
      </c>
      <c r="AA89" s="611">
        <f t="shared" si="43"/>
        <v>115.60544816896241</v>
      </c>
      <c r="AB89" s="611">
        <f t="shared" ref="AB89:AB104" si="44">AB47/AB3*100</f>
        <v>117.17282143679344</v>
      </c>
    </row>
    <row r="90" spans="1:40" s="564" customFormat="1" x14ac:dyDescent="0.25">
      <c r="A90" s="630" t="s">
        <v>973</v>
      </c>
      <c r="B90" s="109" t="s">
        <v>974</v>
      </c>
      <c r="C90" s="611">
        <f t="shared" ref="C90:AA90" si="45">C48/C4*100</f>
        <v>63.174373664456816</v>
      </c>
      <c r="D90" s="611">
        <f t="shared" si="45"/>
        <v>71.791573183356746</v>
      </c>
      <c r="E90" s="611">
        <f t="shared" si="45"/>
        <v>71.208671687282816</v>
      </c>
      <c r="F90" s="611">
        <f t="shared" si="45"/>
        <v>73.487941449845934</v>
      </c>
      <c r="G90" s="611">
        <f t="shared" si="45"/>
        <v>54.489999698432854</v>
      </c>
      <c r="H90" s="611">
        <f t="shared" si="45"/>
        <v>75.750763026347229</v>
      </c>
      <c r="I90" s="611">
        <f t="shared" si="45"/>
        <v>63.234769663506995</v>
      </c>
      <c r="J90" s="611">
        <f t="shared" si="45"/>
        <v>49.517094712920027</v>
      </c>
      <c r="K90" s="611">
        <f t="shared" si="45"/>
        <v>44.584250453810505</v>
      </c>
      <c r="L90" s="611">
        <f t="shared" si="45"/>
        <v>49.416572932800179</v>
      </c>
      <c r="M90" s="611">
        <f t="shared" si="45"/>
        <v>68.286754990576654</v>
      </c>
      <c r="N90" s="611">
        <f t="shared" si="45"/>
        <v>87.354477526615753</v>
      </c>
      <c r="O90" s="611">
        <f t="shared" si="45"/>
        <v>77.085984410343912</v>
      </c>
      <c r="P90" s="611">
        <f t="shared" si="45"/>
        <v>82.637332343850161</v>
      </c>
      <c r="Q90" s="611">
        <f t="shared" si="45"/>
        <v>99.244156262226767</v>
      </c>
      <c r="R90" s="611">
        <f t="shared" si="45"/>
        <v>103.8178956225543</v>
      </c>
      <c r="S90" s="611">
        <f t="shared" si="45"/>
        <v>90.953452079915564</v>
      </c>
      <c r="T90" s="611">
        <f t="shared" si="45"/>
        <v>100.38034830304157</v>
      </c>
      <c r="U90" s="611">
        <f t="shared" si="45"/>
        <v>100</v>
      </c>
      <c r="V90" s="611">
        <f t="shared" si="45"/>
        <v>139.59714250693256</v>
      </c>
      <c r="W90" s="611">
        <f t="shared" si="45"/>
        <v>112.88409322798525</v>
      </c>
      <c r="X90" s="611">
        <f t="shared" si="45"/>
        <v>96.747046767833851</v>
      </c>
      <c r="Y90" s="611">
        <f t="shared" si="45"/>
        <v>112.85301123373826</v>
      </c>
      <c r="Z90" s="611">
        <f t="shared" si="45"/>
        <v>128.42500243848508</v>
      </c>
      <c r="AA90" s="611">
        <f t="shared" si="45"/>
        <v>107.58447726771969</v>
      </c>
      <c r="AB90" s="611">
        <f t="shared" si="44"/>
        <v>98.563051596115628</v>
      </c>
    </row>
    <row r="91" spans="1:40" x14ac:dyDescent="0.25">
      <c r="A91" s="630" t="s">
        <v>975</v>
      </c>
      <c r="B91" s="109" t="s">
        <v>914</v>
      </c>
      <c r="C91" s="611">
        <f t="shared" ref="C91:AA91" si="46">C49/C5*100</f>
        <v>105.31221554202301</v>
      </c>
      <c r="D91" s="611">
        <f t="shared" si="46"/>
        <v>119.88695713773896</v>
      </c>
      <c r="E91" s="611">
        <f t="shared" si="46"/>
        <v>119.99562710843159</v>
      </c>
      <c r="F91" s="611">
        <f t="shared" si="46"/>
        <v>148.20052783605615</v>
      </c>
      <c r="G91" s="611">
        <f t="shared" si="46"/>
        <v>158.10407483323326</v>
      </c>
      <c r="H91" s="611">
        <f t="shared" si="46"/>
        <v>182.02359541153814</v>
      </c>
      <c r="I91" s="611">
        <f t="shared" si="46"/>
        <v>152.4767127085475</v>
      </c>
      <c r="J91" s="611">
        <f t="shared" si="46"/>
        <v>155.59081111737143</v>
      </c>
      <c r="K91" s="611">
        <f t="shared" si="46"/>
        <v>167.7255415268915</v>
      </c>
      <c r="L91" s="611">
        <f t="shared" si="46"/>
        <v>205.81563464377032</v>
      </c>
      <c r="M91" s="611">
        <f t="shared" si="46"/>
        <v>223.76643697503869</v>
      </c>
      <c r="N91" s="611">
        <f t="shared" si="46"/>
        <v>183.47317342652352</v>
      </c>
      <c r="O91" s="611">
        <f t="shared" si="46"/>
        <v>135.38070090307994</v>
      </c>
      <c r="P91" s="611">
        <f t="shared" si="46"/>
        <v>124.50414594717867</v>
      </c>
      <c r="Q91" s="611">
        <f t="shared" si="46"/>
        <v>121.97835387544143</v>
      </c>
      <c r="R91" s="611">
        <f t="shared" si="46"/>
        <v>124.22371266253565</v>
      </c>
      <c r="S91" s="611">
        <f t="shared" si="46"/>
        <v>131.72231260107358</v>
      </c>
      <c r="T91" s="611">
        <f t="shared" si="46"/>
        <v>118.37426633326587</v>
      </c>
      <c r="U91" s="611">
        <f t="shared" si="46"/>
        <v>100</v>
      </c>
      <c r="V91" s="611">
        <f t="shared" si="46"/>
        <v>96.168804438482908</v>
      </c>
      <c r="W91" s="611">
        <f t="shared" si="46"/>
        <v>120.09795112372265</v>
      </c>
      <c r="X91" s="611">
        <f t="shared" si="46"/>
        <v>136.17933636929754</v>
      </c>
      <c r="Y91" s="611">
        <f t="shared" si="46"/>
        <v>133.30334315913629</v>
      </c>
      <c r="Z91" s="611">
        <f t="shared" si="46"/>
        <v>98.943527094521187</v>
      </c>
      <c r="AA91" s="611">
        <f t="shared" si="46"/>
        <v>110.76114024746468</v>
      </c>
      <c r="AB91" s="611">
        <f t="shared" si="44"/>
        <v>122.75236754683314</v>
      </c>
    </row>
    <row r="92" spans="1:40" x14ac:dyDescent="0.25">
      <c r="A92" s="630" t="s">
        <v>976</v>
      </c>
      <c r="B92" s="109" t="s">
        <v>915</v>
      </c>
      <c r="C92" s="611">
        <f t="shared" ref="C92:AA92" si="47">C50/C6*100</f>
        <v>84.142290036306278</v>
      </c>
      <c r="D92" s="611">
        <f t="shared" si="47"/>
        <v>84.042799283621278</v>
      </c>
      <c r="E92" s="611">
        <f t="shared" si="47"/>
        <v>83.076344739493152</v>
      </c>
      <c r="F92" s="611">
        <f t="shared" si="47"/>
        <v>79.595007498111073</v>
      </c>
      <c r="G92" s="611">
        <f t="shared" si="47"/>
        <v>81.888304239185715</v>
      </c>
      <c r="H92" s="611">
        <f t="shared" si="47"/>
        <v>74.178230341818221</v>
      </c>
      <c r="I92" s="611">
        <f t="shared" si="47"/>
        <v>66.597305197090023</v>
      </c>
      <c r="J92" s="611">
        <f t="shared" si="47"/>
        <v>86.773591255515299</v>
      </c>
      <c r="K92" s="611">
        <f t="shared" si="47"/>
        <v>67.350437311251937</v>
      </c>
      <c r="L92" s="611">
        <f t="shared" si="47"/>
        <v>101.38128642255377</v>
      </c>
      <c r="M92" s="611">
        <f t="shared" si="47"/>
        <v>103.35054591886423</v>
      </c>
      <c r="N92" s="611">
        <f t="shared" si="47"/>
        <v>111.24389398700454</v>
      </c>
      <c r="O92" s="611">
        <f t="shared" si="47"/>
        <v>115.43553152217405</v>
      </c>
      <c r="P92" s="611">
        <f t="shared" si="47"/>
        <v>116.7978985835864</v>
      </c>
      <c r="Q92" s="611">
        <f t="shared" si="47"/>
        <v>111.7773482868088</v>
      </c>
      <c r="R92" s="611">
        <f t="shared" si="47"/>
        <v>95.020255855156663</v>
      </c>
      <c r="S92" s="611">
        <f t="shared" si="47"/>
        <v>110.63251178589209</v>
      </c>
      <c r="T92" s="611">
        <f t="shared" si="47"/>
        <v>100.91398111049621</v>
      </c>
      <c r="U92" s="611">
        <f t="shared" si="47"/>
        <v>100</v>
      </c>
      <c r="V92" s="611">
        <f t="shared" si="47"/>
        <v>98.641243750902703</v>
      </c>
      <c r="W92" s="611">
        <f t="shared" si="47"/>
        <v>88.931483564659715</v>
      </c>
      <c r="X92" s="611">
        <f t="shared" si="47"/>
        <v>88.83884644697045</v>
      </c>
      <c r="Y92" s="611">
        <f t="shared" si="47"/>
        <v>73.710179728450967</v>
      </c>
      <c r="Z92" s="611">
        <f t="shared" si="47"/>
        <v>72.946537250273934</v>
      </c>
      <c r="AA92" s="611">
        <f t="shared" si="47"/>
        <v>65.657176836511468</v>
      </c>
      <c r="AB92" s="611">
        <f t="shared" si="44"/>
        <v>72.540713719559918</v>
      </c>
    </row>
    <row r="93" spans="1:40" x14ac:dyDescent="0.25">
      <c r="A93" s="630" t="s">
        <v>977</v>
      </c>
      <c r="B93" s="109" t="s">
        <v>916</v>
      </c>
      <c r="C93" s="611">
        <f t="shared" ref="C93:AA93" si="48">C51/C7*100</f>
        <v>67.113208861134467</v>
      </c>
      <c r="D93" s="611">
        <f t="shared" si="48"/>
        <v>67.620492986727854</v>
      </c>
      <c r="E93" s="611">
        <f t="shared" si="48"/>
        <v>62.894056977534518</v>
      </c>
      <c r="F93" s="611">
        <f t="shared" si="48"/>
        <v>63.613619811037346</v>
      </c>
      <c r="G93" s="611">
        <f t="shared" si="48"/>
        <v>63.702617269727682</v>
      </c>
      <c r="H93" s="611">
        <f t="shared" si="48"/>
        <v>65.394668285968251</v>
      </c>
      <c r="I93" s="611">
        <f t="shared" si="48"/>
        <v>64.518572971066163</v>
      </c>
      <c r="J93" s="611">
        <f t="shared" si="48"/>
        <v>66.034710094637006</v>
      </c>
      <c r="K93" s="611">
        <f t="shared" si="48"/>
        <v>67.83732208725209</v>
      </c>
      <c r="L93" s="611">
        <f t="shared" si="48"/>
        <v>72.310061270522979</v>
      </c>
      <c r="M93" s="611">
        <f t="shared" si="48"/>
        <v>73.430570532455803</v>
      </c>
      <c r="N93" s="611">
        <f t="shared" si="48"/>
        <v>80.393753343940077</v>
      </c>
      <c r="O93" s="611">
        <f t="shared" si="48"/>
        <v>83.127247449681917</v>
      </c>
      <c r="P93" s="611">
        <f t="shared" si="48"/>
        <v>82.823138605981853</v>
      </c>
      <c r="Q93" s="611">
        <f t="shared" si="48"/>
        <v>92.691157155576192</v>
      </c>
      <c r="R93" s="611">
        <f t="shared" si="48"/>
        <v>99.106018003276759</v>
      </c>
      <c r="S93" s="611">
        <f t="shared" si="48"/>
        <v>97.098353728086408</v>
      </c>
      <c r="T93" s="611">
        <f t="shared" si="48"/>
        <v>104.32866581211641</v>
      </c>
      <c r="U93" s="611">
        <f t="shared" si="48"/>
        <v>100</v>
      </c>
      <c r="V93" s="611">
        <f t="shared" si="48"/>
        <v>97.385020465146866</v>
      </c>
      <c r="W93" s="611">
        <f t="shared" si="48"/>
        <v>99.386413452511619</v>
      </c>
      <c r="X93" s="611">
        <f t="shared" si="48"/>
        <v>104.18893262553379</v>
      </c>
      <c r="Y93" s="611">
        <f t="shared" si="48"/>
        <v>105.78729552024836</v>
      </c>
      <c r="Z93" s="611">
        <f t="shared" si="48"/>
        <v>105.3984946991644</v>
      </c>
      <c r="AA93" s="611">
        <f t="shared" si="48"/>
        <v>106.33772372143304</v>
      </c>
      <c r="AB93" s="611">
        <f t="shared" si="44"/>
        <v>109.81831186863373</v>
      </c>
    </row>
    <row r="94" spans="1:40" x14ac:dyDescent="0.25">
      <c r="A94" s="630" t="s">
        <v>978</v>
      </c>
      <c r="B94" s="109" t="s">
        <v>715</v>
      </c>
      <c r="C94" s="611">
        <f t="shared" ref="C94:AA94" si="49">C52/C8*100</f>
        <v>67.437101870924238</v>
      </c>
      <c r="D94" s="611">
        <f t="shared" si="49"/>
        <v>69.62769468313509</v>
      </c>
      <c r="E94" s="611">
        <f t="shared" si="49"/>
        <v>71.270630919496512</v>
      </c>
      <c r="F94" s="611">
        <f t="shared" si="49"/>
        <v>73.841058197273767</v>
      </c>
      <c r="G94" s="611">
        <f t="shared" si="49"/>
        <v>78.82303886379573</v>
      </c>
      <c r="H94" s="611">
        <f t="shared" si="49"/>
        <v>82.072682844905387</v>
      </c>
      <c r="I94" s="611">
        <f t="shared" si="49"/>
        <v>88.530807537429368</v>
      </c>
      <c r="J94" s="611">
        <f t="shared" si="49"/>
        <v>93.456057003109919</v>
      </c>
      <c r="K94" s="611">
        <f t="shared" si="49"/>
        <v>96.074330116440578</v>
      </c>
      <c r="L94" s="611">
        <f t="shared" si="49"/>
        <v>90.883945624645762</v>
      </c>
      <c r="M94" s="611">
        <f t="shared" si="49"/>
        <v>91.288154269972452</v>
      </c>
      <c r="N94" s="611">
        <f t="shared" si="49"/>
        <v>92.724282388430893</v>
      </c>
      <c r="O94" s="611">
        <f t="shared" si="49"/>
        <v>92.159959741433383</v>
      </c>
      <c r="P94" s="611">
        <f t="shared" si="49"/>
        <v>91.388866185578905</v>
      </c>
      <c r="Q94" s="611">
        <f t="shared" si="49"/>
        <v>90.473481034011499</v>
      </c>
      <c r="R94" s="611">
        <f t="shared" si="49"/>
        <v>91.650267208919516</v>
      </c>
      <c r="S94" s="611">
        <f t="shared" si="49"/>
        <v>92.538950214334463</v>
      </c>
      <c r="T94" s="611">
        <f t="shared" si="49"/>
        <v>96.597372824474107</v>
      </c>
      <c r="U94" s="611">
        <f t="shared" si="49"/>
        <v>100</v>
      </c>
      <c r="V94" s="611">
        <f t="shared" si="49"/>
        <v>101.92056091058058</v>
      </c>
      <c r="W94" s="611">
        <f t="shared" si="49"/>
        <v>105.50910440584451</v>
      </c>
      <c r="X94" s="611">
        <f t="shared" si="49"/>
        <v>108.267699726183</v>
      </c>
      <c r="Y94" s="611">
        <f t="shared" si="49"/>
        <v>113.19302333424599</v>
      </c>
      <c r="Z94" s="611">
        <f t="shared" si="49"/>
        <v>116.81835554797237</v>
      </c>
      <c r="AA94" s="611">
        <f t="shared" si="49"/>
        <v>123.67363663220814</v>
      </c>
      <c r="AB94" s="611">
        <f t="shared" si="44"/>
        <v>124.01739298971776</v>
      </c>
    </row>
    <row r="95" spans="1:40" x14ac:dyDescent="0.25">
      <c r="A95" s="630" t="s">
        <v>979</v>
      </c>
      <c r="B95" s="109" t="s">
        <v>34</v>
      </c>
      <c r="C95" s="611">
        <f t="shared" ref="C95:AA95" si="50">C53/C9*100</f>
        <v>50.933859388983826</v>
      </c>
      <c r="D95" s="611">
        <f t="shared" si="50"/>
        <v>68.435226768472617</v>
      </c>
      <c r="E95" s="611">
        <f t="shared" si="50"/>
        <v>80.001231772348461</v>
      </c>
      <c r="F95" s="611">
        <f t="shared" si="50"/>
        <v>90.367531076942015</v>
      </c>
      <c r="G95" s="611">
        <f t="shared" si="50"/>
        <v>81.886585370250287</v>
      </c>
      <c r="H95" s="611">
        <f t="shared" si="50"/>
        <v>88.310186788193306</v>
      </c>
      <c r="I95" s="611">
        <f t="shared" si="50"/>
        <v>90.654403509019474</v>
      </c>
      <c r="J95" s="611">
        <f t="shared" si="50"/>
        <v>91.733668075604513</v>
      </c>
      <c r="K95" s="611">
        <f t="shared" si="50"/>
        <v>96.87070425325274</v>
      </c>
      <c r="L95" s="611">
        <f t="shared" si="50"/>
        <v>108.31773204335752</v>
      </c>
      <c r="M95" s="611">
        <f t="shared" si="50"/>
        <v>94.597249759919961</v>
      </c>
      <c r="N95" s="611">
        <f t="shared" si="50"/>
        <v>103.77170676764294</v>
      </c>
      <c r="O95" s="611">
        <f t="shared" si="50"/>
        <v>110.7455704067015</v>
      </c>
      <c r="P95" s="611">
        <f t="shared" si="50"/>
        <v>109.75073765529801</v>
      </c>
      <c r="Q95" s="611">
        <f t="shared" si="50"/>
        <v>109.48050921167076</v>
      </c>
      <c r="R95" s="611">
        <f t="shared" si="50"/>
        <v>101.86118528051233</v>
      </c>
      <c r="S95" s="611">
        <f t="shared" si="50"/>
        <v>104.54211009001948</v>
      </c>
      <c r="T95" s="611">
        <f t="shared" si="50"/>
        <v>104.45362023310416</v>
      </c>
      <c r="U95" s="611">
        <f t="shared" si="50"/>
        <v>100</v>
      </c>
      <c r="V95" s="611">
        <f t="shared" si="50"/>
        <v>102.37835565540266</v>
      </c>
      <c r="W95" s="611">
        <f t="shared" si="50"/>
        <v>102.87931582469598</v>
      </c>
      <c r="X95" s="611">
        <f t="shared" si="50"/>
        <v>104.91019661684362</v>
      </c>
      <c r="Y95" s="611">
        <f t="shared" si="50"/>
        <v>103.75512048493691</v>
      </c>
      <c r="Z95" s="611">
        <f t="shared" si="50"/>
        <v>107.79092433363712</v>
      </c>
      <c r="AA95" s="611">
        <f t="shared" si="50"/>
        <v>112.5458121875095</v>
      </c>
      <c r="AB95" s="611">
        <f t="shared" si="44"/>
        <v>115.85488324957112</v>
      </c>
    </row>
    <row r="96" spans="1:40" x14ac:dyDescent="0.25">
      <c r="A96" s="630" t="s">
        <v>980</v>
      </c>
      <c r="B96" s="109" t="s">
        <v>35</v>
      </c>
      <c r="C96" s="611">
        <f t="shared" ref="C96:AA96" si="51">C54/C10*100</f>
        <v>84.347160210115334</v>
      </c>
      <c r="D96" s="611">
        <f t="shared" si="51"/>
        <v>81.412837520269093</v>
      </c>
      <c r="E96" s="611">
        <f t="shared" si="51"/>
        <v>80.257662853182197</v>
      </c>
      <c r="F96" s="611">
        <f t="shared" si="51"/>
        <v>82.847503686621565</v>
      </c>
      <c r="G96" s="611">
        <f t="shared" si="51"/>
        <v>82.858822904869115</v>
      </c>
      <c r="H96" s="611">
        <f t="shared" si="51"/>
        <v>91.947886877046201</v>
      </c>
      <c r="I96" s="611">
        <f t="shared" si="51"/>
        <v>93.304965374607292</v>
      </c>
      <c r="J96" s="611">
        <f t="shared" si="51"/>
        <v>93.892403303936945</v>
      </c>
      <c r="K96" s="611">
        <f t="shared" si="51"/>
        <v>95.824184533853128</v>
      </c>
      <c r="L96" s="611">
        <f t="shared" si="51"/>
        <v>97.361106284874694</v>
      </c>
      <c r="M96" s="611">
        <f t="shared" si="51"/>
        <v>104.91089502367612</v>
      </c>
      <c r="N96" s="611">
        <f t="shared" si="51"/>
        <v>111.85718754066771</v>
      </c>
      <c r="O96" s="611">
        <f t="shared" si="51"/>
        <v>105.7191000949135</v>
      </c>
      <c r="P96" s="611">
        <f t="shared" si="51"/>
        <v>103.61767083340825</v>
      </c>
      <c r="Q96" s="611">
        <f t="shared" si="51"/>
        <v>106.63095204027442</v>
      </c>
      <c r="R96" s="611">
        <f t="shared" si="51"/>
        <v>103.73302788872378</v>
      </c>
      <c r="S96" s="611">
        <f t="shared" si="51"/>
        <v>103.14572261958881</v>
      </c>
      <c r="T96" s="611">
        <f t="shared" si="51"/>
        <v>101.66352308528046</v>
      </c>
      <c r="U96" s="611">
        <f t="shared" si="51"/>
        <v>100</v>
      </c>
      <c r="V96" s="611">
        <f t="shared" si="51"/>
        <v>101.83416659736292</v>
      </c>
      <c r="W96" s="611">
        <f t="shared" si="51"/>
        <v>104.98864827408856</v>
      </c>
      <c r="X96" s="611">
        <f t="shared" si="51"/>
        <v>103.98749208049618</v>
      </c>
      <c r="Y96" s="611">
        <f t="shared" si="51"/>
        <v>108.12774857523173</v>
      </c>
      <c r="Z96" s="611">
        <f t="shared" si="51"/>
        <v>111.29228872071195</v>
      </c>
      <c r="AA96" s="611">
        <f t="shared" si="51"/>
        <v>108.00304333863622</v>
      </c>
      <c r="AB96" s="611">
        <f t="shared" si="44"/>
        <v>110.8963303919079</v>
      </c>
    </row>
    <row r="97" spans="1:40" x14ac:dyDescent="0.25">
      <c r="A97" s="630" t="s">
        <v>981</v>
      </c>
      <c r="B97" s="109" t="s">
        <v>917</v>
      </c>
      <c r="C97" s="611">
        <f t="shared" ref="C97:AA97" si="52">C55/C11*100</f>
        <v>93.904581679503693</v>
      </c>
      <c r="D97" s="611">
        <f t="shared" si="52"/>
        <v>86.683140159912213</v>
      </c>
      <c r="E97" s="611">
        <f t="shared" si="52"/>
        <v>80.601100503967388</v>
      </c>
      <c r="F97" s="611">
        <f t="shared" si="52"/>
        <v>82.679079485704136</v>
      </c>
      <c r="G97" s="611">
        <f t="shared" si="52"/>
        <v>83.517963399182577</v>
      </c>
      <c r="H97" s="611">
        <f t="shared" si="52"/>
        <v>93.134149737136667</v>
      </c>
      <c r="I97" s="611">
        <f t="shared" si="52"/>
        <v>90.362945016638321</v>
      </c>
      <c r="J97" s="611">
        <f t="shared" si="52"/>
        <v>86.931864876834965</v>
      </c>
      <c r="K97" s="611">
        <f t="shared" si="52"/>
        <v>86.560809560850799</v>
      </c>
      <c r="L97" s="611">
        <f t="shared" si="52"/>
        <v>87.906567119599472</v>
      </c>
      <c r="M97" s="611">
        <f t="shared" si="52"/>
        <v>87.490384411582184</v>
      </c>
      <c r="N97" s="611">
        <f t="shared" si="52"/>
        <v>94.622056009594473</v>
      </c>
      <c r="O97" s="611">
        <f t="shared" si="52"/>
        <v>92.737943604601327</v>
      </c>
      <c r="P97" s="611">
        <f t="shared" si="52"/>
        <v>94.98221199267735</v>
      </c>
      <c r="Q97" s="611">
        <f t="shared" si="52"/>
        <v>96.010153075503311</v>
      </c>
      <c r="R97" s="611">
        <f t="shared" si="52"/>
        <v>91.991543082045339</v>
      </c>
      <c r="S97" s="611">
        <f t="shared" si="52"/>
        <v>93.276878405229738</v>
      </c>
      <c r="T97" s="611">
        <f t="shared" si="52"/>
        <v>90.775064686479226</v>
      </c>
      <c r="U97" s="611">
        <f t="shared" si="52"/>
        <v>100</v>
      </c>
      <c r="V97" s="611">
        <f t="shared" si="52"/>
        <v>107.64285469915595</v>
      </c>
      <c r="W97" s="611">
        <f t="shared" si="52"/>
        <v>101.72947842349163</v>
      </c>
      <c r="X97" s="611">
        <f t="shared" si="52"/>
        <v>111.94154505155582</v>
      </c>
      <c r="Y97" s="611">
        <f t="shared" si="52"/>
        <v>118.94527528290159</v>
      </c>
      <c r="Z97" s="611">
        <f t="shared" si="52"/>
        <v>120.83944079341759</v>
      </c>
      <c r="AA97" s="611">
        <f t="shared" si="52"/>
        <v>122.73361132794503</v>
      </c>
      <c r="AB97" s="611">
        <f t="shared" si="44"/>
        <v>131.43899202253374</v>
      </c>
    </row>
    <row r="98" spans="1:40" x14ac:dyDescent="0.25">
      <c r="A98" s="631" t="s">
        <v>91</v>
      </c>
      <c r="B98" s="109" t="s">
        <v>982</v>
      </c>
      <c r="C98" s="611">
        <f t="shared" ref="C98:AA98" si="53">C56/C12*100</f>
        <v>72.054922717104319</v>
      </c>
      <c r="D98" s="611">
        <f t="shared" si="53"/>
        <v>70.354711958155463</v>
      </c>
      <c r="E98" s="611">
        <f t="shared" si="53"/>
        <v>73.654164469275926</v>
      </c>
      <c r="F98" s="611">
        <f t="shared" si="53"/>
        <v>73.828825822163154</v>
      </c>
      <c r="G98" s="611">
        <f t="shared" si="53"/>
        <v>77.168730713069621</v>
      </c>
      <c r="H98" s="611">
        <f t="shared" si="53"/>
        <v>78.197376406813518</v>
      </c>
      <c r="I98" s="611">
        <f t="shared" si="53"/>
        <v>80.815149032502234</v>
      </c>
      <c r="J98" s="611">
        <f t="shared" si="53"/>
        <v>77.964927257058093</v>
      </c>
      <c r="K98" s="611">
        <f t="shared" si="53"/>
        <v>79.879431890552581</v>
      </c>
      <c r="L98" s="611">
        <f t="shared" si="53"/>
        <v>83.180752544883205</v>
      </c>
      <c r="M98" s="611">
        <f t="shared" si="53"/>
        <v>85.67216802242595</v>
      </c>
      <c r="N98" s="611">
        <f t="shared" si="53"/>
        <v>79.443557689313735</v>
      </c>
      <c r="O98" s="611">
        <f t="shared" si="53"/>
        <v>81.854809020232082</v>
      </c>
      <c r="P98" s="611">
        <f t="shared" si="53"/>
        <v>88.487371112897222</v>
      </c>
      <c r="Q98" s="611">
        <f t="shared" si="53"/>
        <v>92.661859930299968</v>
      </c>
      <c r="R98" s="611">
        <f t="shared" si="53"/>
        <v>100.91749810978867</v>
      </c>
      <c r="S98" s="611">
        <f t="shared" si="53"/>
        <v>103.04228399674172</v>
      </c>
      <c r="T98" s="611">
        <f t="shared" si="53"/>
        <v>99.470770516662157</v>
      </c>
      <c r="U98" s="611">
        <f t="shared" si="53"/>
        <v>100</v>
      </c>
      <c r="V98" s="611">
        <f t="shared" si="53"/>
        <v>99.506436445514112</v>
      </c>
      <c r="W98" s="611">
        <f t="shared" si="53"/>
        <v>106.29653478471435</v>
      </c>
      <c r="X98" s="611">
        <f t="shared" si="53"/>
        <v>114.26672623975971</v>
      </c>
      <c r="Y98" s="611">
        <f t="shared" si="53"/>
        <v>122.5266749223926</v>
      </c>
      <c r="Z98" s="611">
        <f t="shared" si="53"/>
        <v>132.46346456869011</v>
      </c>
      <c r="AA98" s="611">
        <f t="shared" si="53"/>
        <v>142.98476707293131</v>
      </c>
      <c r="AB98" s="611">
        <f t="shared" si="44"/>
        <v>150.17610054077275</v>
      </c>
    </row>
    <row r="99" spans="1:40" x14ac:dyDescent="0.25">
      <c r="A99" s="631" t="s">
        <v>1715</v>
      </c>
      <c r="B99" s="109" t="s">
        <v>1919</v>
      </c>
      <c r="C99" s="611">
        <f t="shared" ref="C99:AA99" si="54">C57/C13*100</f>
        <v>64.540219795847861</v>
      </c>
      <c r="D99" s="611">
        <f t="shared" si="54"/>
        <v>51.003126635340976</v>
      </c>
      <c r="E99" s="611">
        <f t="shared" si="54"/>
        <v>63.566028887338099</v>
      </c>
      <c r="F99" s="611">
        <f t="shared" si="54"/>
        <v>61.775848085592024</v>
      </c>
      <c r="G99" s="611">
        <f t="shared" si="54"/>
        <v>53.202877929574186</v>
      </c>
      <c r="H99" s="611">
        <f t="shared" si="54"/>
        <v>61.317477514752497</v>
      </c>
      <c r="I99" s="611">
        <f t="shared" si="54"/>
        <v>62.05374970208063</v>
      </c>
      <c r="J99" s="611">
        <f t="shared" si="54"/>
        <v>62.791485032634718</v>
      </c>
      <c r="K99" s="611">
        <f t="shared" si="54"/>
        <v>64.268897161435163</v>
      </c>
      <c r="L99" s="611">
        <f t="shared" si="54"/>
        <v>67.155092665831376</v>
      </c>
      <c r="M99" s="611">
        <f t="shared" si="54"/>
        <v>70.276455956626833</v>
      </c>
      <c r="N99" s="611">
        <f t="shared" si="54"/>
        <v>84.961394500937885</v>
      </c>
      <c r="O99" s="611">
        <f t="shared" si="54"/>
        <v>85.571137663800229</v>
      </c>
      <c r="P99" s="611">
        <f t="shared" si="54"/>
        <v>81.718827905164162</v>
      </c>
      <c r="Q99" s="611">
        <f t="shared" si="54"/>
        <v>90.759753322408088</v>
      </c>
      <c r="R99" s="611">
        <f t="shared" si="54"/>
        <v>97.422195565808707</v>
      </c>
      <c r="S99" s="611">
        <f t="shared" si="54"/>
        <v>95.955721163851194</v>
      </c>
      <c r="T99" s="611">
        <f t="shared" si="54"/>
        <v>96.815118530856822</v>
      </c>
      <c r="U99" s="611">
        <f t="shared" si="54"/>
        <v>100</v>
      </c>
      <c r="V99" s="611">
        <f t="shared" si="54"/>
        <v>93.366195390993937</v>
      </c>
      <c r="W99" s="611">
        <f t="shared" si="54"/>
        <v>101.44332423232467</v>
      </c>
      <c r="X99" s="611">
        <f t="shared" si="54"/>
        <v>134.25113519862904</v>
      </c>
      <c r="Y99" s="611">
        <f t="shared" si="54"/>
        <v>142.57326203826506</v>
      </c>
      <c r="Z99" s="611">
        <f t="shared" si="54"/>
        <v>144.03606650022797</v>
      </c>
      <c r="AA99" s="611">
        <f t="shared" si="54"/>
        <v>162.81046897526957</v>
      </c>
      <c r="AB99" s="611">
        <f t="shared" si="44"/>
        <v>167.74540596037463</v>
      </c>
    </row>
    <row r="100" spans="1:40" x14ac:dyDescent="0.25">
      <c r="A100" s="631" t="s">
        <v>1716</v>
      </c>
      <c r="B100" s="109" t="s">
        <v>347</v>
      </c>
      <c r="C100" s="611">
        <f t="shared" ref="C100:AA100" si="55">C58/C14*100</f>
        <v>67.684545956177359</v>
      </c>
      <c r="D100" s="611">
        <f t="shared" si="55"/>
        <v>68.278446605984001</v>
      </c>
      <c r="E100" s="611">
        <f t="shared" si="55"/>
        <v>69.953944962341993</v>
      </c>
      <c r="F100" s="611">
        <f t="shared" si="55"/>
        <v>70.698245263390831</v>
      </c>
      <c r="G100" s="611">
        <f t="shared" si="55"/>
        <v>71.418889472062432</v>
      </c>
      <c r="H100" s="611">
        <f t="shared" si="55"/>
        <v>72.123476454777375</v>
      </c>
      <c r="I100" s="611">
        <f t="shared" si="55"/>
        <v>72.876578558552239</v>
      </c>
      <c r="J100" s="611">
        <f t="shared" si="55"/>
        <v>74.458393175960538</v>
      </c>
      <c r="K100" s="611">
        <f t="shared" si="55"/>
        <v>76.724296034894607</v>
      </c>
      <c r="L100" s="611">
        <f t="shared" si="55"/>
        <v>78.350659038913449</v>
      </c>
      <c r="M100" s="611">
        <f t="shared" si="55"/>
        <v>80.151332801252963</v>
      </c>
      <c r="N100" s="611">
        <f t="shared" si="55"/>
        <v>84.382988963022157</v>
      </c>
      <c r="O100" s="611">
        <f t="shared" si="55"/>
        <v>86.438155374250513</v>
      </c>
      <c r="P100" s="611">
        <f t="shared" si="55"/>
        <v>87.611321530125423</v>
      </c>
      <c r="Q100" s="611">
        <f t="shared" si="55"/>
        <v>91.246987560160193</v>
      </c>
      <c r="R100" s="611">
        <f t="shared" si="55"/>
        <v>93.678326571503405</v>
      </c>
      <c r="S100" s="611">
        <f t="shared" si="55"/>
        <v>96.024891782413874</v>
      </c>
      <c r="T100" s="611">
        <f t="shared" si="55"/>
        <v>98.387015104998554</v>
      </c>
      <c r="U100" s="611">
        <f t="shared" si="55"/>
        <v>100</v>
      </c>
      <c r="V100" s="611">
        <f t="shared" si="55"/>
        <v>99.615006705067515</v>
      </c>
      <c r="W100" s="611">
        <f t="shared" si="55"/>
        <v>100.01210460802253</v>
      </c>
      <c r="X100" s="611">
        <f t="shared" si="55"/>
        <v>101.7956938416104</v>
      </c>
      <c r="Y100" s="611">
        <f t="shared" si="55"/>
        <v>103.36550020366464</v>
      </c>
      <c r="Z100" s="611">
        <f t="shared" si="55"/>
        <v>103.73483638345995</v>
      </c>
      <c r="AA100" s="611">
        <f t="shared" si="55"/>
        <v>106.56672398368723</v>
      </c>
      <c r="AB100" s="611">
        <f t="shared" si="44"/>
        <v>110.18982430583286</v>
      </c>
    </row>
    <row r="101" spans="1:40" x14ac:dyDescent="0.25">
      <c r="A101" s="631" t="s">
        <v>1717</v>
      </c>
      <c r="B101" s="109" t="s">
        <v>1920</v>
      </c>
      <c r="C101" s="611">
        <f t="shared" ref="C101:AA101" si="56">C59/C15*100</f>
        <v>69.837217623199564</v>
      </c>
      <c r="D101" s="611">
        <f t="shared" si="56"/>
        <v>69.967514293524616</v>
      </c>
      <c r="E101" s="611">
        <f t="shared" si="56"/>
        <v>72.484365730547523</v>
      </c>
      <c r="F101" s="611">
        <f t="shared" si="56"/>
        <v>73.1463524904824</v>
      </c>
      <c r="G101" s="611">
        <f t="shared" si="56"/>
        <v>73.335902120358838</v>
      </c>
      <c r="H101" s="611">
        <f t="shared" si="56"/>
        <v>73.649411678415817</v>
      </c>
      <c r="I101" s="611">
        <f t="shared" si="56"/>
        <v>74.095296841688636</v>
      </c>
      <c r="J101" s="611">
        <f t="shared" si="56"/>
        <v>76.38039117815994</v>
      </c>
      <c r="K101" s="611">
        <f t="shared" si="56"/>
        <v>80.418337458849862</v>
      </c>
      <c r="L101" s="611">
        <f t="shared" si="56"/>
        <v>82.814800420682559</v>
      </c>
      <c r="M101" s="611">
        <f t="shared" si="56"/>
        <v>83.568893770070872</v>
      </c>
      <c r="N101" s="611">
        <f t="shared" si="56"/>
        <v>89.865768404767394</v>
      </c>
      <c r="O101" s="611">
        <f t="shared" si="56"/>
        <v>90.74762488841148</v>
      </c>
      <c r="P101" s="611">
        <f t="shared" si="56"/>
        <v>89.908959988433324</v>
      </c>
      <c r="Q101" s="611">
        <f t="shared" si="56"/>
        <v>94.533512862599807</v>
      </c>
      <c r="R101" s="611">
        <f t="shared" si="56"/>
        <v>96.286927398534374</v>
      </c>
      <c r="S101" s="611">
        <f t="shared" si="56"/>
        <v>97.792831854293269</v>
      </c>
      <c r="T101" s="611">
        <f t="shared" si="56"/>
        <v>99.207826117939391</v>
      </c>
      <c r="U101" s="611">
        <f t="shared" si="56"/>
        <v>100</v>
      </c>
      <c r="V101" s="611">
        <f t="shared" si="56"/>
        <v>100.98691446644415</v>
      </c>
      <c r="W101" s="611">
        <f t="shared" si="56"/>
        <v>102.72695697535859</v>
      </c>
      <c r="X101" s="611">
        <f t="shared" si="56"/>
        <v>105.14824769711851</v>
      </c>
      <c r="Y101" s="611">
        <f t="shared" si="56"/>
        <v>108.55941917395143</v>
      </c>
      <c r="Z101" s="611">
        <f t="shared" si="56"/>
        <v>110.6548030810013</v>
      </c>
      <c r="AA101" s="611">
        <f t="shared" si="56"/>
        <v>112.89739556296045</v>
      </c>
      <c r="AB101" s="611">
        <f t="shared" si="44"/>
        <v>116.17383198735172</v>
      </c>
    </row>
    <row r="102" spans="1:40" ht="13" x14ac:dyDescent="0.3">
      <c r="A102" s="574"/>
      <c r="B102" s="573" t="s">
        <v>537</v>
      </c>
      <c r="C102" s="611">
        <f t="shared" ref="C102:AA102" si="57">C60/C16*100</f>
        <v>90.88667140532543</v>
      </c>
      <c r="D102" s="611">
        <f t="shared" si="57"/>
        <v>99.900991723155826</v>
      </c>
      <c r="E102" s="611">
        <f t="shared" si="57"/>
        <v>101.74348508270339</v>
      </c>
      <c r="F102" s="611">
        <f t="shared" si="57"/>
        <v>111.54760946091189</v>
      </c>
      <c r="G102" s="611">
        <f t="shared" si="57"/>
        <v>110.4860791538064</v>
      </c>
      <c r="H102" s="611">
        <f t="shared" si="57"/>
        <v>119.21170385879414</v>
      </c>
      <c r="I102" s="611">
        <f t="shared" si="57"/>
        <v>106.38048659129549</v>
      </c>
      <c r="J102" s="611">
        <f t="shared" si="57"/>
        <v>112.64611671411193</v>
      </c>
      <c r="K102" s="611">
        <f t="shared" si="57"/>
        <v>120.39318008239634</v>
      </c>
      <c r="L102" s="611">
        <f t="shared" si="57"/>
        <v>145.52592739321176</v>
      </c>
      <c r="M102" s="611">
        <f t="shared" si="57"/>
        <v>156.04304695119541</v>
      </c>
      <c r="N102" s="611">
        <f t="shared" si="57"/>
        <v>145.08567286675009</v>
      </c>
      <c r="O102" s="611">
        <f t="shared" si="57"/>
        <v>118.3140910037602</v>
      </c>
      <c r="P102" s="611">
        <f t="shared" si="57"/>
        <v>111.88713013357308</v>
      </c>
      <c r="Q102" s="611">
        <f t="shared" si="57"/>
        <v>113.2680460455322</v>
      </c>
      <c r="R102" s="611">
        <f t="shared" si="57"/>
        <v>114.66713505199422</v>
      </c>
      <c r="S102" s="611">
        <f t="shared" si="57"/>
        <v>122.1867952555433</v>
      </c>
      <c r="T102" s="611">
        <f t="shared" si="57"/>
        <v>113.41111640928195</v>
      </c>
      <c r="U102" s="611">
        <f t="shared" si="57"/>
        <v>100</v>
      </c>
      <c r="V102" s="611">
        <f t="shared" si="57"/>
        <v>96.891766824394139</v>
      </c>
      <c r="W102" s="611">
        <f t="shared" si="57"/>
        <v>111.72215806657711</v>
      </c>
      <c r="X102" s="611">
        <f t="shared" si="57"/>
        <v>121.21558168443278</v>
      </c>
      <c r="Y102" s="611">
        <f t="shared" si="57"/>
        <v>118.02316610397712</v>
      </c>
      <c r="Z102" s="611">
        <f t="shared" si="57"/>
        <v>96.193461598935798</v>
      </c>
      <c r="AA102" s="611">
        <f t="shared" si="57"/>
        <v>103.45434577774296</v>
      </c>
      <c r="AB102" s="611">
        <f t="shared" si="44"/>
        <v>111.59595890232403</v>
      </c>
    </row>
    <row r="103" spans="1:40" ht="13" x14ac:dyDescent="0.3">
      <c r="A103" s="574"/>
      <c r="B103" s="575" t="s">
        <v>538</v>
      </c>
      <c r="C103" s="612">
        <f t="shared" ref="C103:AA103" si="58">C61/C17*100</f>
        <v>69.460341241932866</v>
      </c>
      <c r="D103" s="612">
        <f t="shared" si="58"/>
        <v>72.468878700075607</v>
      </c>
      <c r="E103" s="612">
        <f t="shared" si="58"/>
        <v>73.923727488421648</v>
      </c>
      <c r="F103" s="612">
        <f t="shared" si="58"/>
        <v>74.477376030484578</v>
      </c>
      <c r="G103" s="612">
        <f t="shared" si="58"/>
        <v>71.958242173894675</v>
      </c>
      <c r="H103" s="612">
        <f t="shared" si="58"/>
        <v>78.26709627464939</v>
      </c>
      <c r="I103" s="612">
        <f t="shared" si="58"/>
        <v>77.581695701468433</v>
      </c>
      <c r="J103" s="612">
        <f t="shared" si="58"/>
        <v>77.42240330201804</v>
      </c>
      <c r="K103" s="612">
        <f t="shared" si="58"/>
        <v>78.781232320678868</v>
      </c>
      <c r="L103" s="612">
        <f t="shared" si="58"/>
        <v>82.216031907250212</v>
      </c>
      <c r="M103" s="612">
        <f t="shared" si="58"/>
        <v>83.928625162841058</v>
      </c>
      <c r="N103" s="612">
        <f t="shared" si="58"/>
        <v>89.959902940202113</v>
      </c>
      <c r="O103" s="612">
        <f t="shared" si="58"/>
        <v>89.230973932307876</v>
      </c>
      <c r="P103" s="612">
        <f t="shared" si="58"/>
        <v>88.753740522026106</v>
      </c>
      <c r="Q103" s="612">
        <f t="shared" si="58"/>
        <v>95.547071610133941</v>
      </c>
      <c r="R103" s="612">
        <f t="shared" si="58"/>
        <v>102.31035213843055</v>
      </c>
      <c r="S103" s="612">
        <f t="shared" si="58"/>
        <v>100.94051484643991</v>
      </c>
      <c r="T103" s="612">
        <f t="shared" si="58"/>
        <v>101.66938956453268</v>
      </c>
      <c r="U103" s="612">
        <f t="shared" si="58"/>
        <v>100</v>
      </c>
      <c r="V103" s="612">
        <f t="shared" si="58"/>
        <v>108.48057541284703</v>
      </c>
      <c r="W103" s="612">
        <f t="shared" si="58"/>
        <v>110.70425163586842</v>
      </c>
      <c r="X103" s="612">
        <f t="shared" si="58"/>
        <v>107.32377376698182</v>
      </c>
      <c r="Y103" s="612">
        <f t="shared" si="58"/>
        <v>104.88356388128774</v>
      </c>
      <c r="Z103" s="612">
        <f t="shared" si="58"/>
        <v>112.15599604286326</v>
      </c>
      <c r="AA103" s="612">
        <f t="shared" si="58"/>
        <v>116.70522692174788</v>
      </c>
      <c r="AB103" s="612">
        <f t="shared" si="44"/>
        <v>117.51680388479741</v>
      </c>
    </row>
    <row r="104" spans="1:40" ht="13" x14ac:dyDescent="0.3">
      <c r="A104" s="574"/>
      <c r="B104" s="573" t="s">
        <v>539</v>
      </c>
      <c r="C104" s="611">
        <f t="shared" ref="C104:AA104" si="59">C62/C18*100</f>
        <v>69.556134209725727</v>
      </c>
      <c r="D104" s="611">
        <f t="shared" si="59"/>
        <v>66.82375572923047</v>
      </c>
      <c r="E104" s="611">
        <f t="shared" si="59"/>
        <v>69.046156484430185</v>
      </c>
      <c r="F104" s="611">
        <f t="shared" si="59"/>
        <v>73.539782218499028</v>
      </c>
      <c r="G104" s="611">
        <f t="shared" si="59"/>
        <v>76.645653487778304</v>
      </c>
      <c r="H104" s="611">
        <f t="shared" si="59"/>
        <v>73.448927528435718</v>
      </c>
      <c r="I104" s="611">
        <f t="shared" si="59"/>
        <v>73.521708323694796</v>
      </c>
      <c r="J104" s="611">
        <f t="shared" si="59"/>
        <v>76.32676354982361</v>
      </c>
      <c r="K104" s="611">
        <f t="shared" si="59"/>
        <v>80.095156103037098</v>
      </c>
      <c r="L104" s="611">
        <f t="shared" si="59"/>
        <v>87.066214937746878</v>
      </c>
      <c r="M104" s="611">
        <f t="shared" si="59"/>
        <v>92.777219944223503</v>
      </c>
      <c r="N104" s="611">
        <f t="shared" si="59"/>
        <v>100.79213015438168</v>
      </c>
      <c r="O104" s="611">
        <f t="shared" si="59"/>
        <v>99.114399535891152</v>
      </c>
      <c r="P104" s="611">
        <f t="shared" si="59"/>
        <v>102.60711647057641</v>
      </c>
      <c r="Q104" s="611">
        <f t="shared" si="59"/>
        <v>100.5441461921379</v>
      </c>
      <c r="R104" s="611">
        <f t="shared" si="59"/>
        <v>111.09661181153085</v>
      </c>
      <c r="S104" s="611">
        <f t="shared" si="59"/>
        <v>109.83378249561055</v>
      </c>
      <c r="T104" s="611">
        <f t="shared" si="59"/>
        <v>107.12812392036955</v>
      </c>
      <c r="U104" s="611">
        <f t="shared" si="59"/>
        <v>100</v>
      </c>
      <c r="V104" s="611">
        <f t="shared" si="59"/>
        <v>102.35405887377105</v>
      </c>
      <c r="W104" s="611">
        <f t="shared" si="59"/>
        <v>102.01796207305023</v>
      </c>
      <c r="X104" s="611">
        <f t="shared" si="59"/>
        <v>111.12541994892959</v>
      </c>
      <c r="Y104" s="611">
        <f t="shared" si="59"/>
        <v>113.80629387852044</v>
      </c>
      <c r="Z104" s="611">
        <f t="shared" si="59"/>
        <v>110.4442198717428</v>
      </c>
      <c r="AA104" s="611">
        <f t="shared" si="59"/>
        <v>115.91697002213873</v>
      </c>
      <c r="AB104" s="611">
        <f t="shared" si="44"/>
        <v>119.28580622684817</v>
      </c>
    </row>
    <row r="105" spans="1:40" ht="13" x14ac:dyDescent="0.3">
      <c r="A105" s="574"/>
      <c r="B105" s="573" t="s">
        <v>540</v>
      </c>
      <c r="C105" s="598">
        <f t="shared" ref="C105:I106" si="60">C63/C19*100</f>
        <v>29.096734424096503</v>
      </c>
      <c r="D105" s="598">
        <f t="shared" si="60"/>
        <v>34.631977478728906</v>
      </c>
      <c r="E105" s="598">
        <f t="shared" si="60"/>
        <v>22.011779062117991</v>
      </c>
      <c r="F105" s="598">
        <f t="shared" si="60"/>
        <v>71.554892071634953</v>
      </c>
      <c r="G105" s="598">
        <f t="shared" si="60"/>
        <v>36.486672696537561</v>
      </c>
      <c r="H105" s="598">
        <f t="shared" si="60"/>
        <v>85.245907857403083</v>
      </c>
      <c r="I105" s="598">
        <f t="shared" si="60"/>
        <v>56.889714821369608</v>
      </c>
      <c r="J105" s="598" t="s">
        <v>245</v>
      </c>
      <c r="K105" s="598" t="s">
        <v>245</v>
      </c>
      <c r="L105" s="598" t="s">
        <v>245</v>
      </c>
      <c r="M105" s="598" t="s">
        <v>245</v>
      </c>
      <c r="N105" s="598" t="s">
        <v>245</v>
      </c>
      <c r="O105" s="598" t="s">
        <v>245</v>
      </c>
      <c r="P105" s="598" t="s">
        <v>245</v>
      </c>
      <c r="Q105" s="598" t="s">
        <v>245</v>
      </c>
      <c r="R105" s="598" t="s">
        <v>245</v>
      </c>
      <c r="S105" s="598" t="s">
        <v>245</v>
      </c>
      <c r="T105" s="598" t="s">
        <v>245</v>
      </c>
      <c r="U105" s="598" t="s">
        <v>245</v>
      </c>
      <c r="V105" s="598" t="s">
        <v>245</v>
      </c>
      <c r="W105" s="598" t="s">
        <v>245</v>
      </c>
      <c r="X105" s="598" t="s">
        <v>245</v>
      </c>
      <c r="Y105" s="598" t="s">
        <v>245</v>
      </c>
      <c r="Z105" s="598" t="s">
        <v>245</v>
      </c>
      <c r="AA105" s="598" t="s">
        <v>245</v>
      </c>
      <c r="AB105" s="598" t="s">
        <v>245</v>
      </c>
    </row>
    <row r="106" spans="1:40" ht="20.149999999999999" customHeight="1" x14ac:dyDescent="0.25">
      <c r="A106" s="613"/>
      <c r="B106" s="577" t="s">
        <v>541</v>
      </c>
      <c r="C106" s="614">
        <f t="shared" si="60"/>
        <v>71.561029371870191</v>
      </c>
      <c r="D106" s="614">
        <f t="shared" si="60"/>
        <v>73.479600346717262</v>
      </c>
      <c r="E106" s="614">
        <f t="shared" si="60"/>
        <v>75.325490004414903</v>
      </c>
      <c r="F106" s="614">
        <f t="shared" si="60"/>
        <v>74.485068503305243</v>
      </c>
      <c r="G106" s="614">
        <f t="shared" si="60"/>
        <v>74.24808387007802</v>
      </c>
      <c r="H106" s="614">
        <f t="shared" si="60"/>
        <v>77.235079309892427</v>
      </c>
      <c r="I106" s="614">
        <f t="shared" si="60"/>
        <v>77.965997437736831</v>
      </c>
      <c r="J106" s="614">
        <f t="shared" ref="J106:AA106" si="61">J64/J20*100</f>
        <v>79.505402073564525</v>
      </c>
      <c r="K106" s="614">
        <f t="shared" si="61"/>
        <v>81.066333708333318</v>
      </c>
      <c r="L106" s="614">
        <f t="shared" si="61"/>
        <v>83.886226891718124</v>
      </c>
      <c r="M106" s="614">
        <f t="shared" si="61"/>
        <v>85.191322926301893</v>
      </c>
      <c r="N106" s="614">
        <f t="shared" si="61"/>
        <v>89.850043912777579</v>
      </c>
      <c r="O106" s="614">
        <f t="shared" si="61"/>
        <v>89.418152855413908</v>
      </c>
      <c r="P106" s="614">
        <f t="shared" si="61"/>
        <v>90.274995725086256</v>
      </c>
      <c r="Q106" s="614">
        <f t="shared" si="61"/>
        <v>96.897829853352675</v>
      </c>
      <c r="R106" s="614">
        <f t="shared" si="61"/>
        <v>102.89537094017571</v>
      </c>
      <c r="S106" s="614">
        <f t="shared" si="61"/>
        <v>102.34745106377794</v>
      </c>
      <c r="T106" s="614">
        <f t="shared" si="61"/>
        <v>103.33953961609137</v>
      </c>
      <c r="U106" s="614">
        <f t="shared" si="61"/>
        <v>100</v>
      </c>
      <c r="V106" s="614">
        <f t="shared" si="61"/>
        <v>107.34641600798618</v>
      </c>
      <c r="W106" s="614">
        <f t="shared" si="61"/>
        <v>109.68173331494164</v>
      </c>
      <c r="X106" s="614">
        <f t="shared" si="61"/>
        <v>106.9730756836709</v>
      </c>
      <c r="Y106" s="614">
        <f t="shared" si="61"/>
        <v>102.48424328964738</v>
      </c>
      <c r="Z106" s="614">
        <f t="shared" si="61"/>
        <v>109.46691425167445</v>
      </c>
      <c r="AA106" s="614">
        <f t="shared" si="61"/>
        <v>115.92256070289973</v>
      </c>
      <c r="AB106" s="614">
        <f>AB64/AB20*100</f>
        <v>117.1590074829172</v>
      </c>
    </row>
    <row r="107" spans="1:40" s="564" customFormat="1" ht="40.4" customHeight="1" x14ac:dyDescent="0.25">
      <c r="A107" s="584"/>
      <c r="B107" s="565"/>
      <c r="C107" s="565"/>
      <c r="D107" s="565"/>
      <c r="E107" s="565"/>
      <c r="F107" s="565"/>
      <c r="G107" s="565"/>
      <c r="H107" s="565"/>
      <c r="I107" s="565"/>
      <c r="J107" s="565"/>
      <c r="K107" s="565"/>
      <c r="L107" s="565"/>
      <c r="M107" s="565"/>
      <c r="N107" s="565"/>
      <c r="O107" s="565"/>
      <c r="P107" s="565"/>
      <c r="Q107" s="565"/>
      <c r="R107" s="565"/>
      <c r="S107" s="565"/>
      <c r="T107" s="565"/>
      <c r="U107" s="565"/>
      <c r="V107" s="565"/>
      <c r="W107" s="565"/>
      <c r="X107" s="565"/>
      <c r="Y107" s="565"/>
      <c r="Z107" s="565"/>
      <c r="AA107" s="565"/>
      <c r="AB107" s="565"/>
      <c r="AC107" s="597"/>
      <c r="AD107" s="597"/>
      <c r="AE107" s="597"/>
      <c r="AF107" s="597"/>
      <c r="AG107" s="597"/>
      <c r="AH107" s="597"/>
      <c r="AI107" s="597"/>
      <c r="AJ107" s="597"/>
      <c r="AK107" s="597"/>
      <c r="AL107" s="597"/>
      <c r="AM107" s="597"/>
      <c r="AN107" s="597"/>
    </row>
    <row r="108" spans="1:40" s="564" customFormat="1" ht="25.4" customHeight="1" x14ac:dyDescent="0.25">
      <c r="A108" s="563" t="str">
        <f>Index!B23</f>
        <v>Table 3m  RMI GDP implicit price deflators by institutional sector, contribution to change, FY2004-FY2022</v>
      </c>
      <c r="AE108" s="565"/>
      <c r="AF108" s="565"/>
    </row>
    <row r="109" spans="1:40" ht="20.149999999999999" customHeight="1" x14ac:dyDescent="0.25">
      <c r="A109" s="587"/>
      <c r="B109" s="567"/>
      <c r="C109" s="568" t="str">
        <f t="shared" ref="C109:AA109" si="62">C2</f>
        <v>FY1997</v>
      </c>
      <c r="D109" s="568" t="str">
        <f t="shared" si="62"/>
        <v>FY1998</v>
      </c>
      <c r="E109" s="568" t="str">
        <f t="shared" si="62"/>
        <v>FY1999</v>
      </c>
      <c r="F109" s="568" t="str">
        <f t="shared" si="62"/>
        <v>FY2000</v>
      </c>
      <c r="G109" s="568" t="str">
        <f t="shared" si="62"/>
        <v>FY2001</v>
      </c>
      <c r="H109" s="568" t="str">
        <f t="shared" si="62"/>
        <v>FY2002</v>
      </c>
      <c r="I109" s="568" t="str">
        <f t="shared" si="62"/>
        <v>FY2003</v>
      </c>
      <c r="J109" s="568" t="str">
        <f t="shared" si="62"/>
        <v>FY2004</v>
      </c>
      <c r="K109" s="568" t="str">
        <f t="shared" si="62"/>
        <v>FY2005</v>
      </c>
      <c r="L109" s="568" t="str">
        <f t="shared" si="62"/>
        <v>FY2006</v>
      </c>
      <c r="M109" s="568" t="str">
        <f t="shared" si="62"/>
        <v>FY2007</v>
      </c>
      <c r="N109" s="568" t="str">
        <f t="shared" si="62"/>
        <v>FY2008</v>
      </c>
      <c r="O109" s="568" t="str">
        <f t="shared" si="62"/>
        <v>FY2009</v>
      </c>
      <c r="P109" s="568" t="str">
        <f t="shared" si="62"/>
        <v>FY2010</v>
      </c>
      <c r="Q109" s="568" t="str">
        <f t="shared" si="62"/>
        <v>FY2011</v>
      </c>
      <c r="R109" s="568" t="str">
        <f t="shared" si="62"/>
        <v>FY2012</v>
      </c>
      <c r="S109" s="568" t="str">
        <f t="shared" si="62"/>
        <v>FY2013</v>
      </c>
      <c r="T109" s="568" t="str">
        <f t="shared" si="62"/>
        <v>FY2014</v>
      </c>
      <c r="U109" s="568" t="str">
        <f t="shared" si="62"/>
        <v>FY2015</v>
      </c>
      <c r="V109" s="568" t="str">
        <f t="shared" si="62"/>
        <v>FY2016</v>
      </c>
      <c r="W109" s="568" t="str">
        <f t="shared" si="62"/>
        <v>FY2017</v>
      </c>
      <c r="X109" s="568" t="str">
        <f t="shared" si="62"/>
        <v>FY2018</v>
      </c>
      <c r="Y109" s="568" t="str">
        <f t="shared" si="62"/>
        <v>FY2019</v>
      </c>
      <c r="Z109" s="568" t="str">
        <f t="shared" si="62"/>
        <v>FY2020</v>
      </c>
      <c r="AA109" s="568" t="str">
        <f t="shared" si="62"/>
        <v>FY2021</v>
      </c>
      <c r="AB109" s="568" t="str">
        <f>AB2</f>
        <v>FY2022</v>
      </c>
      <c r="AC109" s="605"/>
      <c r="AD109" s="605"/>
    </row>
    <row r="110" spans="1:40" x14ac:dyDescent="0.25">
      <c r="A110" s="630" t="s">
        <v>972</v>
      </c>
      <c r="B110" s="109" t="s">
        <v>31</v>
      </c>
      <c r="C110" s="606"/>
      <c r="D110" s="606">
        <f t="shared" ref="D110:AB110" si="63">(D3/D$20*D89-C3/C$20*C89)/C$106</f>
        <v>1.8989370540895372E-2</v>
      </c>
      <c r="E110" s="606">
        <f t="shared" si="63"/>
        <v>2.5893486716649042E-3</v>
      </c>
      <c r="F110" s="606">
        <f t="shared" si="63"/>
        <v>-8.4388305251377454E-3</v>
      </c>
      <c r="G110" s="606">
        <f t="shared" si="63"/>
        <v>6.663679813117945E-3</v>
      </c>
      <c r="H110" s="606">
        <f t="shared" si="63"/>
        <v>1.3618227796671186E-2</v>
      </c>
      <c r="I110" s="606">
        <f t="shared" si="63"/>
        <v>-4.2837139186323843E-3</v>
      </c>
      <c r="J110" s="606">
        <f t="shared" si="63"/>
        <v>6.7230944330819485E-3</v>
      </c>
      <c r="K110" s="606">
        <f t="shared" si="63"/>
        <v>-1.1782982210008962E-2</v>
      </c>
      <c r="L110" s="606">
        <f t="shared" si="63"/>
        <v>3.3752184801731554E-2</v>
      </c>
      <c r="M110" s="606">
        <f t="shared" si="63"/>
        <v>-5.871306321729418E-3</v>
      </c>
      <c r="N110" s="606">
        <f t="shared" si="63"/>
        <v>5.547949218085808E-3</v>
      </c>
      <c r="O110" s="606">
        <f t="shared" si="63"/>
        <v>1.379083540918999E-2</v>
      </c>
      <c r="P110" s="606">
        <f t="shared" si="63"/>
        <v>2.3920090942402852E-2</v>
      </c>
      <c r="Q110" s="606">
        <f t="shared" si="63"/>
        <v>3.2671480946338767E-2</v>
      </c>
      <c r="R110" s="606">
        <f t="shared" si="63"/>
        <v>5.1201855185233416E-2</v>
      </c>
      <c r="S110" s="606">
        <f t="shared" si="63"/>
        <v>-3.6063719321023841E-4</v>
      </c>
      <c r="T110" s="606">
        <f t="shared" si="63"/>
        <v>-1.2078616332373837E-2</v>
      </c>
      <c r="U110" s="606">
        <f t="shared" si="63"/>
        <v>-3.3286948170667824E-2</v>
      </c>
      <c r="V110" s="606">
        <f t="shared" si="63"/>
        <v>3.4035145925242781E-2</v>
      </c>
      <c r="W110" s="606">
        <f t="shared" si="63"/>
        <v>3.719970249971484E-2</v>
      </c>
      <c r="X110" s="606">
        <f t="shared" si="63"/>
        <v>-6.9659739044644585E-3</v>
      </c>
      <c r="Y110" s="606">
        <f t="shared" si="63"/>
        <v>-4.4220477271551557E-4</v>
      </c>
      <c r="Z110" s="606">
        <f t="shared" si="63"/>
        <v>2.3067469997334784E-2</v>
      </c>
      <c r="AA110" s="606">
        <f t="shared" si="63"/>
        <v>5.6462153299393317E-2</v>
      </c>
      <c r="AB110" s="606">
        <f t="shared" si="63"/>
        <v>-1.7712118564897104E-2</v>
      </c>
      <c r="AC110" s="606"/>
      <c r="AD110" s="606"/>
    </row>
    <row r="111" spans="1:40" x14ac:dyDescent="0.25">
      <c r="A111" s="630" t="s">
        <v>973</v>
      </c>
      <c r="B111" s="109" t="s">
        <v>974</v>
      </c>
      <c r="C111" s="606"/>
      <c r="D111" s="606">
        <f t="shared" ref="D111:AB111" si="64">(D4/D$20*D90-C4/C$20*C90)/C$106</f>
        <v>3.2578665359073368E-2</v>
      </c>
      <c r="E111" s="606">
        <f t="shared" si="64"/>
        <v>-6.8346117842839407E-3</v>
      </c>
      <c r="F111" s="606">
        <f t="shared" si="64"/>
        <v>2.1243777749374491E-2</v>
      </c>
      <c r="G111" s="606">
        <f t="shared" si="64"/>
        <v>-3.4048419615383671E-2</v>
      </c>
      <c r="H111" s="606">
        <f t="shared" si="64"/>
        <v>4.4560503522661117E-2</v>
      </c>
      <c r="I111" s="606">
        <f t="shared" si="64"/>
        <v>-2.5738722671935818E-2</v>
      </c>
      <c r="J111" s="606">
        <f t="shared" si="64"/>
        <v>-2.0211958082804248E-2</v>
      </c>
      <c r="K111" s="606">
        <f t="shared" si="64"/>
        <v>-1.2776844247244913E-2</v>
      </c>
      <c r="L111" s="606">
        <f t="shared" si="64"/>
        <v>2.7927689069568097E-3</v>
      </c>
      <c r="M111" s="606">
        <f t="shared" si="64"/>
        <v>4.2141875229737676E-2</v>
      </c>
      <c r="N111" s="606">
        <f t="shared" si="64"/>
        <v>-9.0908888078307451E-3</v>
      </c>
      <c r="O111" s="606">
        <f t="shared" si="64"/>
        <v>1.5445642985854217E-2</v>
      </c>
      <c r="P111" s="606">
        <f t="shared" si="64"/>
        <v>-8.9685673823192338E-3</v>
      </c>
      <c r="Q111" s="606">
        <f t="shared" si="64"/>
        <v>2.5392798957591268E-2</v>
      </c>
      <c r="R111" s="606">
        <f t="shared" si="64"/>
        <v>-4.9291422626683455E-3</v>
      </c>
      <c r="S111" s="606">
        <f t="shared" si="64"/>
        <v>-1.4579039659439602E-2</v>
      </c>
      <c r="T111" s="606">
        <f t="shared" si="64"/>
        <v>1.2485626853864696E-2</v>
      </c>
      <c r="U111" s="606">
        <f t="shared" si="64"/>
        <v>1.9024174186058441E-2</v>
      </c>
      <c r="V111" s="606">
        <f t="shared" si="64"/>
        <v>3.5528067097121578E-2</v>
      </c>
      <c r="W111" s="606">
        <f t="shared" si="64"/>
        <v>-1.6027304001430334E-2</v>
      </c>
      <c r="X111" s="606">
        <f t="shared" si="64"/>
        <v>-2.1600198569769496E-2</v>
      </c>
      <c r="Y111" s="606">
        <f t="shared" si="64"/>
        <v>-5.3852566067073517E-5</v>
      </c>
      <c r="Z111" s="606">
        <f t="shared" si="64"/>
        <v>2.5714931211275421E-2</v>
      </c>
      <c r="AA111" s="606">
        <f t="shared" si="64"/>
        <v>-2.9945982721304141E-2</v>
      </c>
      <c r="AB111" s="606">
        <f t="shared" si="64"/>
        <v>-2.875943947402846E-3</v>
      </c>
      <c r="AC111" s="606"/>
      <c r="AD111" s="606"/>
    </row>
    <row r="112" spans="1:40" x14ac:dyDescent="0.25">
      <c r="A112" s="630" t="s">
        <v>975</v>
      </c>
      <c r="B112" s="109" t="s">
        <v>914</v>
      </c>
      <c r="C112" s="606"/>
      <c r="D112" s="606">
        <f t="shared" ref="D112:AB112" si="65">(D5/D$20*D91-C5/C$20*C91)/C$106</f>
        <v>2.97286555619932E-3</v>
      </c>
      <c r="E112" s="606">
        <f t="shared" si="65"/>
        <v>2.8234773225052348E-3</v>
      </c>
      <c r="F112" s="606">
        <f t="shared" si="65"/>
        <v>3.551196143901687E-3</v>
      </c>
      <c r="G112" s="606">
        <f t="shared" si="65"/>
        <v>-4.4977393399710641E-3</v>
      </c>
      <c r="H112" s="606">
        <f t="shared" si="65"/>
        <v>4.2679054194632669E-3</v>
      </c>
      <c r="I112" s="606">
        <f t="shared" si="65"/>
        <v>-2.6948385248039778E-3</v>
      </c>
      <c r="J112" s="606">
        <f t="shared" si="65"/>
        <v>2.1609271440351974E-3</v>
      </c>
      <c r="K112" s="606">
        <f t="shared" si="65"/>
        <v>4.9071274780320877E-3</v>
      </c>
      <c r="L112" s="606">
        <f t="shared" si="65"/>
        <v>6.1513736327421051E-3</v>
      </c>
      <c r="M112" s="606">
        <f t="shared" si="65"/>
        <v>4.4366159313720512E-3</v>
      </c>
      <c r="N112" s="606">
        <f t="shared" si="65"/>
        <v>8.9081181879964878E-4</v>
      </c>
      <c r="O112" s="606">
        <f t="shared" si="65"/>
        <v>-8.9692330094861081E-3</v>
      </c>
      <c r="P112" s="606">
        <f t="shared" si="65"/>
        <v>-5.4364976156784173E-3</v>
      </c>
      <c r="Q112" s="606">
        <f t="shared" si="65"/>
        <v>-7.1697176474586272E-4</v>
      </c>
      <c r="R112" s="606">
        <f t="shared" si="65"/>
        <v>1.4497052297703707E-4</v>
      </c>
      <c r="S112" s="606">
        <f t="shared" si="65"/>
        <v>2.3432918755567612E-3</v>
      </c>
      <c r="T112" s="606">
        <f t="shared" si="65"/>
        <v>3.7530878784361858E-3</v>
      </c>
      <c r="U112" s="606">
        <f t="shared" si="65"/>
        <v>1.0096723544989645E-4</v>
      </c>
      <c r="V112" s="606">
        <f t="shared" si="65"/>
        <v>2.3807243544180957E-4</v>
      </c>
      <c r="W112" s="606">
        <f t="shared" si="65"/>
        <v>7.9792147447069785E-3</v>
      </c>
      <c r="X112" s="606">
        <f t="shared" si="65"/>
        <v>3.6737765620563287E-3</v>
      </c>
      <c r="Y112" s="606">
        <f t="shared" si="65"/>
        <v>-2.7861730222814261E-3</v>
      </c>
      <c r="Z112" s="606">
        <f t="shared" si="65"/>
        <v>-7.8792424416195411E-3</v>
      </c>
      <c r="AA112" s="606">
        <f t="shared" si="65"/>
        <v>-5.7928374999129985E-4</v>
      </c>
      <c r="AB112" s="606">
        <f t="shared" si="65"/>
        <v>-7.3415618934010568E-4</v>
      </c>
      <c r="AC112" s="606"/>
      <c r="AD112" s="606"/>
    </row>
    <row r="113" spans="1:40" x14ac:dyDescent="0.25">
      <c r="A113" s="630" t="s">
        <v>976</v>
      </c>
      <c r="B113" s="109" t="s">
        <v>915</v>
      </c>
      <c r="C113" s="606"/>
      <c r="D113" s="606">
        <f t="shared" ref="D113:AB113" si="66">(D6/D$20*D92-C6/C$20*C92)/C$106</f>
        <v>1.0824327282051573E-3</v>
      </c>
      <c r="E113" s="606">
        <f t="shared" si="66"/>
        <v>2.5055563878071258E-3</v>
      </c>
      <c r="F113" s="606">
        <f t="shared" si="66"/>
        <v>2.7017912573923703E-3</v>
      </c>
      <c r="G113" s="606">
        <f t="shared" si="66"/>
        <v>2.1988018703616276E-3</v>
      </c>
      <c r="H113" s="606">
        <f t="shared" si="66"/>
        <v>-2.5023032111236346E-3</v>
      </c>
      <c r="I113" s="606">
        <f t="shared" si="66"/>
        <v>2.8192212143562166E-3</v>
      </c>
      <c r="J113" s="606">
        <f t="shared" si="66"/>
        <v>4.7276953557391296E-3</v>
      </c>
      <c r="K113" s="606">
        <f t="shared" si="66"/>
        <v>-5.2603625245283264E-3</v>
      </c>
      <c r="L113" s="606">
        <f t="shared" si="66"/>
        <v>4.1147400814407096E-3</v>
      </c>
      <c r="M113" s="606">
        <f t="shared" si="66"/>
        <v>-3.0433465147490079E-3</v>
      </c>
      <c r="N113" s="606">
        <f t="shared" si="66"/>
        <v>-1.1149524063977551E-4</v>
      </c>
      <c r="O113" s="606">
        <f t="shared" si="66"/>
        <v>2.6251831070749109E-4</v>
      </c>
      <c r="P113" s="606">
        <f t="shared" si="66"/>
        <v>1.2592464181422117E-3</v>
      </c>
      <c r="Q113" s="606">
        <f t="shared" si="66"/>
        <v>-1.2891767920104381E-3</v>
      </c>
      <c r="R113" s="606">
        <f t="shared" si="66"/>
        <v>-8.8706279836712446E-4</v>
      </c>
      <c r="S113" s="606">
        <f t="shared" si="66"/>
        <v>3.3846181290798803E-3</v>
      </c>
      <c r="T113" s="606">
        <f t="shared" si="66"/>
        <v>-1.8677311268138849E-4</v>
      </c>
      <c r="U113" s="606">
        <f t="shared" si="66"/>
        <v>-7.6342250998406733E-5</v>
      </c>
      <c r="V113" s="606">
        <f t="shared" si="66"/>
        <v>1.4467845571206816E-3</v>
      </c>
      <c r="W113" s="606">
        <f t="shared" si="66"/>
        <v>-2.1566007789368502E-4</v>
      </c>
      <c r="X113" s="606">
        <f t="shared" si="66"/>
        <v>-5.8244189175371054E-4</v>
      </c>
      <c r="Y113" s="606">
        <f t="shared" si="66"/>
        <v>-2.1961468137099275E-3</v>
      </c>
      <c r="Z113" s="606">
        <f t="shared" si="66"/>
        <v>1.7152377915201074E-3</v>
      </c>
      <c r="AA113" s="606">
        <f t="shared" si="66"/>
        <v>-2.9990092640756866E-3</v>
      </c>
      <c r="AB113" s="606">
        <f t="shared" si="66"/>
        <v>1.1233221515180249E-3</v>
      </c>
      <c r="AC113" s="606"/>
      <c r="AD113" s="606"/>
    </row>
    <row r="114" spans="1:40" x14ac:dyDescent="0.25">
      <c r="A114" s="630" t="s">
        <v>977</v>
      </c>
      <c r="B114" s="109" t="s">
        <v>916</v>
      </c>
      <c r="C114" s="606"/>
      <c r="D114" s="606">
        <f t="shared" ref="D114:AB114" si="67">(D7/D$20*D93-C7/C$20*C93)/C$106</f>
        <v>1.6927350625393521E-4</v>
      </c>
      <c r="E114" s="606">
        <f t="shared" si="67"/>
        <v>3.096297746222676E-4</v>
      </c>
      <c r="F114" s="606">
        <f t="shared" si="67"/>
        <v>-1.3169889372128237E-5</v>
      </c>
      <c r="G114" s="606">
        <f t="shared" si="67"/>
        <v>3.5610704046230087E-4</v>
      </c>
      <c r="H114" s="606">
        <f t="shared" si="67"/>
        <v>-5.652294397378607E-4</v>
      </c>
      <c r="I114" s="606">
        <f t="shared" si="67"/>
        <v>-1.2120077144597301E-4</v>
      </c>
      <c r="J114" s="606">
        <f t="shared" si="67"/>
        <v>1.0929860583843063E-4</v>
      </c>
      <c r="K114" s="606">
        <f t="shared" si="67"/>
        <v>1.407468261028449E-4</v>
      </c>
      <c r="L114" s="606">
        <f t="shared" si="67"/>
        <v>2.0953931310204393E-4</v>
      </c>
      <c r="M114" s="606">
        <f t="shared" si="67"/>
        <v>-7.1671137223212379E-5</v>
      </c>
      <c r="N114" s="606">
        <f t="shared" si="67"/>
        <v>4.692688607340305E-4</v>
      </c>
      <c r="O114" s="606">
        <f t="shared" si="67"/>
        <v>1.1859853703940424E-4</v>
      </c>
      <c r="P114" s="606">
        <f t="shared" si="67"/>
        <v>-3.3062650132434578E-5</v>
      </c>
      <c r="Q114" s="606">
        <f t="shared" si="67"/>
        <v>6.4140226350763001E-4</v>
      </c>
      <c r="R114" s="606">
        <f t="shared" si="67"/>
        <v>2.0702422204958341E-4</v>
      </c>
      <c r="S114" s="606">
        <f t="shared" si="67"/>
        <v>-2.2764386634333586E-4</v>
      </c>
      <c r="T114" s="606">
        <f t="shared" si="67"/>
        <v>8.0372096584315335E-4</v>
      </c>
      <c r="U114" s="606">
        <f t="shared" si="67"/>
        <v>4.6377020079777897E-4</v>
      </c>
      <c r="V114" s="606">
        <f t="shared" si="67"/>
        <v>1.115686736544264E-3</v>
      </c>
      <c r="W114" s="606">
        <f t="shared" si="67"/>
        <v>2.2596424901784647E-3</v>
      </c>
      <c r="X114" s="606">
        <f t="shared" si="67"/>
        <v>1.7004467018465917E-3</v>
      </c>
      <c r="Y114" s="606">
        <f t="shared" si="67"/>
        <v>-1.8380198425345338E-4</v>
      </c>
      <c r="Z114" s="606">
        <f t="shared" si="67"/>
        <v>1.422720937245457E-3</v>
      </c>
      <c r="AA114" s="606">
        <f t="shared" si="67"/>
        <v>8.3300875066082863E-4</v>
      </c>
      <c r="AB114" s="606">
        <f t="shared" si="67"/>
        <v>2.8592024298622395E-3</v>
      </c>
      <c r="AC114" s="606"/>
      <c r="AD114" s="606"/>
    </row>
    <row r="115" spans="1:40" x14ac:dyDescent="0.25">
      <c r="A115" s="630" t="s">
        <v>978</v>
      </c>
      <c r="B115" s="109" t="s">
        <v>715</v>
      </c>
      <c r="C115" s="606"/>
      <c r="D115" s="606">
        <f t="shared" ref="D115:AB115" si="68">(D8/D$20*D94-C8/C$20*C94)/C$106</f>
        <v>-1.1028292363290719E-2</v>
      </c>
      <c r="E115" s="606">
        <f t="shared" si="68"/>
        <v>-1.1818517250049157E-2</v>
      </c>
      <c r="F115" s="606">
        <f t="shared" si="68"/>
        <v>-2.0563560403047436E-3</v>
      </c>
      <c r="G115" s="606">
        <f t="shared" si="68"/>
        <v>-1.2034407081114949E-4</v>
      </c>
      <c r="H115" s="606">
        <f t="shared" si="68"/>
        <v>1.6315121891595997E-2</v>
      </c>
      <c r="I115" s="606">
        <f t="shared" si="68"/>
        <v>2.9542488980369149E-2</v>
      </c>
      <c r="J115" s="606">
        <f t="shared" si="68"/>
        <v>2.9802941146823612E-2</v>
      </c>
      <c r="K115" s="606">
        <f t="shared" si="68"/>
        <v>1.9829963000729787E-2</v>
      </c>
      <c r="L115" s="606">
        <f t="shared" si="68"/>
        <v>9.4842322567023751E-3</v>
      </c>
      <c r="M115" s="606">
        <f t="shared" si="68"/>
        <v>-1.1029685050565452E-2</v>
      </c>
      <c r="N115" s="606">
        <f t="shared" si="68"/>
        <v>2.5414216828928242E-2</v>
      </c>
      <c r="O115" s="606">
        <f t="shared" si="68"/>
        <v>-6.7296055085482656E-3</v>
      </c>
      <c r="P115" s="606">
        <f t="shared" si="68"/>
        <v>-8.6597209568469707E-3</v>
      </c>
      <c r="Q115" s="606">
        <f t="shared" si="68"/>
        <v>1.0993484093052056E-3</v>
      </c>
      <c r="R115" s="606">
        <f t="shared" si="68"/>
        <v>8.0135535460418451E-3</v>
      </c>
      <c r="S115" s="606">
        <f t="shared" si="68"/>
        <v>2.6187929764069757E-3</v>
      </c>
      <c r="T115" s="606">
        <f t="shared" si="68"/>
        <v>1.4182100079889307E-3</v>
      </c>
      <c r="U115" s="606">
        <f t="shared" si="68"/>
        <v>1.4331537107883931E-3</v>
      </c>
      <c r="V115" s="606">
        <f t="shared" si="68"/>
        <v>6.1128746943186487E-4</v>
      </c>
      <c r="W115" s="606">
        <f t="shared" si="68"/>
        <v>9.1706865096001615E-3</v>
      </c>
      <c r="X115" s="606">
        <f t="shared" si="68"/>
        <v>-1.3003109508831941E-3</v>
      </c>
      <c r="Y115" s="606">
        <f t="shared" si="68"/>
        <v>-9.6398961646271212E-3</v>
      </c>
      <c r="Z115" s="606">
        <f t="shared" si="68"/>
        <v>1.4514869064765026E-2</v>
      </c>
      <c r="AA115" s="606">
        <f t="shared" si="68"/>
        <v>1.7786797276870464E-2</v>
      </c>
      <c r="AB115" s="606">
        <f t="shared" si="68"/>
        <v>6.0450635084978062E-3</v>
      </c>
      <c r="AC115" s="606"/>
      <c r="AD115" s="606"/>
    </row>
    <row r="116" spans="1:40" x14ac:dyDescent="0.25">
      <c r="A116" s="630" t="s">
        <v>979</v>
      </c>
      <c r="B116" s="109" t="s">
        <v>34</v>
      </c>
      <c r="C116" s="606"/>
      <c r="D116" s="606">
        <f t="shared" ref="D116:AB116" si="69">(D9/D$20*D95-C9/C$20*C95)/C$106</f>
        <v>8.2841488017311032E-3</v>
      </c>
      <c r="E116" s="606">
        <f t="shared" si="69"/>
        <v>1.1624648445052134E-2</v>
      </c>
      <c r="F116" s="606">
        <f t="shared" si="69"/>
        <v>6.0001279853476525E-3</v>
      </c>
      <c r="G116" s="606">
        <f t="shared" si="69"/>
        <v>1.2402475895357198E-3</v>
      </c>
      <c r="H116" s="606">
        <f t="shared" si="69"/>
        <v>4.2135757254791635E-3</v>
      </c>
      <c r="I116" s="606">
        <f t="shared" si="69"/>
        <v>2.4438539643919727E-3</v>
      </c>
      <c r="J116" s="606">
        <f t="shared" si="69"/>
        <v>-8.0318794027929357E-5</v>
      </c>
      <c r="K116" s="606">
        <f t="shared" si="69"/>
        <v>1.7521038523287587E-4</v>
      </c>
      <c r="L116" s="606">
        <f t="shared" si="69"/>
        <v>-1.2067809874352046E-2</v>
      </c>
      <c r="M116" s="606">
        <f t="shared" si="69"/>
        <v>9.1886520545269147E-4</v>
      </c>
      <c r="N116" s="606">
        <f t="shared" si="69"/>
        <v>5.395132547885928E-3</v>
      </c>
      <c r="O116" s="606">
        <f t="shared" si="69"/>
        <v>2.1806917967816491E-3</v>
      </c>
      <c r="P116" s="606">
        <f t="shared" si="69"/>
        <v>1.5665160268892855E-3</v>
      </c>
      <c r="Q116" s="606">
        <f t="shared" si="69"/>
        <v>3.4908140918546464E-3</v>
      </c>
      <c r="R116" s="606">
        <f t="shared" si="69"/>
        <v>1.5833954563543296E-3</v>
      </c>
      <c r="S116" s="606">
        <f t="shared" si="69"/>
        <v>-4.3107562508002345E-3</v>
      </c>
      <c r="T116" s="606">
        <f t="shared" si="69"/>
        <v>2.8862767175745025E-3</v>
      </c>
      <c r="U116" s="606">
        <f t="shared" si="69"/>
        <v>2.7139729782119613E-3</v>
      </c>
      <c r="V116" s="606">
        <f t="shared" si="69"/>
        <v>-1.8739404407818582E-3</v>
      </c>
      <c r="W116" s="606">
        <f t="shared" si="69"/>
        <v>1.9237084411275981E-4</v>
      </c>
      <c r="X116" s="606">
        <f t="shared" si="69"/>
        <v>1.03678563345618E-3</v>
      </c>
      <c r="Y116" s="606">
        <f t="shared" si="69"/>
        <v>-4.0310394636955084E-3</v>
      </c>
      <c r="Z116" s="606">
        <f t="shared" si="69"/>
        <v>1.4203894386446004E-3</v>
      </c>
      <c r="AA116" s="606">
        <f t="shared" si="69"/>
        <v>-9.8761056244737571E-5</v>
      </c>
      <c r="AB116" s="606">
        <f t="shared" si="69"/>
        <v>5.5713560808413349E-3</v>
      </c>
      <c r="AC116" s="606"/>
      <c r="AD116" s="606"/>
    </row>
    <row r="117" spans="1:40" x14ac:dyDescent="0.25">
      <c r="A117" s="630" t="s">
        <v>980</v>
      </c>
      <c r="B117" s="109" t="s">
        <v>35</v>
      </c>
      <c r="C117" s="606"/>
      <c r="D117" s="606">
        <f t="shared" ref="D117:AB117" si="70">(D10/D$20*D96-C10/C$20*C96)/C$106</f>
        <v>2.4569010631678E-3</v>
      </c>
      <c r="E117" s="606">
        <f t="shared" si="70"/>
        <v>5.1113567811041241E-3</v>
      </c>
      <c r="F117" s="606">
        <f t="shared" si="70"/>
        <v>3.9055014573809981E-3</v>
      </c>
      <c r="G117" s="606">
        <f t="shared" si="70"/>
        <v>-4.0334656721614463E-3</v>
      </c>
      <c r="H117" s="606">
        <f t="shared" si="70"/>
        <v>-2.8339103382473739E-3</v>
      </c>
      <c r="I117" s="606">
        <f t="shared" si="70"/>
        <v>-1.8184826331864999E-3</v>
      </c>
      <c r="J117" s="606">
        <f t="shared" si="70"/>
        <v>4.1974355087909367E-3</v>
      </c>
      <c r="K117" s="606">
        <f t="shared" si="70"/>
        <v>1.8198125322787971E-3</v>
      </c>
      <c r="L117" s="606">
        <f t="shared" si="70"/>
        <v>1.7065051911352162E-3</v>
      </c>
      <c r="M117" s="606">
        <f t="shared" si="70"/>
        <v>-1.372208637660035E-3</v>
      </c>
      <c r="N117" s="606">
        <f t="shared" si="70"/>
        <v>4.8800311625714389E-3</v>
      </c>
      <c r="O117" s="606">
        <f t="shared" si="70"/>
        <v>-6.5334196242203537E-3</v>
      </c>
      <c r="P117" s="606">
        <f t="shared" si="70"/>
        <v>-8.2607945420590332E-3</v>
      </c>
      <c r="Q117" s="606">
        <f t="shared" si="70"/>
        <v>1.1759138018999241E-3</v>
      </c>
      <c r="R117" s="606">
        <f t="shared" si="70"/>
        <v>4.3346594438747679E-3</v>
      </c>
      <c r="S117" s="606">
        <f t="shared" si="70"/>
        <v>-1.1175215471159405E-3</v>
      </c>
      <c r="T117" s="606">
        <f t="shared" si="70"/>
        <v>-1.6149317857772034E-4</v>
      </c>
      <c r="U117" s="606">
        <f t="shared" si="70"/>
        <v>-1.2800231668815159E-3</v>
      </c>
      <c r="V117" s="606">
        <f t="shared" si="70"/>
        <v>1.8132093661486781E-3</v>
      </c>
      <c r="W117" s="606">
        <f t="shared" si="70"/>
        <v>1.5754974813158744E-3</v>
      </c>
      <c r="X117" s="606">
        <f t="shared" si="70"/>
        <v>-3.0991636804757359E-3</v>
      </c>
      <c r="Y117" s="606">
        <f t="shared" si="70"/>
        <v>-2.0490925708302799E-3</v>
      </c>
      <c r="Z117" s="606">
        <f t="shared" si="70"/>
        <v>1.9784655660726033E-3</v>
      </c>
      <c r="AA117" s="606">
        <f t="shared" si="70"/>
        <v>-4.3852087098762796E-4</v>
      </c>
      <c r="AB117" s="606">
        <f t="shared" si="70"/>
        <v>-1.8665679237114845E-5</v>
      </c>
      <c r="AC117" s="606"/>
      <c r="AD117" s="606"/>
    </row>
    <row r="118" spans="1:40" x14ac:dyDescent="0.25">
      <c r="A118" s="630" t="s">
        <v>981</v>
      </c>
      <c r="B118" s="109" t="s">
        <v>917</v>
      </c>
      <c r="C118" s="606"/>
      <c r="D118" s="606">
        <f t="shared" ref="D118:AB118" si="71">(D11/D$20*D97-C11/C$20*C97)/C$106</f>
        <v>-1.8072288989756202E-4</v>
      </c>
      <c r="E118" s="606">
        <f t="shared" si="71"/>
        <v>3.5957228902066152E-4</v>
      </c>
      <c r="F118" s="606">
        <f t="shared" si="71"/>
        <v>2.0421292367535271E-4</v>
      </c>
      <c r="G118" s="606">
        <f t="shared" si="71"/>
        <v>2.6914966796682464E-4</v>
      </c>
      <c r="H118" s="606">
        <f t="shared" si="71"/>
        <v>-3.9455322402711458E-4</v>
      </c>
      <c r="I118" s="606">
        <f t="shared" si="71"/>
        <v>-8.4200487748659395E-4</v>
      </c>
      <c r="J118" s="606">
        <f t="shared" si="71"/>
        <v>-4.8780362892332252E-4</v>
      </c>
      <c r="K118" s="606">
        <f t="shared" si="71"/>
        <v>2.8928442600013014E-4</v>
      </c>
      <c r="L118" s="606">
        <f t="shared" si="71"/>
        <v>2.223563473577106E-4</v>
      </c>
      <c r="M118" s="606">
        <f t="shared" si="71"/>
        <v>1.1758127211682588E-4</v>
      </c>
      <c r="N118" s="606">
        <f t="shared" si="71"/>
        <v>6.3455437687640287E-4</v>
      </c>
      <c r="O118" s="606">
        <f t="shared" si="71"/>
        <v>-1.8788456398936317E-4</v>
      </c>
      <c r="P118" s="606">
        <f t="shared" si="71"/>
        <v>-2.1936541866258692E-4</v>
      </c>
      <c r="Q118" s="606">
        <f t="shared" si="71"/>
        <v>-9.3558459464096829E-5</v>
      </c>
      <c r="R118" s="606">
        <f t="shared" si="71"/>
        <v>-2.6943831135517064E-4</v>
      </c>
      <c r="S118" s="606">
        <f t="shared" si="71"/>
        <v>-1.2353029769429094E-5</v>
      </c>
      <c r="T118" s="606">
        <f t="shared" si="71"/>
        <v>9.5426166981442498E-5</v>
      </c>
      <c r="U118" s="606">
        <f t="shared" si="71"/>
        <v>1.7377403924096496E-4</v>
      </c>
      <c r="V118" s="606">
        <f t="shared" si="71"/>
        <v>5.9704758311837636E-5</v>
      </c>
      <c r="W118" s="606">
        <f t="shared" si="71"/>
        <v>-2.161559421839768E-4</v>
      </c>
      <c r="X118" s="606">
        <f t="shared" si="71"/>
        <v>8.7370407473552592E-5</v>
      </c>
      <c r="Y118" s="606">
        <f t="shared" si="71"/>
        <v>-2.1914898314775091E-4</v>
      </c>
      <c r="Z118" s="606">
        <f t="shared" si="71"/>
        <v>4.8269223825441121E-4</v>
      </c>
      <c r="AA118" s="606">
        <f t="shared" si="71"/>
        <v>-1.5951399797763346E-4</v>
      </c>
      <c r="AB118" s="606">
        <f t="shared" si="71"/>
        <v>-2.9193488727970643E-5</v>
      </c>
      <c r="AC118" s="606"/>
      <c r="AD118" s="606"/>
    </row>
    <row r="119" spans="1:40" x14ac:dyDescent="0.25">
      <c r="A119" s="631" t="s">
        <v>91</v>
      </c>
      <c r="B119" s="109" t="s">
        <v>982</v>
      </c>
      <c r="C119" s="606"/>
      <c r="D119" s="606">
        <f t="shared" ref="D119:AB119" si="72">(D12/D$20*D98-C12/C$20*C98)/C$106</f>
        <v>4.9453585000669897E-4</v>
      </c>
      <c r="E119" s="606">
        <f t="shared" si="72"/>
        <v>1.0796905603239024E-3</v>
      </c>
      <c r="F119" s="606">
        <f t="shared" si="72"/>
        <v>4.8473074498383165E-5</v>
      </c>
      <c r="G119" s="606">
        <f t="shared" si="72"/>
        <v>5.6855039382087697E-4</v>
      </c>
      <c r="H119" s="606">
        <f t="shared" si="72"/>
        <v>8.5744617355682916E-4</v>
      </c>
      <c r="I119" s="606">
        <f t="shared" si="72"/>
        <v>1.5506658614305125E-3</v>
      </c>
      <c r="J119" s="606">
        <f t="shared" si="72"/>
        <v>-4.0544729280968359E-4</v>
      </c>
      <c r="K119" s="606">
        <f t="shared" si="72"/>
        <v>1.9278022248051467E-3</v>
      </c>
      <c r="L119" s="606">
        <f t="shared" si="72"/>
        <v>-5.7661927075833373E-4</v>
      </c>
      <c r="M119" s="606">
        <f t="shared" si="72"/>
        <v>1.0783489935213583E-3</v>
      </c>
      <c r="N119" s="606">
        <f t="shared" si="72"/>
        <v>2.8888484998302986E-4</v>
      </c>
      <c r="O119" s="606">
        <f t="shared" si="72"/>
        <v>4.742588920931123E-4</v>
      </c>
      <c r="P119" s="606">
        <f t="shared" si="72"/>
        <v>3.0205557831939467E-4</v>
      </c>
      <c r="Q119" s="606">
        <f t="shared" si="72"/>
        <v>1.3870746179276039E-3</v>
      </c>
      <c r="R119" s="606">
        <f t="shared" si="72"/>
        <v>4.0429363032134678E-3</v>
      </c>
      <c r="S119" s="606">
        <f t="shared" si="72"/>
        <v>-1.0972541684814812E-4</v>
      </c>
      <c r="T119" s="606">
        <f t="shared" si="72"/>
        <v>3.3988900517726321E-3</v>
      </c>
      <c r="U119" s="606">
        <f t="shared" si="72"/>
        <v>-9.1574074856677731E-4</v>
      </c>
      <c r="V119" s="606">
        <f t="shared" si="72"/>
        <v>3.2178484080012336E-3</v>
      </c>
      <c r="W119" s="606">
        <f t="shared" si="72"/>
        <v>-7.2703769178127651E-4</v>
      </c>
      <c r="X119" s="606">
        <f t="shared" si="72"/>
        <v>-3.7620974389817615E-4</v>
      </c>
      <c r="Y119" s="606">
        <f t="shared" si="72"/>
        <v>-2.7334372175906408E-3</v>
      </c>
      <c r="Z119" s="606">
        <f t="shared" si="72"/>
        <v>2.1346752717333207E-3</v>
      </c>
      <c r="AA119" s="606">
        <f t="shared" si="72"/>
        <v>-3.326581594641255E-4</v>
      </c>
      <c r="AB119" s="606">
        <f t="shared" si="72"/>
        <v>1.9705355995905207E-3</v>
      </c>
      <c r="AC119" s="606"/>
      <c r="AD119" s="606"/>
    </row>
    <row r="120" spans="1:40" x14ac:dyDescent="0.25">
      <c r="A120" s="631" t="s">
        <v>1715</v>
      </c>
      <c r="B120" s="109" t="s">
        <v>1919</v>
      </c>
      <c r="C120" s="606"/>
      <c r="D120" s="606">
        <f t="shared" ref="D120:AB120" si="73">(D13/D$20*D99-C13/C$20*C99)/C$106</f>
        <v>-1.0084793611238829E-2</v>
      </c>
      <c r="E120" s="606">
        <f t="shared" si="73"/>
        <v>2.7779927706614912E-3</v>
      </c>
      <c r="F120" s="606">
        <f t="shared" si="73"/>
        <v>1.6447317358659599E-3</v>
      </c>
      <c r="G120" s="606">
        <f t="shared" si="73"/>
        <v>-3.0914573630729681E-3</v>
      </c>
      <c r="H120" s="606">
        <f t="shared" si="73"/>
        <v>-4.1163761065563294E-3</v>
      </c>
      <c r="I120" s="606">
        <f t="shared" si="73"/>
        <v>5.2134129854403827E-3</v>
      </c>
      <c r="J120" s="606">
        <f t="shared" si="73"/>
        <v>2.3561905276963599E-3</v>
      </c>
      <c r="K120" s="606">
        <f t="shared" si="73"/>
        <v>5.8484757875169012E-4</v>
      </c>
      <c r="L120" s="606">
        <f t="shared" si="73"/>
        <v>7.2345878428473E-4</v>
      </c>
      <c r="M120" s="606">
        <f t="shared" si="73"/>
        <v>4.3678672608028794E-3</v>
      </c>
      <c r="N120" s="606">
        <f t="shared" si="73"/>
        <v>1.3971466164187757E-2</v>
      </c>
      <c r="O120" s="606">
        <f t="shared" si="73"/>
        <v>-2.9274188800425534E-3</v>
      </c>
      <c r="P120" s="606">
        <f t="shared" si="73"/>
        <v>-6.7773852667237979E-3</v>
      </c>
      <c r="Q120" s="606">
        <f t="shared" si="73"/>
        <v>-2.8592615289511789E-4</v>
      </c>
      <c r="R120" s="606">
        <f t="shared" si="73"/>
        <v>1.0196456612946343E-2</v>
      </c>
      <c r="S120" s="606">
        <f t="shared" si="73"/>
        <v>4.7352423434835031E-4</v>
      </c>
      <c r="T120" s="606">
        <f t="shared" si="73"/>
        <v>-5.4073513979176419E-3</v>
      </c>
      <c r="U120" s="606">
        <f t="shared" si="73"/>
        <v>1.0565651935386486E-3</v>
      </c>
      <c r="V120" s="606">
        <f t="shared" si="73"/>
        <v>3.0593436243523354E-3</v>
      </c>
      <c r="W120" s="606">
        <f t="shared" si="73"/>
        <v>-3.1985240932814346E-3</v>
      </c>
      <c r="X120" s="606">
        <f t="shared" si="73"/>
        <v>9.0140572662621432E-3</v>
      </c>
      <c r="Y120" s="606">
        <f t="shared" si="73"/>
        <v>3.6214277746451423E-3</v>
      </c>
      <c r="Z120" s="606">
        <f t="shared" si="73"/>
        <v>-5.3875015641032691E-4</v>
      </c>
      <c r="AA120" s="606">
        <f t="shared" si="73"/>
        <v>1.8260798351139306E-4</v>
      </c>
      <c r="AB120" s="606">
        <f t="shared" si="73"/>
        <v>6.5201790992943905E-3</v>
      </c>
      <c r="AC120" s="606"/>
      <c r="AD120" s="606"/>
    </row>
    <row r="121" spans="1:40" x14ac:dyDescent="0.25">
      <c r="A121" s="631" t="s">
        <v>1716</v>
      </c>
      <c r="B121" s="109" t="s">
        <v>347</v>
      </c>
      <c r="C121" s="606"/>
      <c r="D121" s="606">
        <f t="shared" ref="D121:AB121" si="74">(D14/D$20*D100-C14/C$20*C100)/C$106</f>
        <v>5.1870233857939576E-4</v>
      </c>
      <c r="E121" s="606">
        <f t="shared" si="74"/>
        <v>2.5018288191872456E-3</v>
      </c>
      <c r="F121" s="606">
        <f t="shared" si="74"/>
        <v>-3.2567952295935896E-3</v>
      </c>
      <c r="G121" s="606">
        <f t="shared" si="74"/>
        <v>-1.6476058680645364E-3</v>
      </c>
      <c r="H121" s="606">
        <f t="shared" si="74"/>
        <v>-1.8598535935050585E-3</v>
      </c>
      <c r="I121" s="606">
        <f t="shared" si="74"/>
        <v>-1.4215070118147471E-4</v>
      </c>
      <c r="J121" s="606">
        <f t="shared" si="74"/>
        <v>1.8398920410459953E-3</v>
      </c>
      <c r="K121" s="606">
        <f t="shared" si="74"/>
        <v>-2.4723689499564028E-5</v>
      </c>
      <c r="L121" s="606">
        <f t="shared" si="74"/>
        <v>9.2669125245576625E-4</v>
      </c>
      <c r="M121" s="606">
        <f t="shared" si="74"/>
        <v>-2.8683299619757712E-4</v>
      </c>
      <c r="N121" s="606">
        <f t="shared" si="74"/>
        <v>7.7872108056757988E-3</v>
      </c>
      <c r="O121" s="606">
        <f t="shared" si="74"/>
        <v>1.1196973284165412E-3</v>
      </c>
      <c r="P121" s="606">
        <f t="shared" si="74"/>
        <v>-1.8020730403442296E-3</v>
      </c>
      <c r="Q121" s="606">
        <f t="shared" si="74"/>
        <v>2.14821626510248E-3</v>
      </c>
      <c r="R121" s="606">
        <f t="shared" si="74"/>
        <v>2.3891363225147337E-3</v>
      </c>
      <c r="S121" s="606">
        <f t="shared" si="74"/>
        <v>-6.2055016582971399E-4</v>
      </c>
      <c r="T121" s="606">
        <f t="shared" si="74"/>
        <v>1.5206513651856465E-3</v>
      </c>
      <c r="U121" s="606">
        <f t="shared" si="74"/>
        <v>-3.6733557872620703E-4</v>
      </c>
      <c r="V121" s="606">
        <f t="shared" si="74"/>
        <v>-2.2807208332187743E-3</v>
      </c>
      <c r="W121" s="606">
        <f t="shared" si="74"/>
        <v>-2.5160408317226003E-3</v>
      </c>
      <c r="X121" s="606">
        <f t="shared" si="74"/>
        <v>-2.269690695798974E-3</v>
      </c>
      <c r="Y121" s="606">
        <f t="shared" si="74"/>
        <v>-4.0488825633509589E-3</v>
      </c>
      <c r="Z121" s="606">
        <f t="shared" si="74"/>
        <v>8.303005908428207E-4</v>
      </c>
      <c r="AA121" s="606">
        <f t="shared" si="74"/>
        <v>2.5356268905301097E-4</v>
      </c>
      <c r="AB121" s="606">
        <f t="shared" si="74"/>
        <v>1.2163220174182103E-3</v>
      </c>
      <c r="AC121" s="606"/>
      <c r="AD121" s="606"/>
    </row>
    <row r="122" spans="1:40" x14ac:dyDescent="0.25">
      <c r="A122" s="631" t="s">
        <v>1717</v>
      </c>
      <c r="B122" s="109" t="s">
        <v>1920</v>
      </c>
      <c r="C122" s="606"/>
      <c r="D122" s="606">
        <f t="shared" ref="D122:AB122" si="75">(D15/D$20*D101-C15/C$20*C101)/C$106</f>
        <v>-3.3874722553163734E-3</v>
      </c>
      <c r="E122" s="606">
        <f t="shared" si="75"/>
        <v>2.2163834880894527E-3</v>
      </c>
      <c r="F122" s="606">
        <f t="shared" si="75"/>
        <v>-1.4416738049343508E-4</v>
      </c>
      <c r="G122" s="606">
        <f t="shared" si="75"/>
        <v>-4.1398799290715453E-3</v>
      </c>
      <c r="H122" s="606">
        <f t="shared" si="75"/>
        <v>-2.3033254212835811E-3</v>
      </c>
      <c r="I122" s="606">
        <f t="shared" si="75"/>
        <v>1.6649076911684094E-3</v>
      </c>
      <c r="J122" s="606">
        <f t="shared" si="75"/>
        <v>2.7367487452288537E-3</v>
      </c>
      <c r="K122" s="606">
        <f t="shared" si="75"/>
        <v>2.9095604832195671E-3</v>
      </c>
      <c r="L122" s="606">
        <f t="shared" si="75"/>
        <v>2.1303743353064558E-3</v>
      </c>
      <c r="M122" s="606">
        <f t="shared" si="75"/>
        <v>-7.3706008585887729E-4</v>
      </c>
      <c r="N122" s="606">
        <f t="shared" si="75"/>
        <v>9.9870975657222905E-3</v>
      </c>
      <c r="O122" s="606">
        <f t="shared" si="75"/>
        <v>-1.513996626267371E-3</v>
      </c>
      <c r="P122" s="606">
        <f t="shared" si="75"/>
        <v>-2.6151409010234617E-3</v>
      </c>
      <c r="Q122" s="606">
        <f t="shared" si="75"/>
        <v>3.5754726184060739E-3</v>
      </c>
      <c r="R122" s="606">
        <f t="shared" si="75"/>
        <v>1.4395878628304067E-3</v>
      </c>
      <c r="S122" s="606">
        <f t="shared" si="75"/>
        <v>-1.5341306035609203E-3</v>
      </c>
      <c r="T122" s="606">
        <f t="shared" si="75"/>
        <v>7.3119754112070104E-4</v>
      </c>
      <c r="U122" s="606">
        <f t="shared" si="75"/>
        <v>-1.4711507211589258E-3</v>
      </c>
      <c r="V122" s="606">
        <f t="shared" si="75"/>
        <v>-1.5844460944482552E-3</v>
      </c>
      <c r="W122" s="606">
        <f t="shared" si="75"/>
        <v>-2.3446049845984389E-3</v>
      </c>
      <c r="X122" s="606">
        <f t="shared" si="75"/>
        <v>-2.670594506801975E-3</v>
      </c>
      <c r="Y122" s="606">
        <f t="shared" si="75"/>
        <v>-3.6314430466902617E-3</v>
      </c>
      <c r="Z122" s="606">
        <f t="shared" si="75"/>
        <v>2.0329108963227007E-3</v>
      </c>
      <c r="AA122" s="606">
        <f t="shared" si="75"/>
        <v>-8.3884977136343907E-4</v>
      </c>
      <c r="AB122" s="606">
        <f t="shared" si="75"/>
        <v>6.1849399838030011E-4</v>
      </c>
      <c r="AC122" s="606"/>
      <c r="AD122" s="606"/>
    </row>
    <row r="123" spans="1:40" ht="13" x14ac:dyDescent="0.3">
      <c r="A123" s="574"/>
      <c r="B123" s="573" t="s">
        <v>537</v>
      </c>
      <c r="C123" s="606"/>
      <c r="D123" s="606">
        <f t="shared" ref="D123:AB123" si="76">(D16/D$20*D102-C16/C$20*C102)/C$106</f>
        <v>-3.6185278537620271E-3</v>
      </c>
      <c r="E123" s="606">
        <f t="shared" si="76"/>
        <v>-2.6959035255680521E-3</v>
      </c>
      <c r="F123" s="606">
        <f t="shared" si="76"/>
        <v>1.7221266658899207E-3</v>
      </c>
      <c r="G123" s="606">
        <f t="shared" si="76"/>
        <v>2.3429096618221576E-3</v>
      </c>
      <c r="H123" s="606">
        <f t="shared" si="76"/>
        <v>-1.5853032054766163E-3</v>
      </c>
      <c r="I123" s="606">
        <f t="shared" si="76"/>
        <v>1.6863767593803996E-3</v>
      </c>
      <c r="J123" s="606">
        <f t="shared" si="76"/>
        <v>-2.5883159293616461E-3</v>
      </c>
      <c r="K123" s="606">
        <f t="shared" si="76"/>
        <v>-9.3425161502181363E-4</v>
      </c>
      <c r="L123" s="606">
        <f t="shared" si="76"/>
        <v>-4.2673383373941394E-3</v>
      </c>
      <c r="M123" s="606">
        <f t="shared" si="76"/>
        <v>-2.9642197841932933E-3</v>
      </c>
      <c r="N123" s="606">
        <f t="shared" si="76"/>
        <v>-1.5970834395966662E-3</v>
      </c>
      <c r="O123" s="606">
        <f t="shared" si="76"/>
        <v>5.6158167174868174E-3</v>
      </c>
      <c r="P123" s="606">
        <f t="shared" si="76"/>
        <v>3.1523437168888332E-3</v>
      </c>
      <c r="Q123" s="606">
        <f t="shared" si="76"/>
        <v>7.6229393128521858E-4</v>
      </c>
      <c r="R123" s="606">
        <f t="shared" si="76"/>
        <v>3.406194785344766E-4</v>
      </c>
      <c r="S123" s="606">
        <f t="shared" si="76"/>
        <v>-1.2954978129541368E-3</v>
      </c>
      <c r="T123" s="606">
        <f t="shared" si="76"/>
        <v>-3.0021287159744197E-3</v>
      </c>
      <c r="U123" s="606">
        <f t="shared" si="76"/>
        <v>-1.0828570646873807E-3</v>
      </c>
      <c r="V123" s="606">
        <f t="shared" si="76"/>
        <v>-1.0407560922329928E-3</v>
      </c>
      <c r="W123" s="606">
        <f t="shared" si="76"/>
        <v>-9.1527162357686043E-3</v>
      </c>
      <c r="X123" s="606">
        <f t="shared" si="76"/>
        <v>-3.6849465969567225E-3</v>
      </c>
      <c r="Y123" s="606">
        <f t="shared" si="76"/>
        <v>4.5775001781493373E-3</v>
      </c>
      <c r="Z123" s="606">
        <f t="shared" si="76"/>
        <v>4.2158196593688572E-3</v>
      </c>
      <c r="AA123" s="606">
        <f t="shared" si="76"/>
        <v>5.5781135228661618E-4</v>
      </c>
      <c r="AB123" s="606">
        <f t="shared" si="76"/>
        <v>-5.2608564227326219E-5</v>
      </c>
      <c r="AC123" s="606"/>
      <c r="AD123" s="606"/>
    </row>
    <row r="124" spans="1:40" s="591" customFormat="1" ht="13" x14ac:dyDescent="0.3">
      <c r="A124" s="617"/>
      <c r="B124" s="575" t="s">
        <v>538</v>
      </c>
      <c r="C124" s="607"/>
      <c r="D124" s="607">
        <f t="shared" ref="D124:AB124" si="77">(D17/D$20*D103-C17/C$20*C103)/C$106</f>
        <v>3.9247063896551179E-2</v>
      </c>
      <c r="E124" s="607">
        <f t="shared" si="77"/>
        <v>1.2550433434135234E-2</v>
      </c>
      <c r="F124" s="607">
        <f t="shared" si="77"/>
        <v>2.7112668935049655E-2</v>
      </c>
      <c r="G124" s="607">
        <f t="shared" si="77"/>
        <v>-3.7939512332507662E-2</v>
      </c>
      <c r="H124" s="607">
        <f t="shared" si="77"/>
        <v>6.7671982927627258E-2</v>
      </c>
      <c r="I124" s="607">
        <f t="shared" si="77"/>
        <v>9.279764224512382E-3</v>
      </c>
      <c r="J124" s="607">
        <f t="shared" si="77"/>
        <v>3.0880375963325851E-2</v>
      </c>
      <c r="K124" s="607">
        <f t="shared" si="77"/>
        <v>1.8052272584226923E-3</v>
      </c>
      <c r="L124" s="607">
        <f t="shared" si="77"/>
        <v>4.5302497099476619E-2</v>
      </c>
      <c r="M124" s="607">
        <f t="shared" si="77"/>
        <v>2.7684824172547553E-2</v>
      </c>
      <c r="N124" s="607">
        <f t="shared" si="77"/>
        <v>6.446713495735297E-2</v>
      </c>
      <c r="O124" s="607">
        <f t="shared" si="77"/>
        <v>1.214651971935189E-2</v>
      </c>
      <c r="P124" s="607">
        <f t="shared" si="77"/>
        <v>-1.2572423851998337E-2</v>
      </c>
      <c r="Q124" s="607">
        <f t="shared" si="77"/>
        <v>6.995918323894032E-2</v>
      </c>
      <c r="R124" s="607">
        <f t="shared" si="77"/>
        <v>7.7808581299758761E-2</v>
      </c>
      <c r="S124" s="607">
        <f t="shared" si="77"/>
        <v>-1.5347603839284713E-2</v>
      </c>
      <c r="T124" s="607">
        <f t="shared" si="77"/>
        <v>6.2566696852284324E-3</v>
      </c>
      <c r="U124" s="607">
        <f t="shared" si="77"/>
        <v>-1.351396552941476E-2</v>
      </c>
      <c r="V124" s="607">
        <f t="shared" si="77"/>
        <v>7.4345240379400088E-2</v>
      </c>
      <c r="W124" s="607">
        <f t="shared" si="77"/>
        <v>2.3979048310873507E-2</v>
      </c>
      <c r="X124" s="607">
        <f t="shared" si="77"/>
        <v>-2.7037057390341068E-2</v>
      </c>
      <c r="Y124" s="607">
        <f t="shared" si="77"/>
        <v>-2.3816182261980616E-2</v>
      </c>
      <c r="Z124" s="607">
        <f t="shared" si="77"/>
        <v>7.1112503082395404E-2</v>
      </c>
      <c r="AA124" s="607">
        <f t="shared" si="77"/>
        <v>4.0683322580691857E-2</v>
      </c>
      <c r="AB124" s="607">
        <f t="shared" si="77"/>
        <v>4.5017923020847471E-3</v>
      </c>
      <c r="AC124" s="607"/>
      <c r="AD124" s="607"/>
    </row>
    <row r="125" spans="1:40" ht="13" x14ac:dyDescent="0.3">
      <c r="A125" s="574"/>
      <c r="B125" s="573" t="s">
        <v>539</v>
      </c>
      <c r="C125" s="606"/>
      <c r="D125" s="606">
        <f t="shared" ref="D125:AB125" si="78">(D18/D$20*D104-C18/C$20*C104)/C$106</f>
        <v>-9.2688738909985982E-3</v>
      </c>
      <c r="E125" s="606">
        <f t="shared" si="78"/>
        <v>1.4009530459246997E-3</v>
      </c>
      <c r="F125" s="606">
        <f t="shared" si="78"/>
        <v>-6.2153942979329144E-3</v>
      </c>
      <c r="G125" s="606">
        <f t="shared" si="78"/>
        <v>1.2487628834412335E-2</v>
      </c>
      <c r="H125" s="606">
        <f t="shared" si="78"/>
        <v>8.2034828528433027E-4</v>
      </c>
      <c r="I125" s="606">
        <f t="shared" si="78"/>
        <v>-1.552719108859537E-2</v>
      </c>
      <c r="J125" s="606">
        <f t="shared" si="78"/>
        <v>-2.180947916162073E-2</v>
      </c>
      <c r="K125" s="606">
        <f t="shared" si="78"/>
        <v>1.6876028460684936E-2</v>
      </c>
      <c r="L125" s="606">
        <f t="shared" si="78"/>
        <v>2.4107190383826872E-3</v>
      </c>
      <c r="M125" s="606">
        <f t="shared" si="78"/>
        <v>8.9783421831170669E-3</v>
      </c>
      <c r="N125" s="606">
        <f t="shared" si="78"/>
        <v>7.1929757469084005E-3</v>
      </c>
      <c r="O125" s="606">
        <f t="shared" si="78"/>
        <v>-2.1103121097281227E-2</v>
      </c>
      <c r="P125" s="606">
        <f t="shared" si="78"/>
        <v>4.2863041467678638E-3</v>
      </c>
      <c r="Q125" s="606">
        <f t="shared" si="78"/>
        <v>-6.3573331818545693E-3</v>
      </c>
      <c r="R125" s="606">
        <f t="shared" si="78"/>
        <v>4.6815157877627411E-3</v>
      </c>
      <c r="S125" s="606">
        <f t="shared" si="78"/>
        <v>1.1465782575299471E-3</v>
      </c>
      <c r="T125" s="606">
        <f t="shared" si="78"/>
        <v>-5.0474226979581333E-3</v>
      </c>
      <c r="U125" s="606">
        <f t="shared" si="78"/>
        <v>-7.7024717848387834E-4</v>
      </c>
      <c r="V125" s="606">
        <f t="shared" si="78"/>
        <v>8.2570236094784023E-3</v>
      </c>
      <c r="W125" s="606">
        <f t="shared" si="78"/>
        <v>-2.1614199899038363E-3</v>
      </c>
      <c r="X125" s="606">
        <f t="shared" si="78"/>
        <v>1.5464309867254723E-3</v>
      </c>
      <c r="Y125" s="606">
        <f t="shared" si="78"/>
        <v>-1.7491490288537288E-3</v>
      </c>
      <c r="Z125" s="606">
        <f t="shared" si="78"/>
        <v>-7.9827976497659449E-4</v>
      </c>
      <c r="AA125" s="606">
        <f t="shared" si="78"/>
        <v>4.4087313565716862E-3</v>
      </c>
      <c r="AB125" s="606">
        <f t="shared" si="78"/>
        <v>6.7877550325728935E-3</v>
      </c>
      <c r="AC125" s="606"/>
      <c r="AD125" s="606"/>
    </row>
    <row r="126" spans="1:40" ht="13" x14ac:dyDescent="0.3">
      <c r="A126" s="574"/>
      <c r="B126" s="573" t="s">
        <v>540</v>
      </c>
      <c r="C126" s="599"/>
      <c r="D126" s="599">
        <f t="shared" ref="D126:I127" si="79">(D19/D$20*D105-C19/C$20*C105)/C$106</f>
        <v>-3.1679397743105283E-3</v>
      </c>
      <c r="E126" s="599">
        <f t="shared" si="79"/>
        <v>1.1169706876382581E-2</v>
      </c>
      <c r="F126" s="599">
        <f t="shared" si="79"/>
        <v>-3.2054431927966837E-2</v>
      </c>
      <c r="G126" s="599">
        <f t="shared" si="79"/>
        <v>2.2270232118281677E-2</v>
      </c>
      <c r="H126" s="599">
        <f t="shared" si="79"/>
        <v>-2.8262420488177599E-2</v>
      </c>
      <c r="I126" s="599">
        <f t="shared" si="79"/>
        <v>1.5710977610114953E-2</v>
      </c>
      <c r="J126" s="599"/>
      <c r="K126" s="599"/>
      <c r="L126" s="599"/>
      <c r="M126" s="599"/>
      <c r="N126" s="599"/>
      <c r="O126" s="599"/>
      <c r="P126" s="599"/>
      <c r="Q126" s="599"/>
      <c r="R126" s="599"/>
      <c r="S126" s="599"/>
      <c r="T126" s="599"/>
      <c r="U126" s="599"/>
      <c r="V126" s="599"/>
      <c r="W126" s="599"/>
      <c r="X126" s="599"/>
      <c r="Y126" s="599"/>
      <c r="Z126" s="599"/>
      <c r="AA126" s="599"/>
      <c r="AB126" s="599"/>
      <c r="AC126" s="606"/>
      <c r="AD126" s="606"/>
    </row>
    <row r="127" spans="1:40" s="609" customFormat="1" ht="19.5" customHeight="1" x14ac:dyDescent="0.25">
      <c r="A127" s="576"/>
      <c r="B127" s="577" t="s">
        <v>541</v>
      </c>
      <c r="C127" s="608"/>
      <c r="D127" s="608">
        <f t="shared" si="79"/>
        <v>2.6810276370915917E-2</v>
      </c>
      <c r="E127" s="608">
        <f t="shared" si="79"/>
        <v>2.5121117275920323E-2</v>
      </c>
      <c r="F127" s="608">
        <f t="shared" si="79"/>
        <v>-1.115719925698992E-2</v>
      </c>
      <c r="G127" s="608">
        <f t="shared" si="79"/>
        <v>-3.1816394612929314E-3</v>
      </c>
      <c r="H127" s="608">
        <f t="shared" si="79"/>
        <v>4.0229933004616795E-2</v>
      </c>
      <c r="I127" s="608">
        <f t="shared" si="79"/>
        <v>9.4635512046504344E-3</v>
      </c>
      <c r="J127" s="608">
        <f t="shared" ref="J127:AB127" si="80">(J20/J$20*J106-I20/I$20*I106)/I$106</f>
        <v>1.9744564123059579E-2</v>
      </c>
      <c r="K127" s="608">
        <f t="shared" si="80"/>
        <v>1.9633026109653506E-2</v>
      </c>
      <c r="L127" s="608">
        <f t="shared" si="80"/>
        <v>3.4785009440915816E-2</v>
      </c>
      <c r="M127" s="608">
        <f t="shared" si="80"/>
        <v>1.5557929864558234E-2</v>
      </c>
      <c r="N127" s="608">
        <f t="shared" si="80"/>
        <v>5.4685393141574945E-2</v>
      </c>
      <c r="O127" s="608">
        <f t="shared" si="80"/>
        <v>-4.8067985117840563E-3</v>
      </c>
      <c r="P127" s="608">
        <f t="shared" si="80"/>
        <v>9.5824264124291878E-3</v>
      </c>
      <c r="Q127" s="608">
        <f t="shared" si="80"/>
        <v>7.3362884983510651E-2</v>
      </c>
      <c r="R127" s="608">
        <f t="shared" si="80"/>
        <v>6.1895515058488365E-2</v>
      </c>
      <c r="S127" s="608">
        <f t="shared" si="80"/>
        <v>-5.3250196912778139E-3</v>
      </c>
      <c r="T127" s="608">
        <f t="shared" si="80"/>
        <v>9.6933391305975159E-3</v>
      </c>
      <c r="U127" s="608">
        <f t="shared" si="80"/>
        <v>-3.2316184381097825E-2</v>
      </c>
      <c r="V127" s="608">
        <f t="shared" si="80"/>
        <v>7.3464160079861784E-2</v>
      </c>
      <c r="W127" s="608">
        <f t="shared" si="80"/>
        <v>2.1754962986204596E-2</v>
      </c>
      <c r="X127" s="608">
        <f t="shared" si="80"/>
        <v>-2.4695612928481561E-2</v>
      </c>
      <c r="Y127" s="608">
        <f t="shared" si="80"/>
        <v>-4.1962263544682993E-2</v>
      </c>
      <c r="Z127" s="608">
        <f t="shared" si="80"/>
        <v>6.8134092987272299E-2</v>
      </c>
      <c r="AA127" s="608">
        <f t="shared" si="80"/>
        <v>5.8973494369112804E-2</v>
      </c>
      <c r="AB127" s="608">
        <f t="shared" si="80"/>
        <v>1.0666144471966834E-2</v>
      </c>
    </row>
    <row r="128" spans="1:40" s="564" customFormat="1" ht="20.149999999999999" customHeight="1" x14ac:dyDescent="0.25">
      <c r="A128" s="583" t="s">
        <v>963</v>
      </c>
      <c r="B128" s="565"/>
      <c r="C128" s="565"/>
      <c r="D128" s="565"/>
      <c r="E128" s="565"/>
      <c r="F128" s="565"/>
      <c r="G128" s="565"/>
      <c r="H128" s="565"/>
      <c r="I128" s="565"/>
      <c r="J128" s="565"/>
      <c r="K128" s="565"/>
      <c r="L128" s="565"/>
      <c r="M128" s="565"/>
      <c r="N128" s="565"/>
      <c r="O128" s="565"/>
      <c r="P128" s="565"/>
      <c r="Q128" s="565"/>
      <c r="R128" s="565"/>
      <c r="S128" s="565"/>
      <c r="T128" s="565"/>
      <c r="U128" s="565"/>
      <c r="V128" s="565"/>
      <c r="W128" s="565"/>
      <c r="X128" s="565"/>
      <c r="Y128" s="565"/>
      <c r="Z128" s="565"/>
      <c r="AA128" s="565"/>
      <c r="AB128" s="565"/>
      <c r="AC128" s="597"/>
      <c r="AD128" s="597"/>
      <c r="AE128" s="597"/>
      <c r="AF128" s="597"/>
      <c r="AG128" s="597"/>
      <c r="AH128" s="597"/>
      <c r="AI128" s="597"/>
      <c r="AJ128" s="597"/>
      <c r="AK128" s="597"/>
      <c r="AL128" s="597"/>
      <c r="AM128" s="597"/>
      <c r="AN128" s="597"/>
    </row>
    <row r="133" spans="1:1" ht="16.5" x14ac:dyDescent="0.35">
      <c r="A133" s="618"/>
    </row>
  </sheetData>
  <pageMargins left="0.74803149606299213" right="0.74803149606299213" top="0.98425196850393704" bottom="0.98425196850393704" header="0.51181102362204722" footer="0.51181102362204722"/>
  <pageSetup scale="56" fitToHeight="3" orientation="landscape" r:id="rId1"/>
  <headerFooter alignWithMargins="0"/>
  <rowBreaks count="2" manualBreakCount="2">
    <brk id="44" max="16383" man="1"/>
    <brk id="86" max="2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033-5CCF-4D4B-A10D-6433BF7FEA9E}">
  <sheetPr codeName="Sheet20"/>
  <dimension ref="A1:AM61"/>
  <sheetViews>
    <sheetView view="pageBreakPreview" zoomScale="90" zoomScaleNormal="80" zoomScaleSheetLayoutView="9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4.1796875" style="610" customWidth="1"/>
    <col min="2" max="2" width="38.1796875" style="565" customWidth="1"/>
    <col min="3" max="9" width="9.1796875" style="565" hidden="1" customWidth="1" outlineLevel="1"/>
    <col min="10" max="10" width="9.1796875" style="565" customWidth="1" collapsed="1"/>
    <col min="11" max="28" width="9.1796875" style="565" customWidth="1"/>
    <col min="29" max="29" width="10.1796875" style="565" customWidth="1"/>
    <col min="30" max="16384" width="9.1796875" style="565"/>
  </cols>
  <sheetData>
    <row r="1" spans="1:39" s="564" customFormat="1" ht="25.4" customHeight="1" x14ac:dyDescent="0.25">
      <c r="A1" s="563" t="str">
        <f>Index!B24</f>
        <v>Table 3n    RMI GDP by income component, current prices, FY2004-FY2022</v>
      </c>
      <c r="AC1" s="565"/>
    </row>
    <row r="2" spans="1:39" ht="20.149999999999999" customHeight="1" x14ac:dyDescent="0.25">
      <c r="A2" s="587"/>
      <c r="B2" s="567" t="s">
        <v>340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</row>
    <row r="3" spans="1:39" s="564" customFormat="1" ht="20.149999999999999" customHeight="1" x14ac:dyDescent="0.25">
      <c r="A3" s="572"/>
      <c r="B3" s="619" t="s">
        <v>93</v>
      </c>
      <c r="C3" s="611">
        <v>61.922069549560547</v>
      </c>
      <c r="D3" s="611">
        <v>62.009601593017578</v>
      </c>
      <c r="E3" s="611">
        <v>62.200183868408203</v>
      </c>
      <c r="F3" s="611">
        <v>65.388435363769531</v>
      </c>
      <c r="G3" s="611">
        <v>70.054489135742188</v>
      </c>
      <c r="H3" s="611">
        <v>74.919746398925781</v>
      </c>
      <c r="I3" s="611">
        <v>78.046615600585938</v>
      </c>
      <c r="J3" s="611">
        <v>82.307510375976563</v>
      </c>
      <c r="K3" s="611">
        <v>86.119491577148438</v>
      </c>
      <c r="L3" s="611">
        <v>87.949394226074219</v>
      </c>
      <c r="M3" s="611">
        <v>91.182456970214844</v>
      </c>
      <c r="N3" s="611">
        <v>93.94921875</v>
      </c>
      <c r="O3" s="611">
        <v>96.824447631835938</v>
      </c>
      <c r="P3" s="611">
        <v>98.879463195800781</v>
      </c>
      <c r="Q3" s="611">
        <v>100.87319183349609</v>
      </c>
      <c r="R3" s="611">
        <v>103.17055511474609</v>
      </c>
      <c r="S3" s="611">
        <v>105.69377136230469</v>
      </c>
      <c r="T3" s="611">
        <v>107.82522583007813</v>
      </c>
      <c r="U3" s="611">
        <v>108.80774688720703</v>
      </c>
      <c r="V3" s="611">
        <v>113.33629608154297</v>
      </c>
      <c r="W3" s="611">
        <v>120.70046997070313</v>
      </c>
      <c r="X3" s="611">
        <v>127.53903961181641</v>
      </c>
      <c r="Y3" s="611">
        <v>135.87806701660156</v>
      </c>
      <c r="Z3" s="611">
        <v>140.25907897949219</v>
      </c>
      <c r="AA3" s="611">
        <v>147.10865783691406</v>
      </c>
      <c r="AB3" s="611">
        <v>152.80050659179688</v>
      </c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</row>
    <row r="4" spans="1:39" x14ac:dyDescent="0.25">
      <c r="A4" s="572"/>
      <c r="B4" s="619" t="s">
        <v>94</v>
      </c>
      <c r="C4" s="611">
        <v>19.932392120361328</v>
      </c>
      <c r="D4" s="611">
        <v>25.385393142700195</v>
      </c>
      <c r="E4" s="611">
        <v>24.885313034057617</v>
      </c>
      <c r="F4" s="611">
        <v>26.98716926574707</v>
      </c>
      <c r="G4" s="611">
        <v>24.866550445556641</v>
      </c>
      <c r="H4" s="611">
        <v>33.288467407226563</v>
      </c>
      <c r="I4" s="611">
        <v>28.583066940307617</v>
      </c>
      <c r="J4" s="611">
        <v>27.039518356323242</v>
      </c>
      <c r="K4" s="611">
        <v>25.080341339111328</v>
      </c>
      <c r="L4" s="611">
        <v>29.818973541259766</v>
      </c>
      <c r="M4" s="611">
        <v>34.645042419433594</v>
      </c>
      <c r="N4" s="611">
        <v>27.014638900756836</v>
      </c>
      <c r="O4" s="611">
        <v>30.106691360473633</v>
      </c>
      <c r="P4" s="611">
        <v>34.244560241699219</v>
      </c>
      <c r="Q4" s="611">
        <v>42.185386657714844</v>
      </c>
      <c r="R4" s="611">
        <v>48.787685394287109</v>
      </c>
      <c r="S4" s="611">
        <v>49.439800262451172</v>
      </c>
      <c r="T4" s="611">
        <v>47.792667388916016</v>
      </c>
      <c r="U4" s="611">
        <v>47.873241424560547</v>
      </c>
      <c r="V4" s="611">
        <v>60.963832855224609</v>
      </c>
      <c r="W4" s="611">
        <v>68.69195556640625</v>
      </c>
      <c r="X4" s="611">
        <v>66.401046752929688</v>
      </c>
      <c r="Y4" s="611">
        <v>72.257125854492188</v>
      </c>
      <c r="Z4" s="611">
        <v>76.506820678710938</v>
      </c>
      <c r="AA4" s="611">
        <v>81.93408203125</v>
      </c>
      <c r="AB4" s="611">
        <v>73.721870422363281</v>
      </c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</row>
    <row r="5" spans="1:39" x14ac:dyDescent="0.25">
      <c r="A5" s="572"/>
      <c r="B5" s="619" t="s">
        <v>345</v>
      </c>
      <c r="C5" s="611">
        <v>3.8865103721618652</v>
      </c>
      <c r="D5" s="611">
        <v>2.7596168518066406</v>
      </c>
      <c r="E5" s="611">
        <v>3.0299587249755859</v>
      </c>
      <c r="F5" s="611">
        <v>3.2953364849090576</v>
      </c>
      <c r="G5" s="611">
        <v>3.1440834999084473</v>
      </c>
      <c r="H5" s="611">
        <v>2.7362065315246582</v>
      </c>
      <c r="I5" s="611">
        <v>3.3706932067871094</v>
      </c>
      <c r="J5" s="611">
        <v>3.6541833877563477</v>
      </c>
      <c r="K5" s="611">
        <v>3.7984483242034912</v>
      </c>
      <c r="L5" s="611">
        <v>3.9067130088806152</v>
      </c>
      <c r="M5" s="611">
        <v>4.6857705116271973</v>
      </c>
      <c r="N5" s="611">
        <v>6.2643098831176758</v>
      </c>
      <c r="O5" s="611">
        <v>6.0521364212036133</v>
      </c>
      <c r="P5" s="611">
        <v>5.303466796875</v>
      </c>
      <c r="Q5" s="611">
        <v>5.2462787628173828</v>
      </c>
      <c r="R5" s="611">
        <v>6.9088954925537109</v>
      </c>
      <c r="S5" s="611">
        <v>7.2467975616455078</v>
      </c>
      <c r="T5" s="611">
        <v>6.1697640419006348</v>
      </c>
      <c r="U5" s="611">
        <v>6.499413013458252</v>
      </c>
      <c r="V5" s="611">
        <v>7.2113409042358398</v>
      </c>
      <c r="W5" s="611">
        <v>6.8140192031860352</v>
      </c>
      <c r="X5" s="611">
        <v>9.2276773452758789</v>
      </c>
      <c r="Y5" s="611">
        <v>11.060422897338867</v>
      </c>
      <c r="Z5" s="611">
        <v>10.624214172363281</v>
      </c>
      <c r="AA5" s="611">
        <v>10.786839485168457</v>
      </c>
      <c r="AB5" s="611">
        <v>12.383420944213867</v>
      </c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</row>
    <row r="6" spans="1:39" x14ac:dyDescent="0.25">
      <c r="A6" s="572"/>
      <c r="B6" s="619" t="s">
        <v>343</v>
      </c>
      <c r="C6" s="611">
        <v>-3.7832529544830322</v>
      </c>
      <c r="D6" s="611">
        <v>-4.1526899337768555</v>
      </c>
      <c r="E6" s="611">
        <v>-4.3953614234924316</v>
      </c>
      <c r="F6" s="611">
        <v>-4.3032445907592773</v>
      </c>
      <c r="G6" s="611">
        <v>-4.3137593269348145</v>
      </c>
      <c r="H6" s="611">
        <v>-4.6717047691345215</v>
      </c>
      <c r="I6" s="611">
        <v>-4.3796877861022949</v>
      </c>
      <c r="J6" s="611">
        <v>-4.6864204406738281</v>
      </c>
      <c r="K6" s="611">
        <v>-4.8963336944580078</v>
      </c>
      <c r="L6" s="611">
        <v>-5.496483325958252</v>
      </c>
      <c r="M6" s="611">
        <v>-6.1223855018615723</v>
      </c>
      <c r="N6" s="611">
        <v>-5.8756504058837891</v>
      </c>
      <c r="O6" s="611">
        <v>-5.2415013313293457</v>
      </c>
      <c r="P6" s="611">
        <v>-5.0254402160644531</v>
      </c>
      <c r="Q6" s="611">
        <v>-4.8924927711486816</v>
      </c>
      <c r="R6" s="611">
        <v>-4.7706217765808105</v>
      </c>
      <c r="S6" s="611">
        <v>-5.1848769187927246</v>
      </c>
      <c r="T6" s="611">
        <v>-5.6762475967407227</v>
      </c>
      <c r="U6" s="611">
        <v>-6.0005083084106445</v>
      </c>
      <c r="V6" s="611">
        <v>-6.3239560127258301</v>
      </c>
      <c r="W6" s="611">
        <v>-8.4675235748291016</v>
      </c>
      <c r="X6" s="611">
        <v>-9.7757806777954102</v>
      </c>
      <c r="Y6" s="611">
        <v>-9.6798601150512695</v>
      </c>
      <c r="Z6" s="611">
        <v>-8.4541521072387695</v>
      </c>
      <c r="AA6" s="611">
        <v>-8.4124002456665039</v>
      </c>
      <c r="AB6" s="611">
        <v>-8.3690423965454102</v>
      </c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</row>
    <row r="7" spans="1:39" x14ac:dyDescent="0.25">
      <c r="A7" s="572"/>
      <c r="B7" s="619" t="s">
        <v>966</v>
      </c>
      <c r="C7" s="611">
        <v>17.003141403198242</v>
      </c>
      <c r="D7" s="611">
        <v>15.876879692077637</v>
      </c>
      <c r="E7" s="611">
        <v>15.819879531860352</v>
      </c>
      <c r="F7" s="611">
        <v>15.486347198486328</v>
      </c>
      <c r="G7" s="611">
        <v>18.092998504638672</v>
      </c>
      <c r="H7" s="611">
        <v>18.854888916015625</v>
      </c>
      <c r="I7" s="611">
        <v>16.543462753295898</v>
      </c>
      <c r="J7" s="611">
        <v>13.588890075683594</v>
      </c>
      <c r="K7" s="611">
        <v>16.112403869628906</v>
      </c>
      <c r="L7" s="611">
        <v>16.480752944946289</v>
      </c>
      <c r="M7" s="611">
        <v>18.370826721191406</v>
      </c>
      <c r="N7" s="611">
        <v>17.963285446166992</v>
      </c>
      <c r="O7" s="611">
        <v>15.428051948547363</v>
      </c>
      <c r="P7" s="611">
        <v>16.950353622436523</v>
      </c>
      <c r="Q7" s="611">
        <v>15.895063400268555</v>
      </c>
      <c r="R7" s="611">
        <v>16.481904983520508</v>
      </c>
      <c r="S7" s="611">
        <v>17.291170120239258</v>
      </c>
      <c r="T7" s="611">
        <v>16.163972854614258</v>
      </c>
      <c r="U7" s="611">
        <v>16.357660293579102</v>
      </c>
      <c r="V7" s="611">
        <v>18.253732681274414</v>
      </c>
      <c r="W7" s="611">
        <v>18.484846115112305</v>
      </c>
      <c r="X7" s="611">
        <v>19.878868103027344</v>
      </c>
      <c r="Y7" s="611">
        <v>21.514316558837891</v>
      </c>
      <c r="Z7" s="611">
        <v>20.722095489501953</v>
      </c>
      <c r="AA7" s="611">
        <v>22.025800704956055</v>
      </c>
      <c r="AB7" s="611">
        <v>23.614971160888672</v>
      </c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</row>
    <row r="8" spans="1:39" x14ac:dyDescent="0.25">
      <c r="A8" s="572"/>
      <c r="B8" s="619" t="s">
        <v>967</v>
      </c>
      <c r="C8" s="611">
        <v>-2.3083999156951904</v>
      </c>
      <c r="D8" s="611">
        <v>-2.6386001110076904</v>
      </c>
      <c r="E8" s="611">
        <v>-1.3682999610900879</v>
      </c>
      <c r="F8" s="611">
        <v>-5.1244997978210449</v>
      </c>
      <c r="G8" s="611">
        <v>-2.7449159622192383</v>
      </c>
      <c r="H8" s="611">
        <v>-6.4299888610839844</v>
      </c>
      <c r="I8" s="611">
        <v>-4.2887287139892578</v>
      </c>
      <c r="J8" s="611">
        <v>-2.8691120147705078</v>
      </c>
      <c r="K8" s="611">
        <v>-2.7916641235351563</v>
      </c>
      <c r="L8" s="611">
        <v>-4.5834040641784668</v>
      </c>
      <c r="M8" s="611">
        <v>-7.8594450950622559</v>
      </c>
      <c r="N8" s="611">
        <v>-9.6116523742675781</v>
      </c>
      <c r="O8" s="611">
        <v>-9.3379449844360352</v>
      </c>
      <c r="P8" s="611">
        <v>-7.003593921661377</v>
      </c>
      <c r="Q8" s="611">
        <v>-5.424036979675293</v>
      </c>
      <c r="R8" s="611">
        <v>-8.8498592376708984</v>
      </c>
      <c r="S8" s="611">
        <v>-7.511232852935791</v>
      </c>
      <c r="T8" s="611">
        <v>-5.866051197052002</v>
      </c>
      <c r="U8" s="611">
        <v>-9.4034576416015625</v>
      </c>
      <c r="V8" s="611">
        <v>-11.315316200256348</v>
      </c>
      <c r="W8" s="611">
        <v>-11.750881195068359</v>
      </c>
      <c r="X8" s="611">
        <v>-12.23699951171875</v>
      </c>
      <c r="Y8" s="611">
        <v>-17.475137710571289</v>
      </c>
      <c r="Z8" s="611">
        <v>-17.469198226928711</v>
      </c>
      <c r="AA8" s="611">
        <v>-14.284363746643066</v>
      </c>
      <c r="AB8" s="611">
        <v>-14.347476959228516</v>
      </c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</row>
    <row r="9" spans="1:39" ht="13" x14ac:dyDescent="0.3">
      <c r="A9" s="572"/>
      <c r="B9" s="620" t="s">
        <v>346</v>
      </c>
      <c r="C9" s="612">
        <v>96.652458190917969</v>
      </c>
      <c r="D9" s="612">
        <v>99.240196228027344</v>
      </c>
      <c r="E9" s="612">
        <v>100.17166900634766</v>
      </c>
      <c r="F9" s="612">
        <v>101.72954559326172</v>
      </c>
      <c r="G9" s="612">
        <v>109.09944152832031</v>
      </c>
      <c r="H9" s="612">
        <v>118.69761657714844</v>
      </c>
      <c r="I9" s="612">
        <v>117.87541961669922</v>
      </c>
      <c r="J9" s="612">
        <v>119.03456878662109</v>
      </c>
      <c r="K9" s="612">
        <v>123.42269134521484</v>
      </c>
      <c r="L9" s="612">
        <v>128.07594299316406</v>
      </c>
      <c r="M9" s="612">
        <v>134.90226745605469</v>
      </c>
      <c r="N9" s="612">
        <v>129.70414733886719</v>
      </c>
      <c r="O9" s="612">
        <v>133.83187866210938</v>
      </c>
      <c r="P9" s="612">
        <v>143.34881591796875</v>
      </c>
      <c r="Q9" s="612">
        <v>153.88339233398438</v>
      </c>
      <c r="R9" s="612">
        <v>161.72856140136719</v>
      </c>
      <c r="S9" s="612">
        <v>166.97543334960938</v>
      </c>
      <c r="T9" s="612">
        <v>166.40933227539063</v>
      </c>
      <c r="U9" s="612">
        <v>164.13409423828125</v>
      </c>
      <c r="V9" s="612">
        <v>182.12593078613281</v>
      </c>
      <c r="W9" s="612">
        <v>194.47288513183594</v>
      </c>
      <c r="X9" s="612">
        <v>201.03384399414063</v>
      </c>
      <c r="Y9" s="612">
        <v>213.554931640625</v>
      </c>
      <c r="Z9" s="612">
        <v>222.18885803222656</v>
      </c>
      <c r="AA9" s="612">
        <v>239.15861511230469</v>
      </c>
      <c r="AB9" s="612">
        <v>239.80424499511719</v>
      </c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</row>
    <row r="10" spans="1:39" ht="13" x14ac:dyDescent="0.3">
      <c r="A10" s="574"/>
      <c r="B10" s="621"/>
      <c r="C10" s="622"/>
      <c r="D10" s="622"/>
      <c r="E10" s="622"/>
      <c r="F10" s="622"/>
      <c r="G10" s="622"/>
      <c r="H10" s="622"/>
      <c r="I10" s="622"/>
      <c r="J10" s="622"/>
      <c r="K10" s="622"/>
      <c r="L10" s="622"/>
      <c r="M10" s="622"/>
      <c r="N10" s="622"/>
      <c r="O10" s="622"/>
      <c r="P10" s="622"/>
      <c r="Q10" s="622"/>
      <c r="R10" s="622"/>
      <c r="S10" s="622"/>
      <c r="T10" s="622"/>
      <c r="U10" s="622"/>
      <c r="V10" s="622"/>
      <c r="W10" s="622"/>
      <c r="X10" s="622"/>
      <c r="Y10" s="622"/>
      <c r="Z10" s="622"/>
      <c r="AA10" s="622"/>
      <c r="AB10" s="622"/>
    </row>
    <row r="11" spans="1:39" ht="13" x14ac:dyDescent="0.3">
      <c r="A11" s="574"/>
      <c r="B11" s="619" t="s">
        <v>347</v>
      </c>
      <c r="C11" s="611">
        <v>6.3672237396240234</v>
      </c>
      <c r="D11" s="611">
        <v>6.3809146881103516</v>
      </c>
      <c r="E11" s="611">
        <v>6.5723862648010254</v>
      </c>
      <c r="F11" s="611">
        <v>6.3554754257202148</v>
      </c>
      <c r="G11" s="611">
        <v>6.5935916900634766</v>
      </c>
      <c r="H11" s="611">
        <v>6.597386360168457</v>
      </c>
      <c r="I11" s="611">
        <v>6.4758896827697754</v>
      </c>
      <c r="J11" s="611">
        <v>6.6706504821777344</v>
      </c>
      <c r="K11" s="611">
        <v>6.7863593101501465</v>
      </c>
      <c r="L11" s="611">
        <v>6.9292559623718262</v>
      </c>
      <c r="M11" s="611">
        <v>7.1235833168029785</v>
      </c>
      <c r="N11" s="611">
        <v>7.658414363861084</v>
      </c>
      <c r="O11" s="611">
        <v>8.1114025115966797</v>
      </c>
      <c r="P11" s="611">
        <v>8.2664928436279297</v>
      </c>
      <c r="Q11" s="611">
        <v>8.5931167602539063</v>
      </c>
      <c r="R11" s="611">
        <v>8.8863019943237305</v>
      </c>
      <c r="S11" s="611">
        <v>9.0912113189697266</v>
      </c>
      <c r="T11" s="611">
        <v>9.2652664184570313</v>
      </c>
      <c r="U11" s="611">
        <v>9.3903331756591797</v>
      </c>
      <c r="V11" s="611">
        <v>9.1648483276367188</v>
      </c>
      <c r="W11" s="611">
        <v>8.9826974868774414</v>
      </c>
      <c r="X11" s="611">
        <v>8.9803981781005859</v>
      </c>
      <c r="Y11" s="611">
        <v>8.9301023483276367</v>
      </c>
      <c r="Z11" s="611">
        <v>8.86309814453125</v>
      </c>
      <c r="AA11" s="611">
        <v>9.023406982421875</v>
      </c>
      <c r="AB11" s="611">
        <v>9.2738828659057617</v>
      </c>
      <c r="AC11" s="590"/>
      <c r="AD11" s="590"/>
      <c r="AE11" s="590"/>
      <c r="AF11" s="590"/>
      <c r="AG11" s="590"/>
      <c r="AH11" s="590"/>
      <c r="AI11" s="590"/>
      <c r="AJ11" s="590"/>
      <c r="AK11" s="590"/>
      <c r="AL11" s="590"/>
      <c r="AM11" s="590"/>
    </row>
    <row r="12" spans="1:39" ht="13" x14ac:dyDescent="0.3">
      <c r="A12" s="574"/>
      <c r="B12" s="619" t="s">
        <v>348</v>
      </c>
      <c r="C12" s="611">
        <v>6.8649997711181641</v>
      </c>
      <c r="D12" s="611">
        <v>6.4489998817443848</v>
      </c>
      <c r="E12" s="611">
        <v>6.6079998016357422</v>
      </c>
      <c r="F12" s="611">
        <v>6.7534456253051758</v>
      </c>
      <c r="G12" s="611">
        <v>6.7130980491638184</v>
      </c>
      <c r="H12" s="611">
        <v>6.664980411529541</v>
      </c>
      <c r="I12" s="611">
        <v>6.7771635055541992</v>
      </c>
      <c r="J12" s="611">
        <v>7.0866279602050781</v>
      </c>
      <c r="K12" s="611">
        <v>7.6063637733459473</v>
      </c>
      <c r="L12" s="611">
        <v>7.9173116683959961</v>
      </c>
      <c r="M12" s="611">
        <v>8.0788478851318359</v>
      </c>
      <c r="N12" s="611">
        <v>8.8456010818481445</v>
      </c>
      <c r="O12" s="611">
        <v>8.9431858062744141</v>
      </c>
      <c r="P12" s="611">
        <v>9.0142183303833008</v>
      </c>
      <c r="Q12" s="611">
        <v>9.5680093765258789</v>
      </c>
      <c r="R12" s="611">
        <v>9.6872081756591797</v>
      </c>
      <c r="S12" s="611">
        <v>9.7503662109375</v>
      </c>
      <c r="T12" s="611">
        <v>9.7717952728271484</v>
      </c>
      <c r="U12" s="611">
        <v>9.6985034942626953</v>
      </c>
      <c r="V12" s="611">
        <v>9.6099357604980469</v>
      </c>
      <c r="W12" s="611">
        <v>9.4801311492919922</v>
      </c>
      <c r="X12" s="611">
        <v>9.4157848358154297</v>
      </c>
      <c r="Y12" s="611">
        <v>9.5116720199584961</v>
      </c>
      <c r="Z12" s="611">
        <v>9.6991777420043945</v>
      </c>
      <c r="AA12" s="611">
        <v>9.6028614044189453</v>
      </c>
      <c r="AB12" s="611">
        <v>9.6963529586791992</v>
      </c>
      <c r="AC12" s="590"/>
      <c r="AD12" s="590"/>
      <c r="AE12" s="590"/>
      <c r="AF12" s="590"/>
      <c r="AG12" s="590"/>
      <c r="AH12" s="590"/>
      <c r="AI12" s="590"/>
      <c r="AJ12" s="590"/>
      <c r="AK12" s="590"/>
      <c r="AL12" s="590"/>
      <c r="AM12" s="590"/>
    </row>
    <row r="13" spans="1:39" ht="13" x14ac:dyDescent="0.3">
      <c r="A13" s="574"/>
      <c r="B13" s="620" t="s">
        <v>349</v>
      </c>
      <c r="C13" s="612">
        <v>13.232223510742188</v>
      </c>
      <c r="D13" s="612">
        <v>12.829914093017578</v>
      </c>
      <c r="E13" s="612">
        <v>13.180386543273926</v>
      </c>
      <c r="F13" s="612">
        <v>13.108921051025391</v>
      </c>
      <c r="G13" s="612">
        <v>13.306689262390137</v>
      </c>
      <c r="H13" s="612">
        <v>13.26236629486084</v>
      </c>
      <c r="I13" s="612">
        <v>13.253052711486816</v>
      </c>
      <c r="J13" s="612">
        <v>13.757278442382813</v>
      </c>
      <c r="K13" s="612">
        <v>14.392723083496094</v>
      </c>
      <c r="L13" s="612">
        <v>14.846567153930664</v>
      </c>
      <c r="M13" s="612">
        <v>15.202431678771973</v>
      </c>
      <c r="N13" s="612">
        <v>16.50401496887207</v>
      </c>
      <c r="O13" s="612">
        <v>17.054588317871094</v>
      </c>
      <c r="P13" s="612">
        <v>17.280712127685547</v>
      </c>
      <c r="Q13" s="612">
        <v>18.161125183105469</v>
      </c>
      <c r="R13" s="612">
        <v>18.573509216308594</v>
      </c>
      <c r="S13" s="612">
        <v>18.841577529907227</v>
      </c>
      <c r="T13" s="612">
        <v>19.03706169128418</v>
      </c>
      <c r="U13" s="612">
        <v>19.088836669921875</v>
      </c>
      <c r="V13" s="612">
        <v>18.774784088134766</v>
      </c>
      <c r="W13" s="612">
        <v>18.462827682495117</v>
      </c>
      <c r="X13" s="612">
        <v>18.396183013916016</v>
      </c>
      <c r="Y13" s="612">
        <v>18.441774368286133</v>
      </c>
      <c r="Z13" s="612">
        <v>18.562274932861328</v>
      </c>
      <c r="AA13" s="612">
        <v>18.62626838684082</v>
      </c>
      <c r="AB13" s="612">
        <v>18.970235824584961</v>
      </c>
      <c r="AC13" s="590"/>
      <c r="AD13" s="590"/>
      <c r="AE13" s="590"/>
      <c r="AF13" s="590"/>
      <c r="AG13" s="590"/>
      <c r="AH13" s="590"/>
      <c r="AI13" s="590"/>
      <c r="AJ13" s="590"/>
      <c r="AK13" s="590"/>
      <c r="AL13" s="590"/>
      <c r="AM13" s="590"/>
    </row>
    <row r="14" spans="1:39" ht="13" x14ac:dyDescent="0.3">
      <c r="A14" s="574"/>
      <c r="B14" s="621"/>
      <c r="C14" s="622"/>
      <c r="D14" s="622"/>
      <c r="E14" s="622"/>
      <c r="F14" s="622"/>
      <c r="G14" s="622"/>
      <c r="H14" s="622"/>
      <c r="I14" s="622"/>
      <c r="J14" s="622"/>
      <c r="K14" s="622"/>
      <c r="L14" s="622"/>
      <c r="M14" s="622"/>
      <c r="N14" s="622"/>
      <c r="O14" s="622"/>
      <c r="P14" s="622"/>
      <c r="Q14" s="622"/>
      <c r="R14" s="622"/>
      <c r="S14" s="622"/>
      <c r="T14" s="622"/>
      <c r="U14" s="622"/>
      <c r="V14" s="622"/>
      <c r="W14" s="622"/>
      <c r="X14" s="622"/>
      <c r="Y14" s="622"/>
      <c r="Z14" s="622"/>
      <c r="AA14" s="622"/>
      <c r="AB14" s="622"/>
    </row>
    <row r="15" spans="1:39" ht="20.149999999999999" customHeight="1" x14ac:dyDescent="0.25">
      <c r="A15" s="613"/>
      <c r="B15" s="623" t="s">
        <v>968</v>
      </c>
      <c r="C15" s="614">
        <v>109.88468170166016</v>
      </c>
      <c r="D15" s="614">
        <v>112.07011413574219</v>
      </c>
      <c r="E15" s="614">
        <v>113.35205841064453</v>
      </c>
      <c r="F15" s="614">
        <v>114.83847045898438</v>
      </c>
      <c r="G15" s="614">
        <v>122.4061279296875</v>
      </c>
      <c r="H15" s="614">
        <v>131.95997619628906</v>
      </c>
      <c r="I15" s="614">
        <v>131.12847900390625</v>
      </c>
      <c r="J15" s="614">
        <v>132.79185485839844</v>
      </c>
      <c r="K15" s="614">
        <v>137.81541442871094</v>
      </c>
      <c r="L15" s="614">
        <v>142.92251586914063</v>
      </c>
      <c r="M15" s="614">
        <v>150.10470581054688</v>
      </c>
      <c r="N15" s="614">
        <v>146.20816040039063</v>
      </c>
      <c r="O15" s="614">
        <v>150.88645935058594</v>
      </c>
      <c r="P15" s="614">
        <v>160.6295166015625</v>
      </c>
      <c r="Q15" s="614">
        <v>172.04450988769531</v>
      </c>
      <c r="R15" s="614">
        <v>180.30207824707031</v>
      </c>
      <c r="S15" s="614">
        <v>185.8170166015625</v>
      </c>
      <c r="T15" s="614">
        <v>185.44639587402344</v>
      </c>
      <c r="U15" s="614">
        <v>183.22293090820313</v>
      </c>
      <c r="V15" s="614">
        <v>200.90071105957031</v>
      </c>
      <c r="W15" s="614">
        <v>212.93571472167969</v>
      </c>
      <c r="X15" s="614">
        <v>219.43003845214844</v>
      </c>
      <c r="Y15" s="614">
        <v>231.9967041015625</v>
      </c>
      <c r="Z15" s="614">
        <v>240.75114440917969</v>
      </c>
      <c r="AA15" s="614">
        <v>257.78488159179688</v>
      </c>
      <c r="AB15" s="614">
        <v>258.77447509765625</v>
      </c>
    </row>
    <row r="16" spans="1:39" s="564" customFormat="1" ht="40.4" customHeight="1" x14ac:dyDescent="0.25">
      <c r="A16" s="580"/>
      <c r="B16" s="565"/>
      <c r="C16" s="571"/>
      <c r="D16" s="571"/>
      <c r="E16" s="571"/>
      <c r="F16" s="571"/>
      <c r="G16" s="571"/>
      <c r="H16" s="571"/>
      <c r="I16" s="571"/>
      <c r="J16" s="571"/>
      <c r="K16" s="571"/>
      <c r="L16" s="571"/>
      <c r="M16" s="571"/>
      <c r="N16" s="571"/>
      <c r="O16" s="571"/>
      <c r="P16" s="571"/>
      <c r="Q16" s="571"/>
      <c r="R16" s="571"/>
      <c r="S16" s="571"/>
      <c r="T16" s="571"/>
      <c r="U16" s="571"/>
      <c r="V16" s="571"/>
      <c r="W16" s="571"/>
      <c r="X16" s="571"/>
      <c r="Y16" s="571"/>
      <c r="Z16" s="571"/>
      <c r="AA16" s="571"/>
      <c r="AB16" s="571"/>
      <c r="AC16" s="597"/>
      <c r="AD16" s="597"/>
      <c r="AE16" s="597"/>
      <c r="AF16" s="597"/>
      <c r="AG16" s="597"/>
      <c r="AH16" s="597"/>
      <c r="AI16" s="597"/>
      <c r="AJ16" s="597"/>
      <c r="AK16" s="597"/>
      <c r="AL16" s="597"/>
      <c r="AM16" s="597"/>
    </row>
    <row r="17" spans="1:39" s="564" customFormat="1" ht="25.4" customHeight="1" x14ac:dyDescent="0.25">
      <c r="A17" s="563" t="str">
        <f>Index!B25</f>
        <v>Table 3o    RMI share of GDP by income component, current prices, FY2004-FY2021</v>
      </c>
      <c r="AC17" s="565"/>
      <c r="AD17" s="565"/>
      <c r="AE17" s="565"/>
      <c r="AF17" s="565"/>
      <c r="AG17" s="565"/>
      <c r="AH17" s="565"/>
      <c r="AI17" s="565"/>
      <c r="AJ17" s="565"/>
      <c r="AK17" s="565"/>
      <c r="AL17" s="565"/>
      <c r="AM17" s="565"/>
    </row>
    <row r="18" spans="1:39" ht="20.149999999999999" customHeight="1" x14ac:dyDescent="0.25">
      <c r="A18" s="587"/>
      <c r="B18" s="567"/>
      <c r="C18" s="568" t="str">
        <f>C2</f>
        <v>FY1997</v>
      </c>
      <c r="D18" s="568" t="str">
        <f>D2</f>
        <v>FY1998</v>
      </c>
      <c r="E18" s="568" t="str">
        <f>E2</f>
        <v>FY1999</v>
      </c>
      <c r="F18" s="568" t="str">
        <f t="shared" ref="F18:X18" si="0">F2</f>
        <v>FY2000</v>
      </c>
      <c r="G18" s="568" t="str">
        <f t="shared" si="0"/>
        <v>FY2001</v>
      </c>
      <c r="H18" s="568" t="str">
        <f t="shared" si="0"/>
        <v>FY2002</v>
      </c>
      <c r="I18" s="568" t="str">
        <f t="shared" si="0"/>
        <v>FY2003</v>
      </c>
      <c r="J18" s="568" t="str">
        <f t="shared" si="0"/>
        <v>FY2004</v>
      </c>
      <c r="K18" s="568" t="str">
        <f t="shared" si="0"/>
        <v>FY2005</v>
      </c>
      <c r="L18" s="568" t="str">
        <f t="shared" si="0"/>
        <v>FY2006</v>
      </c>
      <c r="M18" s="568" t="str">
        <f t="shared" si="0"/>
        <v>FY2007</v>
      </c>
      <c r="N18" s="568" t="str">
        <f t="shared" si="0"/>
        <v>FY2008</v>
      </c>
      <c r="O18" s="568" t="str">
        <f t="shared" si="0"/>
        <v>FY2009</v>
      </c>
      <c r="P18" s="568" t="str">
        <f t="shared" si="0"/>
        <v>FY2010</v>
      </c>
      <c r="Q18" s="568" t="str">
        <f t="shared" si="0"/>
        <v>FY2011</v>
      </c>
      <c r="R18" s="568" t="str">
        <f t="shared" si="0"/>
        <v>FY2012</v>
      </c>
      <c r="S18" s="568" t="str">
        <f t="shared" si="0"/>
        <v>FY2013</v>
      </c>
      <c r="T18" s="568" t="str">
        <f t="shared" si="0"/>
        <v>FY2014</v>
      </c>
      <c r="U18" s="568" t="str">
        <f t="shared" si="0"/>
        <v>FY2015</v>
      </c>
      <c r="V18" s="568" t="str">
        <f t="shared" si="0"/>
        <v>FY2016</v>
      </c>
      <c r="W18" s="568" t="str">
        <f t="shared" si="0"/>
        <v>FY2017</v>
      </c>
      <c r="X18" s="568" t="str">
        <f t="shared" si="0"/>
        <v>FY2018</v>
      </c>
      <c r="Y18" s="568" t="str">
        <f>Y2</f>
        <v>FY2019</v>
      </c>
      <c r="Z18" s="568" t="str">
        <f>Z2</f>
        <v>FY2020</v>
      </c>
      <c r="AA18" s="568" t="str">
        <f>AA2</f>
        <v>FY2021</v>
      </c>
      <c r="AB18" s="568" t="str">
        <f>AB2</f>
        <v>FY2022</v>
      </c>
    </row>
    <row r="19" spans="1:39" s="564" customFormat="1" ht="20.149999999999999" customHeight="1" x14ac:dyDescent="0.25">
      <c r="A19" s="572"/>
      <c r="B19" s="619" t="s">
        <v>93</v>
      </c>
      <c r="C19" s="182">
        <f t="shared" ref="C19:W19" si="1">C3/C$15</f>
        <v>0.56351866875931456</v>
      </c>
      <c r="D19" s="182">
        <f t="shared" si="1"/>
        <v>0.55331077398484629</v>
      </c>
      <c r="E19" s="182">
        <f t="shared" si="1"/>
        <v>0.54873448917066314</v>
      </c>
      <c r="F19" s="182">
        <f t="shared" si="1"/>
        <v>0.56939486482557788</v>
      </c>
      <c r="G19" s="182">
        <f t="shared" si="1"/>
        <v>0.5723119448397459</v>
      </c>
      <c r="H19" s="182">
        <f t="shared" si="1"/>
        <v>0.56774598297504586</v>
      </c>
      <c r="I19" s="182">
        <f t="shared" si="1"/>
        <v>0.59519195367362543</v>
      </c>
      <c r="J19" s="182">
        <f t="shared" si="1"/>
        <v>0.61982348588883363</v>
      </c>
      <c r="K19" s="182">
        <f t="shared" si="1"/>
        <v>0.62489012520218679</v>
      </c>
      <c r="L19" s="182">
        <f t="shared" si="1"/>
        <v>0.61536416212124612</v>
      </c>
      <c r="M19" s="182">
        <f t="shared" si="1"/>
        <v>0.60745901654342438</v>
      </c>
      <c r="N19" s="182">
        <f t="shared" si="1"/>
        <v>0.64257164916595855</v>
      </c>
      <c r="O19" s="182">
        <f t="shared" si="1"/>
        <v>0.64170402068262156</v>
      </c>
      <c r="P19" s="182">
        <f t="shared" si="1"/>
        <v>0.61557467947232147</v>
      </c>
      <c r="Q19" s="182">
        <f t="shared" si="1"/>
        <v>0.58632031849980337</v>
      </c>
      <c r="R19" s="182">
        <f t="shared" si="1"/>
        <v>0.57220946157575692</v>
      </c>
      <c r="S19" s="182">
        <f t="shared" si="1"/>
        <v>0.56880566320219317</v>
      </c>
      <c r="T19" s="182">
        <f t="shared" si="1"/>
        <v>0.58143608195721119</v>
      </c>
      <c r="U19" s="182">
        <f t="shared" si="1"/>
        <v>0.59385441739124356</v>
      </c>
      <c r="V19" s="182">
        <f t="shared" si="1"/>
        <v>0.56414084093478856</v>
      </c>
      <c r="W19" s="182">
        <f t="shared" si="1"/>
        <v>0.56683995039754698</v>
      </c>
      <c r="X19" s="182">
        <f t="shared" ref="X19:Y25" si="2">X3/X$15</f>
        <v>0.58122871650332009</v>
      </c>
      <c r="Y19" s="182">
        <f t="shared" si="2"/>
        <v>0.5856896439232061</v>
      </c>
      <c r="Z19" s="182">
        <f t="shared" ref="Z19:AB25" si="3">Z3/Z$15</f>
        <v>0.58258945901876347</v>
      </c>
      <c r="AA19" s="182">
        <f t="shared" si="3"/>
        <v>0.57066441184809691</v>
      </c>
      <c r="AB19" s="182">
        <f t="shared" si="3"/>
        <v>0.59047750568958957</v>
      </c>
      <c r="AC19" s="565"/>
      <c r="AD19" s="565"/>
      <c r="AE19" s="565"/>
      <c r="AF19" s="565"/>
      <c r="AG19" s="565"/>
      <c r="AH19" s="565"/>
      <c r="AI19" s="565"/>
      <c r="AJ19" s="565"/>
      <c r="AK19" s="565"/>
      <c r="AL19" s="565"/>
      <c r="AM19" s="565"/>
    </row>
    <row r="20" spans="1:39" x14ac:dyDescent="0.25">
      <c r="A20" s="572"/>
      <c r="B20" s="619" t="s">
        <v>94</v>
      </c>
      <c r="C20" s="182">
        <f t="shared" ref="C20:W20" si="4">C4/C$15</f>
        <v>0.18139372851330002</v>
      </c>
      <c r="D20" s="182">
        <f t="shared" si="4"/>
        <v>0.22651349415021349</v>
      </c>
      <c r="E20" s="182">
        <f t="shared" si="4"/>
        <v>0.21954001879617138</v>
      </c>
      <c r="F20" s="182">
        <f t="shared" si="4"/>
        <v>0.23500112077324983</v>
      </c>
      <c r="G20" s="182">
        <f t="shared" si="4"/>
        <v>0.20314792131845294</v>
      </c>
      <c r="H20" s="182">
        <f t="shared" si="4"/>
        <v>0.25226184762045062</v>
      </c>
      <c r="I20" s="182">
        <f t="shared" si="4"/>
        <v>0.21797756793515574</v>
      </c>
      <c r="J20" s="182">
        <f t="shared" si="4"/>
        <v>0.20362332000826874</v>
      </c>
      <c r="K20" s="182">
        <f t="shared" si="4"/>
        <v>0.181985022815317</v>
      </c>
      <c r="L20" s="182">
        <f t="shared" si="4"/>
        <v>0.20863734002948786</v>
      </c>
      <c r="M20" s="182">
        <f t="shared" si="4"/>
        <v>0.23080583804721272</v>
      </c>
      <c r="N20" s="182">
        <f t="shared" si="4"/>
        <v>0.18476833869448411</v>
      </c>
      <c r="O20" s="182">
        <f t="shared" si="4"/>
        <v>0.19953209512671038</v>
      </c>
      <c r="P20" s="182">
        <f t="shared" si="4"/>
        <v>0.21318971112041626</v>
      </c>
      <c r="Q20" s="182">
        <f t="shared" si="4"/>
        <v>0.24520042333958811</v>
      </c>
      <c r="R20" s="182">
        <f t="shared" si="4"/>
        <v>0.27058859148274877</v>
      </c>
      <c r="S20" s="182">
        <f t="shared" si="4"/>
        <v>0.26606712973151592</v>
      </c>
      <c r="T20" s="182">
        <f t="shared" si="4"/>
        <v>0.25771688451352975</v>
      </c>
      <c r="U20" s="182">
        <f t="shared" si="4"/>
        <v>0.26128411540663332</v>
      </c>
      <c r="V20" s="182">
        <f t="shared" si="4"/>
        <v>0.30345254894169016</v>
      </c>
      <c r="W20" s="182">
        <f t="shared" si="4"/>
        <v>0.32259480593093992</v>
      </c>
      <c r="X20" s="182">
        <f t="shared" si="2"/>
        <v>0.30260691389984834</v>
      </c>
      <c r="Y20" s="182">
        <f t="shared" si="2"/>
        <v>0.31145755339205067</v>
      </c>
      <c r="Z20" s="182">
        <f t="shared" si="3"/>
        <v>0.31778382971538549</v>
      </c>
      <c r="AA20" s="182">
        <f t="shared" si="3"/>
        <v>0.31783897304339537</v>
      </c>
      <c r="AB20" s="182">
        <f t="shared" si="3"/>
        <v>0.2848884937146221</v>
      </c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</row>
    <row r="21" spans="1:39" x14ac:dyDescent="0.25">
      <c r="A21" s="572"/>
      <c r="B21" s="619" t="s">
        <v>345</v>
      </c>
      <c r="C21" s="182">
        <f t="shared" ref="C21:W21" si="5">C5/C$15</f>
        <v>3.5368991491587926E-2</v>
      </c>
      <c r="D21" s="182">
        <f t="shared" si="5"/>
        <v>2.462402107009655E-2</v>
      </c>
      <c r="E21" s="182">
        <f t="shared" si="5"/>
        <v>2.6730513476860267E-2</v>
      </c>
      <c r="F21" s="182">
        <f t="shared" si="5"/>
        <v>2.8695405570435716E-2</v>
      </c>
      <c r="G21" s="182">
        <f t="shared" si="5"/>
        <v>2.568567075101396E-2</v>
      </c>
      <c r="H21" s="182">
        <f t="shared" si="5"/>
        <v>2.0735124470275593E-2</v>
      </c>
      <c r="I21" s="182">
        <f t="shared" si="5"/>
        <v>2.5705271901206892E-2</v>
      </c>
      <c r="J21" s="182">
        <f t="shared" si="5"/>
        <v>2.7518128966968324E-2</v>
      </c>
      <c r="K21" s="182">
        <f t="shared" si="5"/>
        <v>2.756185394753756E-2</v>
      </c>
      <c r="L21" s="182">
        <f t="shared" si="5"/>
        <v>2.7334482499997332E-2</v>
      </c>
      <c r="M21" s="182">
        <f t="shared" si="5"/>
        <v>3.1216679625895905E-2</v>
      </c>
      <c r="N21" s="182">
        <f t="shared" si="5"/>
        <v>4.2845145345942942E-2</v>
      </c>
      <c r="O21" s="182">
        <f t="shared" si="5"/>
        <v>4.0110533756653563E-2</v>
      </c>
      <c r="P21" s="182">
        <f t="shared" si="5"/>
        <v>3.3016763724877024E-2</v>
      </c>
      <c r="Q21" s="182">
        <f t="shared" si="5"/>
        <v>3.049372959498662E-2</v>
      </c>
      <c r="R21" s="182">
        <f t="shared" si="5"/>
        <v>3.8318446241569999E-2</v>
      </c>
      <c r="S21" s="182">
        <f t="shared" si="5"/>
        <v>3.8999644350035112E-2</v>
      </c>
      <c r="T21" s="182">
        <f t="shared" si="5"/>
        <v>3.3269797521931078E-2</v>
      </c>
      <c r="U21" s="182">
        <f t="shared" si="5"/>
        <v>3.5472705197116053E-2</v>
      </c>
      <c r="V21" s="182">
        <f t="shared" si="5"/>
        <v>3.5895049182267755E-2</v>
      </c>
      <c r="W21" s="182">
        <f t="shared" si="5"/>
        <v>3.2000358474821307E-2</v>
      </c>
      <c r="X21" s="182">
        <f t="shared" si="2"/>
        <v>4.2052935916921774E-2</v>
      </c>
      <c r="Y21" s="182">
        <f t="shared" si="2"/>
        <v>4.7674913918160165E-2</v>
      </c>
      <c r="Z21" s="182">
        <f t="shared" si="3"/>
        <v>4.4129444113073076E-2</v>
      </c>
      <c r="AA21" s="182">
        <f t="shared" si="3"/>
        <v>4.1844344860570412E-2</v>
      </c>
      <c r="AB21" s="182">
        <f t="shared" si="3"/>
        <v>4.7854105160644665E-2</v>
      </c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</row>
    <row r="22" spans="1:39" x14ac:dyDescent="0.25">
      <c r="A22" s="572"/>
      <c r="B22" s="619" t="s">
        <v>343</v>
      </c>
      <c r="C22" s="182">
        <f t="shared" ref="C22:W22" si="6">C6/C$15</f>
        <v>-3.4429302573352902E-2</v>
      </c>
      <c r="D22" s="182">
        <f t="shared" si="6"/>
        <v>-3.7054391938487821E-2</v>
      </c>
      <c r="E22" s="182">
        <f t="shared" si="6"/>
        <v>-3.8776194143464067E-2</v>
      </c>
      <c r="F22" s="182">
        <f t="shared" si="6"/>
        <v>-3.7472151741138188E-2</v>
      </c>
      <c r="G22" s="182">
        <f t="shared" si="6"/>
        <v>-3.5241367404520163E-2</v>
      </c>
      <c r="H22" s="182">
        <f t="shared" si="6"/>
        <v>-3.5402437191905903E-2</v>
      </c>
      <c r="I22" s="182">
        <f t="shared" si="6"/>
        <v>-3.3399973974927492E-2</v>
      </c>
      <c r="J22" s="182">
        <f t="shared" si="6"/>
        <v>-3.5291475110963366E-2</v>
      </c>
      <c r="K22" s="182">
        <f t="shared" si="6"/>
        <v>-3.5528200635283655E-2</v>
      </c>
      <c r="L22" s="182">
        <f t="shared" si="6"/>
        <v>-3.8457784573221576E-2</v>
      </c>
      <c r="M22" s="182">
        <f t="shared" si="6"/>
        <v>-4.0787432138129492E-2</v>
      </c>
      <c r="N22" s="182">
        <f t="shared" si="6"/>
        <v>-4.0186884164285612E-2</v>
      </c>
      <c r="O22" s="182">
        <f t="shared" si="6"/>
        <v>-3.4738049748723139E-2</v>
      </c>
      <c r="P22" s="182">
        <f t="shared" si="6"/>
        <v>-3.128590761142569E-2</v>
      </c>
      <c r="Q22" s="182">
        <f t="shared" si="6"/>
        <v>-2.8437366436989655E-2</v>
      </c>
      <c r="R22" s="182">
        <f t="shared" si="6"/>
        <v>-2.645905040563961E-2</v>
      </c>
      <c r="S22" s="182">
        <f t="shared" si="6"/>
        <v>-2.7903132951006198E-2</v>
      </c>
      <c r="T22" s="182">
        <f t="shared" si="6"/>
        <v>-3.0608562490460501E-2</v>
      </c>
      <c r="U22" s="182">
        <f t="shared" si="6"/>
        <v>-3.2749767066093768E-2</v>
      </c>
      <c r="V22" s="182">
        <f t="shared" si="6"/>
        <v>-3.147801707307385E-2</v>
      </c>
      <c r="W22" s="182">
        <f t="shared" si="6"/>
        <v>-3.9765633425546697E-2</v>
      </c>
      <c r="X22" s="182">
        <f t="shared" si="2"/>
        <v>-4.455078596692328E-2</v>
      </c>
      <c r="Y22" s="182">
        <f t="shared" si="2"/>
        <v>-4.1724127730770104E-2</v>
      </c>
      <c r="Z22" s="182">
        <f t="shared" si="3"/>
        <v>-3.5115729680063851E-2</v>
      </c>
      <c r="AA22" s="182">
        <f t="shared" si="3"/>
        <v>-3.2633411989565646E-2</v>
      </c>
      <c r="AB22" s="182">
        <f t="shared" si="3"/>
        <v>-3.2341066070705402E-2</v>
      </c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</row>
    <row r="23" spans="1:39" x14ac:dyDescent="0.25">
      <c r="A23" s="572"/>
      <c r="B23" s="619" t="s">
        <v>966</v>
      </c>
      <c r="C23" s="182">
        <f t="shared" ref="C23:W23" si="7">C7/C$15</f>
        <v>0.15473623019960348</v>
      </c>
      <c r="D23" s="182">
        <f t="shared" si="7"/>
        <v>0.14166916679363023</v>
      </c>
      <c r="E23" s="182">
        <f t="shared" si="7"/>
        <v>0.13956411337983041</v>
      </c>
      <c r="F23" s="182">
        <f t="shared" si="7"/>
        <v>0.13485330426807993</v>
      </c>
      <c r="G23" s="182">
        <f t="shared" si="7"/>
        <v>0.14781121509726741</v>
      </c>
      <c r="H23" s="182">
        <f t="shared" si="7"/>
        <v>0.1428833913092647</v>
      </c>
      <c r="I23" s="182">
        <f t="shared" si="7"/>
        <v>0.12616224087219891</v>
      </c>
      <c r="J23" s="182">
        <f t="shared" si="7"/>
        <v>0.10233225592167533</v>
      </c>
      <c r="K23" s="182">
        <f t="shared" si="7"/>
        <v>0.11691292977944437</v>
      </c>
      <c r="L23" s="182">
        <f t="shared" si="7"/>
        <v>0.11531250233543336</v>
      </c>
      <c r="M23" s="182">
        <f t="shared" si="7"/>
        <v>0.12238674745066259</v>
      </c>
      <c r="N23" s="182">
        <f t="shared" si="7"/>
        <v>0.1228610318122777</v>
      </c>
      <c r="O23" s="182">
        <f t="shared" si="7"/>
        <v>0.10224941333337378</v>
      </c>
      <c r="P23" s="182">
        <f t="shared" si="7"/>
        <v>0.1055245261335216</v>
      </c>
      <c r="Q23" s="182">
        <f t="shared" si="7"/>
        <v>9.2389250959791169E-2</v>
      </c>
      <c r="R23" s="182">
        <f t="shared" si="7"/>
        <v>9.1412728814668109E-2</v>
      </c>
      <c r="S23" s="182">
        <f t="shared" si="7"/>
        <v>9.3054825852229614E-2</v>
      </c>
      <c r="T23" s="182">
        <f t="shared" si="7"/>
        <v>8.7162507410468576E-2</v>
      </c>
      <c r="U23" s="182">
        <f t="shared" si="7"/>
        <v>8.927736398766857E-2</v>
      </c>
      <c r="V23" s="182">
        <f t="shared" si="7"/>
        <v>9.0859472746524464E-2</v>
      </c>
      <c r="W23" s="182">
        <f t="shared" si="7"/>
        <v>8.6809514971563861E-2</v>
      </c>
      <c r="X23" s="182">
        <f t="shared" si="2"/>
        <v>9.0593194273911451E-2</v>
      </c>
      <c r="Y23" s="182">
        <f t="shared" si="2"/>
        <v>9.2735440540652886E-2</v>
      </c>
      <c r="Z23" s="182">
        <f t="shared" si="3"/>
        <v>8.6072676997467401E-2</v>
      </c>
      <c r="AA23" s="182">
        <f t="shared" si="3"/>
        <v>8.5442561910337222E-2</v>
      </c>
      <c r="AB23" s="182">
        <f t="shared" si="3"/>
        <v>9.1256957054890592E-2</v>
      </c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</row>
    <row r="24" spans="1:39" x14ac:dyDescent="0.25">
      <c r="A24" s="572"/>
      <c r="B24" s="619" t="s">
        <v>967</v>
      </c>
      <c r="C24" s="182">
        <f t="shared" ref="C24:W24" si="8">C8/C$15</f>
        <v>-2.1007476928973211E-2</v>
      </c>
      <c r="D24" s="182">
        <f t="shared" si="8"/>
        <v>-2.3544190450379577E-2</v>
      </c>
      <c r="E24" s="182">
        <f t="shared" si="8"/>
        <v>-1.2071240525100118E-2</v>
      </c>
      <c r="F24" s="182">
        <f t="shared" si="8"/>
        <v>-4.4623546250133206E-2</v>
      </c>
      <c r="G24" s="182">
        <f t="shared" si="8"/>
        <v>-2.2424661319210851E-2</v>
      </c>
      <c r="H24" s="182">
        <f t="shared" si="8"/>
        <v>-4.8726811313753532E-2</v>
      </c>
      <c r="I24" s="182">
        <f t="shared" si="8"/>
        <v>-3.2706310227708042E-2</v>
      </c>
      <c r="J24" s="182">
        <f t="shared" si="8"/>
        <v>-2.1606084332732329E-2</v>
      </c>
      <c r="K24" s="182">
        <f t="shared" si="8"/>
        <v>-2.0256544851005955E-2</v>
      </c>
      <c r="L24" s="182">
        <f t="shared" si="8"/>
        <v>-3.2069153249268408E-2</v>
      </c>
      <c r="M24" s="182">
        <f t="shared" si="8"/>
        <v>-5.2359751498943508E-2</v>
      </c>
      <c r="N24" s="182">
        <f t="shared" si="8"/>
        <v>-6.5739506932760081E-2</v>
      </c>
      <c r="O24" s="182">
        <f t="shared" si="8"/>
        <v>-6.1887229805951259E-2</v>
      </c>
      <c r="P24" s="182">
        <f t="shared" si="8"/>
        <v>-4.3600915135875162E-2</v>
      </c>
      <c r="Q24" s="182">
        <f t="shared" si="8"/>
        <v>-3.1526940227362771E-2</v>
      </c>
      <c r="R24" s="182">
        <f t="shared" si="8"/>
        <v>-4.9083512090991099E-2</v>
      </c>
      <c r="S24" s="182">
        <f t="shared" si="8"/>
        <v>-4.042273947946181E-2</v>
      </c>
      <c r="T24" s="182">
        <f t="shared" si="8"/>
        <v>-3.1632058252762704E-2</v>
      </c>
      <c r="U24" s="182">
        <f t="shared" si="8"/>
        <v>-5.1322493287222916E-2</v>
      </c>
      <c r="V24" s="182">
        <f t="shared" si="8"/>
        <v>-5.6322927582377613E-2</v>
      </c>
      <c r="W24" s="182">
        <f t="shared" si="8"/>
        <v>-5.5185111668221071E-2</v>
      </c>
      <c r="X24" s="182">
        <f t="shared" si="2"/>
        <v>-5.5767203059517753E-2</v>
      </c>
      <c r="Y24" s="182">
        <f t="shared" si="2"/>
        <v>-7.532493954276652E-2</v>
      </c>
      <c r="Z24" s="182">
        <f t="shared" si="3"/>
        <v>-7.2561226115038235E-2</v>
      </c>
      <c r="AA24" s="182">
        <f t="shared" si="3"/>
        <v>-5.5411953014616266E-2</v>
      </c>
      <c r="AB24" s="182">
        <f t="shared" si="3"/>
        <v>-5.5443941887290342E-2</v>
      </c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</row>
    <row r="25" spans="1:39" ht="13" x14ac:dyDescent="0.3">
      <c r="A25" s="572"/>
      <c r="B25" s="620" t="s">
        <v>346</v>
      </c>
      <c r="C25" s="590">
        <f t="shared" ref="C25:W25" si="9">C9/C$15</f>
        <v>0.8795808177643174</v>
      </c>
      <c r="D25" s="590">
        <f t="shared" si="9"/>
        <v>0.88551882893440337</v>
      </c>
      <c r="E25" s="590">
        <f t="shared" si="9"/>
        <v>0.88372165808804448</v>
      </c>
      <c r="F25" s="590">
        <f t="shared" si="9"/>
        <v>0.88584901197892019</v>
      </c>
      <c r="G25" s="590">
        <f t="shared" si="9"/>
        <v>0.89129068432741532</v>
      </c>
      <c r="H25" s="590">
        <f t="shared" si="9"/>
        <v>0.89949710509637404</v>
      </c>
      <c r="I25" s="590">
        <f t="shared" si="9"/>
        <v>0.89893073199749207</v>
      </c>
      <c r="J25" s="590">
        <f t="shared" si="9"/>
        <v>0.89639962416032726</v>
      </c>
      <c r="K25" s="590">
        <f t="shared" si="9"/>
        <v>0.89556521566793856</v>
      </c>
      <c r="L25" s="590">
        <f t="shared" si="9"/>
        <v>0.89612152580934112</v>
      </c>
      <c r="M25" s="590">
        <f t="shared" si="9"/>
        <v>0.89872110756021339</v>
      </c>
      <c r="N25" s="590">
        <f t="shared" si="9"/>
        <v>0.88711975435346946</v>
      </c>
      <c r="O25" s="590">
        <f t="shared" si="9"/>
        <v>0.88697076754349369</v>
      </c>
      <c r="P25" s="590">
        <f t="shared" si="9"/>
        <v>0.89241889629501847</v>
      </c>
      <c r="Q25" s="590">
        <f t="shared" si="9"/>
        <v>0.89443942404459242</v>
      </c>
      <c r="R25" s="590">
        <f t="shared" si="9"/>
        <v>0.89698667355208417</v>
      </c>
      <c r="S25" s="590">
        <f t="shared" si="9"/>
        <v>0.89860141123482717</v>
      </c>
      <c r="T25" s="590">
        <f t="shared" si="9"/>
        <v>0.89734465580250489</v>
      </c>
      <c r="U25" s="590">
        <f t="shared" si="9"/>
        <v>0.89581633382185333</v>
      </c>
      <c r="V25" s="590">
        <f t="shared" si="9"/>
        <v>0.90654696952331604</v>
      </c>
      <c r="W25" s="590">
        <f t="shared" si="9"/>
        <v>0.91329388020240843</v>
      </c>
      <c r="X25" s="590">
        <f t="shared" si="2"/>
        <v>0.91616373679841689</v>
      </c>
      <c r="Y25" s="590">
        <f t="shared" si="2"/>
        <v>0.92050847216836262</v>
      </c>
      <c r="Z25" s="590">
        <f t="shared" si="3"/>
        <v>0.92289845008834215</v>
      </c>
      <c r="AA25" s="590">
        <f t="shared" si="3"/>
        <v>0.92774492295872135</v>
      </c>
      <c r="AB25" s="590">
        <f t="shared" si="3"/>
        <v>0.92669203523500498</v>
      </c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</row>
    <row r="26" spans="1:39" ht="13" x14ac:dyDescent="0.3">
      <c r="A26" s="574"/>
      <c r="B26" s="621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Y26" s="622"/>
      <c r="Z26" s="622"/>
      <c r="AA26" s="622"/>
      <c r="AB26" s="622"/>
    </row>
    <row r="27" spans="1:39" ht="13" x14ac:dyDescent="0.3">
      <c r="A27" s="574"/>
      <c r="B27" s="619" t="s">
        <v>347</v>
      </c>
      <c r="C27" s="182">
        <f t="shared" ref="C27:W27" si="10">C11/C$15</f>
        <v>5.7944598291791077E-2</v>
      </c>
      <c r="D27" s="182">
        <f t="shared" si="10"/>
        <v>5.6936809044216947E-2</v>
      </c>
      <c r="E27" s="182">
        <f t="shared" si="10"/>
        <v>5.7982063642735171E-2</v>
      </c>
      <c r="F27" s="182">
        <f t="shared" si="10"/>
        <v>5.5342738372592064E-2</v>
      </c>
      <c r="G27" s="182">
        <f t="shared" si="10"/>
        <v>5.386651633855264E-2</v>
      </c>
      <c r="H27" s="182">
        <f t="shared" si="10"/>
        <v>4.9995358822700266E-2</v>
      </c>
      <c r="I27" s="182">
        <f t="shared" si="10"/>
        <v>4.9385836943756985E-2</v>
      </c>
      <c r="J27" s="182">
        <f t="shared" si="10"/>
        <v>5.0233882863455225E-2</v>
      </c>
      <c r="K27" s="182">
        <f t="shared" si="10"/>
        <v>4.9242382198550004E-2</v>
      </c>
      <c r="L27" s="182">
        <f t="shared" si="10"/>
        <v>4.8482605558918576E-2</v>
      </c>
      <c r="M27" s="182">
        <f t="shared" si="10"/>
        <v>4.7457428322027005E-2</v>
      </c>
      <c r="N27" s="182">
        <f t="shared" si="10"/>
        <v>5.2380211493589263E-2</v>
      </c>
      <c r="O27" s="182">
        <f t="shared" si="10"/>
        <v>5.3758319643181292E-2</v>
      </c>
      <c r="P27" s="182">
        <f t="shared" si="10"/>
        <v>5.1463099799601328E-2</v>
      </c>
      <c r="Q27" s="182">
        <f t="shared" si="10"/>
        <v>4.9947055944204177E-2</v>
      </c>
      <c r="R27" s="182">
        <f t="shared" si="10"/>
        <v>4.9285632648929947E-2</v>
      </c>
      <c r="S27" s="182">
        <f t="shared" si="10"/>
        <v>4.8925612332176904E-2</v>
      </c>
      <c r="T27" s="182">
        <f t="shared" si="10"/>
        <v>4.9961965422887313E-2</v>
      </c>
      <c r="U27" s="182">
        <f t="shared" si="10"/>
        <v>5.1250862155260736E-2</v>
      </c>
      <c r="V27" s="182">
        <f t="shared" si="10"/>
        <v>4.5618794872852357E-2</v>
      </c>
      <c r="W27" s="182">
        <f t="shared" si="10"/>
        <v>4.2185020481972174E-2</v>
      </c>
      <c r="X27" s="182">
        <f t="shared" ref="X27:Y29" si="11">X11/X$15</f>
        <v>4.0926020163182718E-2</v>
      </c>
      <c r="Y27" s="182">
        <f t="shared" si="11"/>
        <v>3.8492367307159055E-2</v>
      </c>
      <c r="Z27" s="182">
        <f t="shared" ref="Z27:AB29" si="12">Z11/Z$15</f>
        <v>3.681435519769561E-2</v>
      </c>
      <c r="AA27" s="182">
        <f t="shared" si="12"/>
        <v>3.500363142595176E-2</v>
      </c>
      <c r="AB27" s="182">
        <f t="shared" si="12"/>
        <v>3.583770332219198E-2</v>
      </c>
      <c r="AC27" s="590"/>
      <c r="AD27" s="590"/>
      <c r="AE27" s="590"/>
      <c r="AF27" s="590"/>
      <c r="AG27" s="590"/>
      <c r="AH27" s="590"/>
      <c r="AI27" s="590"/>
      <c r="AJ27" s="590"/>
      <c r="AK27" s="590"/>
      <c r="AL27" s="590"/>
      <c r="AM27" s="590"/>
    </row>
    <row r="28" spans="1:39" ht="13" x14ac:dyDescent="0.3">
      <c r="A28" s="574"/>
      <c r="B28" s="619" t="s">
        <v>348</v>
      </c>
      <c r="C28" s="182">
        <f t="shared" ref="C28:W28" si="13">C12/C$15</f>
        <v>6.2474583943891486E-2</v>
      </c>
      <c r="D28" s="182">
        <f t="shared" si="13"/>
        <v>5.7544332237702472E-2</v>
      </c>
      <c r="E28" s="182">
        <f t="shared" si="13"/>
        <v>5.8296248822378736E-2</v>
      </c>
      <c r="F28" s="182">
        <f t="shared" si="13"/>
        <v>5.8808216430549128E-2</v>
      </c>
      <c r="G28" s="182">
        <f t="shared" si="13"/>
        <v>5.4842826602765793E-2</v>
      </c>
      <c r="H28" s="182">
        <f t="shared" si="13"/>
        <v>5.0507590283401183E-2</v>
      </c>
      <c r="I28" s="182">
        <f t="shared" si="13"/>
        <v>5.1683383785396539E-2</v>
      </c>
      <c r="J28" s="182">
        <f t="shared" si="13"/>
        <v>5.3366435522433579E-2</v>
      </c>
      <c r="K28" s="182">
        <f t="shared" si="13"/>
        <v>5.5192402133511426E-2</v>
      </c>
      <c r="L28" s="182">
        <f t="shared" si="13"/>
        <v>5.5395831932073321E-2</v>
      </c>
      <c r="M28" s="182">
        <f t="shared" si="13"/>
        <v>5.3821416467305636E-2</v>
      </c>
      <c r="N28" s="182">
        <f t="shared" si="13"/>
        <v>6.0500050459731468E-2</v>
      </c>
      <c r="O28" s="182">
        <f t="shared" si="13"/>
        <v>5.9270963377136762E-2</v>
      </c>
      <c r="P28" s="182">
        <f t="shared" si="13"/>
        <v>5.6118069213535918E-2</v>
      </c>
      <c r="Q28" s="182">
        <f t="shared" si="13"/>
        <v>5.5613569899856399E-2</v>
      </c>
      <c r="R28" s="182">
        <f t="shared" si="13"/>
        <v>5.3727656773787547E-2</v>
      </c>
      <c r="S28" s="182">
        <f t="shared" si="13"/>
        <v>5.2472945639013724E-2</v>
      </c>
      <c r="T28" s="182">
        <f t="shared" si="13"/>
        <v>5.2693368489432804E-2</v>
      </c>
      <c r="U28" s="182">
        <f t="shared" si="13"/>
        <v>5.2932804022885985E-2</v>
      </c>
      <c r="V28" s="182">
        <f t="shared" si="13"/>
        <v>4.7834254591804536E-2</v>
      </c>
      <c r="W28" s="182">
        <f t="shared" si="13"/>
        <v>4.4521094836923514E-2</v>
      </c>
      <c r="X28" s="182">
        <f t="shared" si="11"/>
        <v>4.2910190884684868E-2</v>
      </c>
      <c r="Y28" s="182">
        <f t="shared" si="11"/>
        <v>4.0999168745925449E-2</v>
      </c>
      <c r="Z28" s="182">
        <f t="shared" si="12"/>
        <v>4.0287151140265029E-2</v>
      </c>
      <c r="AA28" s="182">
        <f t="shared" si="12"/>
        <v>3.7251453014320306E-2</v>
      </c>
      <c r="AB28" s="182">
        <f t="shared" si="12"/>
        <v>3.7470283554898495E-2</v>
      </c>
      <c r="AC28" s="590"/>
      <c r="AD28" s="590"/>
      <c r="AE28" s="590"/>
      <c r="AF28" s="590"/>
      <c r="AG28" s="590"/>
      <c r="AH28" s="590"/>
      <c r="AI28" s="590"/>
      <c r="AJ28" s="590"/>
      <c r="AK28" s="590"/>
      <c r="AL28" s="590"/>
      <c r="AM28" s="590"/>
    </row>
    <row r="29" spans="1:39" ht="13" x14ac:dyDescent="0.3">
      <c r="A29" s="574"/>
      <c r="B29" s="620" t="s">
        <v>349</v>
      </c>
      <c r="C29" s="590">
        <f t="shared" ref="C29:W29" si="14">C13/C$15</f>
        <v>0.12041918223568256</v>
      </c>
      <c r="D29" s="590">
        <f t="shared" si="14"/>
        <v>0.11448113702710838</v>
      </c>
      <c r="E29" s="590">
        <f t="shared" si="14"/>
        <v>0.11627831667180556</v>
      </c>
      <c r="F29" s="590">
        <f t="shared" si="14"/>
        <v>0.11415095480314119</v>
      </c>
      <c r="G29" s="590">
        <f t="shared" si="14"/>
        <v>0.10870933904578504</v>
      </c>
      <c r="H29" s="590">
        <f t="shared" si="14"/>
        <v>0.10050294549260308</v>
      </c>
      <c r="I29" s="590">
        <f t="shared" si="14"/>
        <v>0.10106921709274165</v>
      </c>
      <c r="J29" s="590">
        <f t="shared" si="14"/>
        <v>0.1036003183858888</v>
      </c>
      <c r="K29" s="590">
        <f t="shared" si="14"/>
        <v>0.10443478433206144</v>
      </c>
      <c r="L29" s="590">
        <f t="shared" si="14"/>
        <v>0.10387843415465854</v>
      </c>
      <c r="M29" s="590">
        <f t="shared" si="14"/>
        <v>0.10127884796602957</v>
      </c>
      <c r="N29" s="590">
        <f t="shared" si="14"/>
        <v>0.11288025869196269</v>
      </c>
      <c r="O29" s="590">
        <f t="shared" si="14"/>
        <v>0.11302928302031806</v>
      </c>
      <c r="P29" s="590">
        <f t="shared" si="14"/>
        <v>0.1075811749502423</v>
      </c>
      <c r="Q29" s="590">
        <f t="shared" si="14"/>
        <v>0.10556062030087691</v>
      </c>
      <c r="R29" s="590">
        <f t="shared" si="14"/>
        <v>0.10301328413340344</v>
      </c>
      <c r="S29" s="590">
        <f t="shared" si="14"/>
        <v>0.10139855797119063</v>
      </c>
      <c r="T29" s="590">
        <f t="shared" si="14"/>
        <v>0.10265533391232012</v>
      </c>
      <c r="U29" s="590">
        <f t="shared" si="14"/>
        <v>0.10418366617814671</v>
      </c>
      <c r="V29" s="590">
        <f t="shared" si="14"/>
        <v>9.3453049464656893E-2</v>
      </c>
      <c r="W29" s="590">
        <f t="shared" si="14"/>
        <v>8.6706110840199774E-2</v>
      </c>
      <c r="X29" s="590">
        <f t="shared" si="11"/>
        <v>8.3836211047867579E-2</v>
      </c>
      <c r="Y29" s="590">
        <f t="shared" si="11"/>
        <v>7.9491536053084497E-2</v>
      </c>
      <c r="Z29" s="590">
        <f t="shared" si="12"/>
        <v>7.7101502376715439E-2</v>
      </c>
      <c r="AA29" s="590">
        <f t="shared" si="12"/>
        <v>7.2255084440272066E-2</v>
      </c>
      <c r="AB29" s="590">
        <f t="shared" si="12"/>
        <v>7.3307986877090475E-2</v>
      </c>
      <c r="AC29" s="590"/>
      <c r="AD29" s="590"/>
      <c r="AE29" s="590"/>
      <c r="AF29" s="590"/>
      <c r="AG29" s="590"/>
      <c r="AH29" s="590"/>
      <c r="AI29" s="590"/>
      <c r="AJ29" s="590"/>
      <c r="AK29" s="590"/>
      <c r="AL29" s="590"/>
      <c r="AM29" s="590"/>
    </row>
    <row r="30" spans="1:39" ht="13" x14ac:dyDescent="0.3">
      <c r="A30" s="574"/>
      <c r="B30" s="621"/>
      <c r="C30" s="622"/>
      <c r="D30" s="622"/>
      <c r="E30" s="622"/>
      <c r="F30" s="622"/>
      <c r="G30" s="622"/>
      <c r="H30" s="622"/>
      <c r="I30" s="622"/>
      <c r="J30" s="622"/>
      <c r="K30" s="622"/>
      <c r="L30" s="622"/>
      <c r="M30" s="622"/>
      <c r="N30" s="622"/>
      <c r="O30" s="622"/>
      <c r="P30" s="622"/>
      <c r="Q30" s="622"/>
      <c r="R30" s="622"/>
      <c r="S30" s="622"/>
      <c r="T30" s="622"/>
      <c r="U30" s="622"/>
      <c r="V30" s="622"/>
      <c r="W30" s="622"/>
      <c r="X30" s="622"/>
      <c r="Y30" s="622"/>
      <c r="Z30" s="622"/>
      <c r="AA30" s="622"/>
      <c r="AB30" s="622"/>
    </row>
    <row r="31" spans="1:39" ht="20.149999999999999" customHeight="1" x14ac:dyDescent="0.25">
      <c r="A31" s="613"/>
      <c r="B31" s="623" t="s">
        <v>968</v>
      </c>
      <c r="C31" s="615">
        <f t="shared" ref="C31:W31" si="15">C15/C$15</f>
        <v>1</v>
      </c>
      <c r="D31" s="615">
        <f t="shared" si="15"/>
        <v>1</v>
      </c>
      <c r="E31" s="615">
        <f t="shared" si="15"/>
        <v>1</v>
      </c>
      <c r="F31" s="615">
        <f t="shared" si="15"/>
        <v>1</v>
      </c>
      <c r="G31" s="615">
        <f t="shared" si="15"/>
        <v>1</v>
      </c>
      <c r="H31" s="615">
        <f t="shared" si="15"/>
        <v>1</v>
      </c>
      <c r="I31" s="615">
        <f t="shared" si="15"/>
        <v>1</v>
      </c>
      <c r="J31" s="615">
        <f t="shared" si="15"/>
        <v>1</v>
      </c>
      <c r="K31" s="615">
        <f t="shared" si="15"/>
        <v>1</v>
      </c>
      <c r="L31" s="615">
        <f t="shared" si="15"/>
        <v>1</v>
      </c>
      <c r="M31" s="615">
        <f t="shared" si="15"/>
        <v>1</v>
      </c>
      <c r="N31" s="615">
        <f t="shared" si="15"/>
        <v>1</v>
      </c>
      <c r="O31" s="615">
        <f t="shared" si="15"/>
        <v>1</v>
      </c>
      <c r="P31" s="615">
        <f t="shared" si="15"/>
        <v>1</v>
      </c>
      <c r="Q31" s="615">
        <f t="shared" si="15"/>
        <v>1</v>
      </c>
      <c r="R31" s="615">
        <f t="shared" si="15"/>
        <v>1</v>
      </c>
      <c r="S31" s="615">
        <f t="shared" si="15"/>
        <v>1</v>
      </c>
      <c r="T31" s="615">
        <f t="shared" si="15"/>
        <v>1</v>
      </c>
      <c r="U31" s="615">
        <f t="shared" si="15"/>
        <v>1</v>
      </c>
      <c r="V31" s="615">
        <f t="shared" si="15"/>
        <v>1</v>
      </c>
      <c r="W31" s="615">
        <f t="shared" si="15"/>
        <v>1</v>
      </c>
      <c r="X31" s="615">
        <f>X15/X$15</f>
        <v>1</v>
      </c>
      <c r="Y31" s="615">
        <f>Y15/Y$15</f>
        <v>1</v>
      </c>
      <c r="Z31" s="615">
        <f>Z15/Z$15</f>
        <v>1</v>
      </c>
      <c r="AA31" s="615">
        <f>AA15/AA$15</f>
        <v>1</v>
      </c>
      <c r="AB31" s="615">
        <f>AB15/AB$15</f>
        <v>1</v>
      </c>
    </row>
    <row r="33" spans="1:39" s="564" customFormat="1" ht="25.4" customHeight="1" x14ac:dyDescent="0.25">
      <c r="A33" s="563" t="str">
        <f>Index!B26</f>
        <v>Table 3p    RMI current price GDP(P) by institutional sector and income components, FY2004-FY2022</v>
      </c>
      <c r="L33" s="565"/>
    </row>
    <row r="34" spans="1:39" s="564" customFormat="1" ht="20.149999999999999" customHeight="1" x14ac:dyDescent="0.25">
      <c r="A34" s="587"/>
      <c r="B34" s="567" t="s">
        <v>340</v>
      </c>
      <c r="C34" s="568" t="str">
        <f t="shared" ref="C34:W34" si="16">C2</f>
        <v>FY1997</v>
      </c>
      <c r="D34" s="568" t="str">
        <f t="shared" si="16"/>
        <v>FY1998</v>
      </c>
      <c r="E34" s="568" t="str">
        <f t="shared" si="16"/>
        <v>FY1999</v>
      </c>
      <c r="F34" s="568" t="str">
        <f t="shared" si="16"/>
        <v>FY2000</v>
      </c>
      <c r="G34" s="568" t="str">
        <f t="shared" si="16"/>
        <v>FY2001</v>
      </c>
      <c r="H34" s="568" t="str">
        <f t="shared" si="16"/>
        <v>FY2002</v>
      </c>
      <c r="I34" s="568" t="str">
        <f t="shared" si="16"/>
        <v>FY2003</v>
      </c>
      <c r="J34" s="568" t="str">
        <f t="shared" si="16"/>
        <v>FY2004</v>
      </c>
      <c r="K34" s="568" t="str">
        <f t="shared" si="16"/>
        <v>FY2005</v>
      </c>
      <c r="L34" s="568" t="str">
        <f t="shared" si="16"/>
        <v>FY2006</v>
      </c>
      <c r="M34" s="568" t="str">
        <f t="shared" si="16"/>
        <v>FY2007</v>
      </c>
      <c r="N34" s="568" t="str">
        <f t="shared" si="16"/>
        <v>FY2008</v>
      </c>
      <c r="O34" s="568" t="str">
        <f t="shared" si="16"/>
        <v>FY2009</v>
      </c>
      <c r="P34" s="568" t="str">
        <f t="shared" si="16"/>
        <v>FY2010</v>
      </c>
      <c r="Q34" s="568" t="str">
        <f t="shared" si="16"/>
        <v>FY2011</v>
      </c>
      <c r="R34" s="568" t="str">
        <f t="shared" si="16"/>
        <v>FY2012</v>
      </c>
      <c r="S34" s="568" t="str">
        <f t="shared" si="16"/>
        <v>FY2013</v>
      </c>
      <c r="T34" s="568" t="str">
        <f t="shared" si="16"/>
        <v>FY2014</v>
      </c>
      <c r="U34" s="568" t="str">
        <f t="shared" si="16"/>
        <v>FY2015</v>
      </c>
      <c r="V34" s="568" t="str">
        <f t="shared" si="16"/>
        <v>FY2016</v>
      </c>
      <c r="W34" s="568" t="str">
        <f t="shared" si="16"/>
        <v>FY2017</v>
      </c>
      <c r="X34" s="568" t="str">
        <f>X2</f>
        <v>FY2018</v>
      </c>
      <c r="Y34" s="568" t="str">
        <f>Y2</f>
        <v>FY2019</v>
      </c>
      <c r="Z34" s="568" t="str">
        <f>Z2</f>
        <v>FY2020</v>
      </c>
      <c r="AA34" s="568" t="str">
        <f>AA2</f>
        <v>FY2021</v>
      </c>
      <c r="AB34" s="568" t="str">
        <f>AB2</f>
        <v>FY2022</v>
      </c>
      <c r="AC34" s="568"/>
      <c r="AD34" s="568"/>
      <c r="AE34" s="568"/>
      <c r="AF34" s="568"/>
      <c r="AG34" s="568"/>
      <c r="AH34" s="568"/>
      <c r="AI34" s="568"/>
      <c r="AJ34" s="568"/>
      <c r="AK34" s="568"/>
      <c r="AL34" s="568"/>
      <c r="AM34" s="568"/>
    </row>
    <row r="35" spans="1:39" ht="20.149999999999999" customHeight="1" x14ac:dyDescent="0.25">
      <c r="A35" s="572">
        <v>1.1000000000000001</v>
      </c>
      <c r="B35" s="624" t="s">
        <v>87</v>
      </c>
      <c r="C35" s="611">
        <v>29.134550094604492</v>
      </c>
      <c r="D35" s="611">
        <v>31.010723114013672</v>
      </c>
      <c r="E35" s="611">
        <v>30.883136749267578</v>
      </c>
      <c r="F35" s="611">
        <v>30.661104202270508</v>
      </c>
      <c r="G35" s="611">
        <v>33.604209899902344</v>
      </c>
      <c r="H35" s="611">
        <v>36.553550720214844</v>
      </c>
      <c r="I35" s="611">
        <v>35.426242828369141</v>
      </c>
      <c r="J35" s="611">
        <v>36.056480407714844</v>
      </c>
      <c r="K35" s="611">
        <v>35.107368469238281</v>
      </c>
      <c r="L35" s="611">
        <v>39.846256256103516</v>
      </c>
      <c r="M35" s="611">
        <v>40.339706420898438</v>
      </c>
      <c r="N35" s="611">
        <v>38.024322509765625</v>
      </c>
      <c r="O35" s="611">
        <v>41.521442413330078</v>
      </c>
      <c r="P35" s="611">
        <v>47.588821411132813</v>
      </c>
      <c r="Q35" s="611">
        <v>52.723667144775391</v>
      </c>
      <c r="R35" s="611">
        <v>60.727283477783203</v>
      </c>
      <c r="S35" s="611">
        <v>62.852439880371094</v>
      </c>
      <c r="T35" s="611">
        <v>59.906444549560547</v>
      </c>
      <c r="U35" s="611">
        <v>54.862186431884766</v>
      </c>
      <c r="V35" s="611">
        <v>62.408329010009766</v>
      </c>
      <c r="W35" s="611">
        <v>72.49102783203125</v>
      </c>
      <c r="X35" s="611">
        <v>75.026191711425781</v>
      </c>
      <c r="Y35" s="611">
        <v>82.690193176269531</v>
      </c>
      <c r="Z35" s="611">
        <v>85.536117553710938</v>
      </c>
      <c r="AA35" s="611">
        <v>100.23206329345703</v>
      </c>
      <c r="AB35" s="611">
        <v>95.0198974609375</v>
      </c>
    </row>
    <row r="36" spans="1:39" x14ac:dyDescent="0.25">
      <c r="A36" s="572"/>
      <c r="B36" s="619" t="s">
        <v>93</v>
      </c>
      <c r="C36" s="611">
        <v>15.179452896118164</v>
      </c>
      <c r="D36" s="611">
        <v>15.494607925415039</v>
      </c>
      <c r="E36" s="611">
        <v>15.968517303466797</v>
      </c>
      <c r="F36" s="611">
        <v>16.983741760253906</v>
      </c>
      <c r="G36" s="611">
        <v>18.712192535400391</v>
      </c>
      <c r="H36" s="611">
        <v>19.474367141723633</v>
      </c>
      <c r="I36" s="611">
        <v>18.243106842041016</v>
      </c>
      <c r="J36" s="611">
        <v>18.310606002807617</v>
      </c>
      <c r="K36" s="611">
        <v>17.660968780517578</v>
      </c>
      <c r="L36" s="611">
        <v>18.955638885498047</v>
      </c>
      <c r="M36" s="611">
        <v>20.704933166503906</v>
      </c>
      <c r="N36" s="611">
        <v>21.981950759887695</v>
      </c>
      <c r="O36" s="611">
        <v>23.008800506591797</v>
      </c>
      <c r="P36" s="611">
        <v>24.447999954223633</v>
      </c>
      <c r="Q36" s="611">
        <v>25.353874206542969</v>
      </c>
      <c r="R36" s="611">
        <v>24.940525054931641</v>
      </c>
      <c r="S36" s="611">
        <v>25.764642715454102</v>
      </c>
      <c r="T36" s="611">
        <v>26.631870269775391</v>
      </c>
      <c r="U36" s="611">
        <v>25.567882537841797</v>
      </c>
      <c r="V36" s="611">
        <v>26.740261077880859</v>
      </c>
      <c r="W36" s="611">
        <v>28.774782180786133</v>
      </c>
      <c r="X36" s="611">
        <v>31.338640213012695</v>
      </c>
      <c r="Y36" s="611">
        <v>35.222850799560547</v>
      </c>
      <c r="Z36" s="611">
        <v>36.133567810058594</v>
      </c>
      <c r="AA36" s="611">
        <v>37.629161834716797</v>
      </c>
      <c r="AB36" s="611">
        <v>38.635185241699219</v>
      </c>
    </row>
    <row r="37" spans="1:39" x14ac:dyDescent="0.25">
      <c r="A37" s="572"/>
      <c r="B37" s="619" t="s">
        <v>94</v>
      </c>
      <c r="C37" s="611">
        <v>13.955096244812012</v>
      </c>
      <c r="D37" s="611">
        <v>15.516116142272949</v>
      </c>
      <c r="E37" s="611">
        <v>14.914619445800781</v>
      </c>
      <c r="F37" s="611">
        <v>13.677362442016602</v>
      </c>
      <c r="G37" s="611">
        <v>14.89201831817627</v>
      </c>
      <c r="H37" s="611">
        <v>17.079183578491211</v>
      </c>
      <c r="I37" s="611">
        <v>17.183134078979492</v>
      </c>
      <c r="J37" s="611">
        <v>17.745872497558594</v>
      </c>
      <c r="K37" s="611">
        <v>17.446399688720703</v>
      </c>
      <c r="L37" s="611">
        <v>20.890615463256836</v>
      </c>
      <c r="M37" s="611">
        <v>19.634773254394531</v>
      </c>
      <c r="N37" s="611">
        <v>16.042369842529297</v>
      </c>
      <c r="O37" s="611">
        <v>18.512639999389648</v>
      </c>
      <c r="P37" s="611">
        <v>23.14082145690918</v>
      </c>
      <c r="Q37" s="611">
        <v>27.369792938232422</v>
      </c>
      <c r="R37" s="611">
        <v>35.786758422851563</v>
      </c>
      <c r="S37" s="611">
        <v>37.087795257568359</v>
      </c>
      <c r="T37" s="611">
        <v>33.274574279785156</v>
      </c>
      <c r="U37" s="611">
        <v>29.294303894042969</v>
      </c>
      <c r="V37" s="611">
        <v>35.668067932128906</v>
      </c>
      <c r="W37" s="611">
        <v>43.716243743896484</v>
      </c>
      <c r="X37" s="611">
        <v>43.687553405761719</v>
      </c>
      <c r="Y37" s="611">
        <v>47.467342376708984</v>
      </c>
      <c r="Z37" s="611">
        <v>49.402549743652344</v>
      </c>
      <c r="AA37" s="611">
        <v>62.602901458740234</v>
      </c>
      <c r="AB37" s="611">
        <v>56.384708404541016</v>
      </c>
    </row>
    <row r="38" spans="1:39" ht="20.149999999999999" customHeight="1" x14ac:dyDescent="0.25">
      <c r="A38" s="572">
        <v>1.2</v>
      </c>
      <c r="B38" s="624" t="s">
        <v>32</v>
      </c>
      <c r="C38" s="611">
        <v>11.051083564758301</v>
      </c>
      <c r="D38" s="611">
        <v>14.532350540161133</v>
      </c>
      <c r="E38" s="611">
        <v>13.58265495300293</v>
      </c>
      <c r="F38" s="611">
        <v>16.383159637451172</v>
      </c>
      <c r="G38" s="611">
        <v>13.337481498718262</v>
      </c>
      <c r="H38" s="611">
        <v>19.475196838378906</v>
      </c>
      <c r="I38" s="611">
        <v>15.827613830566406</v>
      </c>
      <c r="J38" s="611">
        <v>13.086027145385742</v>
      </c>
      <c r="K38" s="611">
        <v>11.592630386352539</v>
      </c>
      <c r="L38" s="611">
        <v>12.00382137298584</v>
      </c>
      <c r="M38" s="611">
        <v>18.642692565917969</v>
      </c>
      <c r="N38" s="611">
        <v>15.956975936889648</v>
      </c>
      <c r="O38" s="611">
        <v>18.888893127441406</v>
      </c>
      <c r="P38" s="611">
        <v>18.490785598754883</v>
      </c>
      <c r="Q38" s="611">
        <v>22.521282196044922</v>
      </c>
      <c r="R38" s="611">
        <v>21.389575958251953</v>
      </c>
      <c r="S38" s="611">
        <v>19.438299179077148</v>
      </c>
      <c r="T38" s="611">
        <v>21.506475448608398</v>
      </c>
      <c r="U38" s="611">
        <v>25.560291290283203</v>
      </c>
      <c r="V38" s="611">
        <v>32.757518768310547</v>
      </c>
      <c r="W38" s="611">
        <v>30.640497207641602</v>
      </c>
      <c r="X38" s="611">
        <v>27.514762878417969</v>
      </c>
      <c r="Y38" s="611">
        <v>30.351652145385742</v>
      </c>
      <c r="Z38" s="611">
        <v>35.283847808837891</v>
      </c>
      <c r="AA38" s="611">
        <v>28.38658332824707</v>
      </c>
      <c r="AB38" s="611">
        <v>27.458459854125977</v>
      </c>
    </row>
    <row r="39" spans="1:39" x14ac:dyDescent="0.25">
      <c r="A39" s="572"/>
      <c r="B39" s="619" t="s">
        <v>93</v>
      </c>
      <c r="C39" s="611">
        <v>8.1514835357666016</v>
      </c>
      <c r="D39" s="611">
        <v>8.0602502822875977</v>
      </c>
      <c r="E39" s="611">
        <v>7.389554500579834</v>
      </c>
      <c r="F39" s="611">
        <v>7.6353592872619629</v>
      </c>
      <c r="G39" s="611">
        <v>7.8079619407653809</v>
      </c>
      <c r="H39" s="611">
        <v>7.903496265411377</v>
      </c>
      <c r="I39" s="611">
        <v>9.0562763214111328</v>
      </c>
      <c r="J39" s="611">
        <v>9.0385293960571289</v>
      </c>
      <c r="K39" s="611">
        <v>8.904998779296875</v>
      </c>
      <c r="L39" s="611">
        <v>9.1546974182128906</v>
      </c>
      <c r="M39" s="611">
        <v>10.041725158691406</v>
      </c>
      <c r="N39" s="611">
        <v>10.726747512817383</v>
      </c>
      <c r="O39" s="611">
        <v>11.939094543457031</v>
      </c>
      <c r="P39" s="611">
        <v>11.632121086120605</v>
      </c>
      <c r="Q39" s="611">
        <v>11.624094009399414</v>
      </c>
      <c r="R39" s="611">
        <v>12.026533126831055</v>
      </c>
      <c r="S39" s="611">
        <v>11.67423152923584</v>
      </c>
      <c r="T39" s="611">
        <v>12.255887985229492</v>
      </c>
      <c r="U39" s="611">
        <v>12.379124641418457</v>
      </c>
      <c r="V39" s="611">
        <v>13.219554901123047</v>
      </c>
      <c r="W39" s="611">
        <v>13.459476470947266</v>
      </c>
      <c r="X39" s="611">
        <v>14.13539981842041</v>
      </c>
      <c r="Y39" s="611">
        <v>14.940830230712891</v>
      </c>
      <c r="Z39" s="611">
        <v>15.472832679748535</v>
      </c>
      <c r="AA39" s="611">
        <v>15.445323944091797</v>
      </c>
      <c r="AB39" s="611">
        <v>16.698715209960938</v>
      </c>
    </row>
    <row r="40" spans="1:39" x14ac:dyDescent="0.25">
      <c r="A40" s="572"/>
      <c r="B40" s="619" t="s">
        <v>94</v>
      </c>
      <c r="C40" s="611">
        <v>2.8996000289916992</v>
      </c>
      <c r="D40" s="611">
        <v>6.4721002578735352</v>
      </c>
      <c r="E40" s="611">
        <v>6.1930999755859375</v>
      </c>
      <c r="F40" s="611">
        <v>8.7477998733520508</v>
      </c>
      <c r="G40" s="611">
        <v>5.5295200347900391</v>
      </c>
      <c r="H40" s="611">
        <v>11.571700096130371</v>
      </c>
      <c r="I40" s="611">
        <v>6.7713370323181152</v>
      </c>
      <c r="J40" s="611">
        <v>4.0474977493286133</v>
      </c>
      <c r="K40" s="611">
        <v>2.6876318454742432</v>
      </c>
      <c r="L40" s="611">
        <v>2.8491249084472656</v>
      </c>
      <c r="M40" s="611">
        <v>8.6009674072265625</v>
      </c>
      <c r="N40" s="611">
        <v>5.2302279472351074</v>
      </c>
      <c r="O40" s="611">
        <v>6.9498000144958496</v>
      </c>
      <c r="P40" s="611">
        <v>6.8586649894714355</v>
      </c>
      <c r="Q40" s="611">
        <v>10.897187232971191</v>
      </c>
      <c r="R40" s="611">
        <v>9.3630437850952148</v>
      </c>
      <c r="S40" s="611">
        <v>7.7640681266784668</v>
      </c>
      <c r="T40" s="611">
        <v>9.2505865097045898</v>
      </c>
      <c r="U40" s="611">
        <v>13.18116569519043</v>
      </c>
      <c r="V40" s="611">
        <v>19.537965774536133</v>
      </c>
      <c r="W40" s="611">
        <v>17.181020736694336</v>
      </c>
      <c r="X40" s="611">
        <v>13.379362106323242</v>
      </c>
      <c r="Y40" s="611">
        <v>15.410821914672852</v>
      </c>
      <c r="Z40" s="611">
        <v>19.811014175415039</v>
      </c>
      <c r="AA40" s="611">
        <v>12.941259384155273</v>
      </c>
      <c r="AB40" s="611">
        <v>10.759744644165039</v>
      </c>
    </row>
    <row r="41" spans="1:39" ht="20.149999999999999" customHeight="1" x14ac:dyDescent="0.25">
      <c r="A41" s="572" t="s">
        <v>88</v>
      </c>
      <c r="B41" s="624" t="s">
        <v>52</v>
      </c>
      <c r="C41" s="611">
        <v>4.8444452285766602</v>
      </c>
      <c r="D41" s="611">
        <v>5.2728748321533203</v>
      </c>
      <c r="E41" s="611">
        <v>5.82598876953125</v>
      </c>
      <c r="F41" s="611">
        <v>6.6936397552490234</v>
      </c>
      <c r="G41" s="611">
        <v>6.918938159942627</v>
      </c>
      <c r="H41" s="611">
        <v>7.3227715492248535</v>
      </c>
      <c r="I41" s="611">
        <v>7.2088255882263184</v>
      </c>
      <c r="J41" s="611">
        <v>8.0701942443847656</v>
      </c>
      <c r="K41" s="611">
        <v>8.1855020523071289</v>
      </c>
      <c r="L41" s="611">
        <v>9.650355339050293</v>
      </c>
      <c r="M41" s="611">
        <v>10.17537784576416</v>
      </c>
      <c r="N41" s="611">
        <v>9.5704288482666016</v>
      </c>
      <c r="O41" s="611">
        <v>8.6222753524780273</v>
      </c>
      <c r="P41" s="611">
        <v>8.422027587890625</v>
      </c>
      <c r="Q41" s="611">
        <v>8.18524169921875</v>
      </c>
      <c r="R41" s="611">
        <v>7.9872570037841797</v>
      </c>
      <c r="S41" s="611">
        <v>9.3031473159790039</v>
      </c>
      <c r="T41" s="611">
        <v>9.9980840682983398</v>
      </c>
      <c r="U41" s="611">
        <v>10.300569534301758</v>
      </c>
      <c r="V41" s="611">
        <v>11.045570373535156</v>
      </c>
      <c r="W41" s="611">
        <v>13.546844482421875</v>
      </c>
      <c r="X41" s="611">
        <v>15.391571998596191</v>
      </c>
      <c r="Y41" s="611">
        <v>15.734786987304688</v>
      </c>
      <c r="Z41" s="611">
        <v>14.218319892883301</v>
      </c>
      <c r="AA41" s="611">
        <v>13.708189010620117</v>
      </c>
      <c r="AB41" s="611">
        <v>14.447309494018555</v>
      </c>
    </row>
    <row r="42" spans="1:39" x14ac:dyDescent="0.25">
      <c r="A42" s="572"/>
      <c r="B42" s="619" t="s">
        <v>93</v>
      </c>
      <c r="C42" s="611">
        <v>1.7667503356933594</v>
      </c>
      <c r="D42" s="611">
        <v>1.8756982088088989</v>
      </c>
      <c r="E42" s="611">
        <v>2.0483951568603516</v>
      </c>
      <c r="F42" s="611">
        <v>2.1316328048706055</v>
      </c>
      <c r="G42" s="611">
        <v>2.4739270210266113</v>
      </c>
      <c r="H42" s="611">
        <v>2.6851892471313477</v>
      </c>
      <c r="I42" s="611">
        <v>2.5802297592163086</v>
      </c>
      <c r="J42" s="611">
        <v>2.8240470886230469</v>
      </c>
      <c r="K42" s="611">
        <v>3.2391924858093262</v>
      </c>
      <c r="L42" s="611">
        <v>3.571122407913208</v>
      </c>
      <c r="M42" s="611">
        <v>3.7660768032073975</v>
      </c>
      <c r="N42" s="611">
        <v>3.828387975692749</v>
      </c>
      <c r="O42" s="611">
        <v>3.9780235290527344</v>
      </c>
      <c r="P42" s="611">
        <v>4.1769528388977051</v>
      </c>
      <c r="Q42" s="611">
        <v>4.2668337821960449</v>
      </c>
      <c r="R42" s="611">
        <v>4.3493719100952148</v>
      </c>
      <c r="S42" s="611">
        <v>4.7152118682861328</v>
      </c>
      <c r="T42" s="611">
        <v>4.7305779457092285</v>
      </c>
      <c r="U42" s="611">
        <v>4.902796745300293</v>
      </c>
      <c r="V42" s="611">
        <v>5.2877726554870605</v>
      </c>
      <c r="W42" s="611">
        <v>5.7521510124206543</v>
      </c>
      <c r="X42" s="611">
        <v>6.0574407577514648</v>
      </c>
      <c r="Y42" s="611">
        <v>6.355827808380127</v>
      </c>
      <c r="Z42" s="611">
        <v>6.9250636100769043</v>
      </c>
      <c r="AA42" s="611">
        <v>7.318270206451416</v>
      </c>
      <c r="AB42" s="611">
        <v>7.8698968887329102</v>
      </c>
    </row>
    <row r="43" spans="1:39" x14ac:dyDescent="0.25">
      <c r="A43" s="572"/>
      <c r="B43" s="619" t="s">
        <v>94</v>
      </c>
      <c r="C43" s="611">
        <v>3.0776951313018799</v>
      </c>
      <c r="D43" s="611">
        <v>3.3971765041351318</v>
      </c>
      <c r="E43" s="611">
        <v>3.7775936126708984</v>
      </c>
      <c r="F43" s="611">
        <v>4.562006950378418</v>
      </c>
      <c r="G43" s="611">
        <v>4.4450111389160156</v>
      </c>
      <c r="H43" s="611">
        <v>4.6375823020935059</v>
      </c>
      <c r="I43" s="611">
        <v>4.6285958290100098</v>
      </c>
      <c r="J43" s="611">
        <v>5.2461471557617188</v>
      </c>
      <c r="K43" s="611">
        <v>4.9463095664978027</v>
      </c>
      <c r="L43" s="611">
        <v>6.0792331695556641</v>
      </c>
      <c r="M43" s="611">
        <v>6.4093008041381836</v>
      </c>
      <c r="N43" s="611">
        <v>5.7420406341552734</v>
      </c>
      <c r="O43" s="611">
        <v>4.6442513465881348</v>
      </c>
      <c r="P43" s="611">
        <v>4.2450747489929199</v>
      </c>
      <c r="Q43" s="611">
        <v>3.9184079170227051</v>
      </c>
      <c r="R43" s="611">
        <v>3.6378850936889648</v>
      </c>
      <c r="S43" s="611">
        <v>4.5879354476928711</v>
      </c>
      <c r="T43" s="611">
        <v>5.2675065994262695</v>
      </c>
      <c r="U43" s="611">
        <v>5.397773265838623</v>
      </c>
      <c r="V43" s="611">
        <v>5.7577977180480957</v>
      </c>
      <c r="W43" s="611">
        <v>7.7946934700012207</v>
      </c>
      <c r="X43" s="611">
        <v>9.3341312408447266</v>
      </c>
      <c r="Y43" s="611">
        <v>9.3789587020874023</v>
      </c>
      <c r="Z43" s="611">
        <v>7.2932567596435547</v>
      </c>
      <c r="AA43" s="611">
        <v>6.389918327331543</v>
      </c>
      <c r="AB43" s="611">
        <v>6.5774126052856445</v>
      </c>
    </row>
    <row r="44" spans="1:39" ht="20.149999999999999" customHeight="1" x14ac:dyDescent="0.25">
      <c r="A44" s="572" t="s">
        <v>89</v>
      </c>
      <c r="B44" s="624" t="s">
        <v>96</v>
      </c>
      <c r="C44" s="611">
        <v>36.824382781982422</v>
      </c>
      <c r="D44" s="611">
        <v>36.579044342041016</v>
      </c>
      <c r="E44" s="611">
        <v>36.793716430664063</v>
      </c>
      <c r="F44" s="611">
        <v>38.637702941894531</v>
      </c>
      <c r="G44" s="611">
        <v>41.060405731201172</v>
      </c>
      <c r="H44" s="611">
        <v>44.856697082519531</v>
      </c>
      <c r="I44" s="611">
        <v>48.167003631591797</v>
      </c>
      <c r="J44" s="611">
        <v>52.134326934814453</v>
      </c>
      <c r="K44" s="611">
        <v>56.3143310546875</v>
      </c>
      <c r="L44" s="611">
        <v>56.267940521240234</v>
      </c>
      <c r="M44" s="611">
        <v>56.669723510742188</v>
      </c>
      <c r="N44" s="611">
        <v>57.412136077880859</v>
      </c>
      <c r="O44" s="611">
        <v>57.898529052734375</v>
      </c>
      <c r="P44" s="611">
        <v>58.622386932373047</v>
      </c>
      <c r="Q44" s="611">
        <v>59.628387451171875</v>
      </c>
      <c r="R44" s="611">
        <v>61.8541259765625</v>
      </c>
      <c r="S44" s="611">
        <v>63.539688110351563</v>
      </c>
      <c r="T44" s="611">
        <v>64.206886291503906</v>
      </c>
      <c r="U44" s="611">
        <v>65.957939147949219</v>
      </c>
      <c r="V44" s="611">
        <v>68.088706970214844</v>
      </c>
      <c r="W44" s="611">
        <v>72.714057922363281</v>
      </c>
      <c r="X44" s="611">
        <v>76.007560729980469</v>
      </c>
      <c r="Y44" s="611">
        <v>79.358558654785156</v>
      </c>
      <c r="Z44" s="611">
        <v>81.727622985839844</v>
      </c>
      <c r="AA44" s="611">
        <v>86.715904235839844</v>
      </c>
      <c r="AB44" s="611">
        <v>89.596710205078125</v>
      </c>
    </row>
    <row r="45" spans="1:39" x14ac:dyDescent="0.25">
      <c r="A45" s="572" t="s">
        <v>97</v>
      </c>
      <c r="B45" s="619" t="s">
        <v>715</v>
      </c>
      <c r="C45" s="611">
        <v>22.943666458129883</v>
      </c>
      <c r="D45" s="611">
        <v>21.585329055786133</v>
      </c>
      <c r="E45" s="611">
        <v>19.99040412902832</v>
      </c>
      <c r="F45" s="611">
        <v>20.242240905761719</v>
      </c>
      <c r="G45" s="611">
        <v>21.630258560180664</v>
      </c>
      <c r="H45" s="611">
        <v>24.486370086669922</v>
      </c>
      <c r="I45" s="611">
        <v>27.941511154174805</v>
      </c>
      <c r="J45" s="611">
        <v>31.629037857055664</v>
      </c>
      <c r="K45" s="611">
        <v>34.873771667480469</v>
      </c>
      <c r="L45" s="611">
        <v>36.260303497314453</v>
      </c>
      <c r="M45" s="611">
        <v>35.868812561035156</v>
      </c>
      <c r="N45" s="611">
        <v>36.649288177490234</v>
      </c>
      <c r="O45" s="611">
        <v>36.984348297119141</v>
      </c>
      <c r="P45" s="611">
        <v>37.620994567871094</v>
      </c>
      <c r="Q45" s="611">
        <v>37.716632843017578</v>
      </c>
      <c r="R45" s="611">
        <v>38.583614349365234</v>
      </c>
      <c r="S45" s="611">
        <v>40.465877532958984</v>
      </c>
      <c r="T45" s="611">
        <v>40.2579345703125</v>
      </c>
      <c r="U45" s="611">
        <v>41.374916076660156</v>
      </c>
      <c r="V45" s="611">
        <v>42.376518249511719</v>
      </c>
      <c r="W45" s="611">
        <v>45.869960784912109</v>
      </c>
      <c r="X45" s="611">
        <v>48.173286437988281</v>
      </c>
      <c r="Y45" s="611">
        <v>50.82861328125</v>
      </c>
      <c r="Z45" s="611">
        <v>52.653606414794922</v>
      </c>
      <c r="AA45" s="611">
        <v>57.569095611572266</v>
      </c>
      <c r="AB45" s="611">
        <v>58.728000640869141</v>
      </c>
    </row>
    <row r="46" spans="1:39" x14ac:dyDescent="0.25">
      <c r="A46" s="572" t="s">
        <v>98</v>
      </c>
      <c r="B46" s="619" t="s">
        <v>34</v>
      </c>
      <c r="C46" s="611">
        <v>4.0036020278930664</v>
      </c>
      <c r="D46" s="611">
        <v>4.8807778358459473</v>
      </c>
      <c r="E46" s="611">
        <v>6.1010212898254395</v>
      </c>
      <c r="F46" s="611">
        <v>6.9475865364074707</v>
      </c>
      <c r="G46" s="611">
        <v>7.5813555717468262</v>
      </c>
      <c r="H46" s="611">
        <v>8.3915176391601563</v>
      </c>
      <c r="I46" s="611">
        <v>8.5779218673706055</v>
      </c>
      <c r="J46" s="611">
        <v>8.5080795288085938</v>
      </c>
      <c r="K46" s="611">
        <v>8.6836042404174805</v>
      </c>
      <c r="L46" s="611">
        <v>7.0358920097351074</v>
      </c>
      <c r="M46" s="611">
        <v>7.4120707511901855</v>
      </c>
      <c r="N46" s="611">
        <v>7.593235969543457</v>
      </c>
      <c r="O46" s="611">
        <v>8.204676628112793</v>
      </c>
      <c r="P46" s="611">
        <v>8.9008064270019531</v>
      </c>
      <c r="Q46" s="611">
        <v>9.4412708282470703</v>
      </c>
      <c r="R46" s="611">
        <v>9.5865459442138672</v>
      </c>
      <c r="S46" s="611">
        <v>9.1273632049560547</v>
      </c>
      <c r="T46" s="611">
        <v>9.55181884765625</v>
      </c>
      <c r="U46" s="611">
        <v>10.266324996948242</v>
      </c>
      <c r="V46" s="611">
        <v>10.135753631591797</v>
      </c>
      <c r="W46" s="611">
        <v>10.554292678833008</v>
      </c>
      <c r="X46" s="611">
        <v>11.384844779968262</v>
      </c>
      <c r="Y46" s="611">
        <v>11.587918281555176</v>
      </c>
      <c r="Z46" s="611">
        <v>11.578275680541992</v>
      </c>
      <c r="AA46" s="611">
        <v>11.683019638061523</v>
      </c>
      <c r="AB46" s="611">
        <v>13.030607223510742</v>
      </c>
    </row>
    <row r="47" spans="1:39" x14ac:dyDescent="0.25">
      <c r="A47" s="572" t="s">
        <v>99</v>
      </c>
      <c r="B47" s="619" t="s">
        <v>35</v>
      </c>
      <c r="C47" s="611">
        <v>7.1210565567016602</v>
      </c>
      <c r="D47" s="611">
        <v>7.3412084579467773</v>
      </c>
      <c r="E47" s="611">
        <v>7.8084096908569336</v>
      </c>
      <c r="F47" s="611">
        <v>8.4536237716674805</v>
      </c>
      <c r="G47" s="611">
        <v>8.5441665649414063</v>
      </c>
      <c r="H47" s="611">
        <v>8.4953145980834961</v>
      </c>
      <c r="I47" s="611">
        <v>8.1264238357543945</v>
      </c>
      <c r="J47" s="611">
        <v>8.6167593002319336</v>
      </c>
      <c r="K47" s="611">
        <v>9.0165109634399414</v>
      </c>
      <c r="L47" s="611">
        <v>9.2720117568969727</v>
      </c>
      <c r="M47" s="611">
        <v>9.3859500885009766</v>
      </c>
      <c r="N47" s="611">
        <v>9.3447799682617188</v>
      </c>
      <c r="O47" s="611">
        <v>8.6998043060302734</v>
      </c>
      <c r="P47" s="611">
        <v>7.8593292236328125</v>
      </c>
      <c r="Q47" s="611">
        <v>8.0309791564941406</v>
      </c>
      <c r="R47" s="611">
        <v>8.6618576049804688</v>
      </c>
      <c r="S47" s="611">
        <v>8.7658233642578125</v>
      </c>
      <c r="T47" s="611">
        <v>8.6346921920776367</v>
      </c>
      <c r="U47" s="611">
        <v>8.5737037658691406</v>
      </c>
      <c r="V47" s="611">
        <v>9.0968942642211914</v>
      </c>
      <c r="W47" s="611">
        <v>9.7648906707763672</v>
      </c>
      <c r="X47" s="611">
        <v>9.6202373504638672</v>
      </c>
      <c r="Y47" s="611">
        <v>10.120480537414551</v>
      </c>
      <c r="Z47" s="611">
        <v>10.278388023376465</v>
      </c>
      <c r="AA47" s="611">
        <v>10.285965919494629</v>
      </c>
      <c r="AB47" s="611">
        <v>10.211702346801758</v>
      </c>
    </row>
    <row r="48" spans="1:39" x14ac:dyDescent="0.25">
      <c r="A48" s="572" t="s">
        <v>965</v>
      </c>
      <c r="B48" s="619" t="s">
        <v>917</v>
      </c>
      <c r="C48" s="611">
        <v>0.51098144054412842</v>
      </c>
      <c r="D48" s="611">
        <v>0.48781204223632813</v>
      </c>
      <c r="E48" s="611">
        <v>0.52106064558029175</v>
      </c>
      <c r="F48" s="611">
        <v>0.55756580829620361</v>
      </c>
      <c r="G48" s="611">
        <v>0.62925606966018677</v>
      </c>
      <c r="H48" s="611">
        <v>0.60208284854888916</v>
      </c>
      <c r="I48" s="611">
        <v>0.48330438137054443</v>
      </c>
      <c r="J48" s="611">
        <v>0.41643643379211426</v>
      </c>
      <c r="K48" s="611">
        <v>0.46296873688697815</v>
      </c>
      <c r="L48" s="611">
        <v>0.49469691514968872</v>
      </c>
      <c r="M48" s="611">
        <v>0.52897626161575317</v>
      </c>
      <c r="N48" s="611">
        <v>0.57649582624435425</v>
      </c>
      <c r="O48" s="611">
        <v>0.56932973861694336</v>
      </c>
      <c r="P48" s="611">
        <v>0.5654376745223999</v>
      </c>
      <c r="Q48" s="611">
        <v>0.54923063516616821</v>
      </c>
      <c r="R48" s="611">
        <v>0.49629327654838562</v>
      </c>
      <c r="S48" s="611">
        <v>0.51190400123596191</v>
      </c>
      <c r="T48" s="611">
        <v>0.52350491285324097</v>
      </c>
      <c r="U48" s="611">
        <v>0.56740391254425049</v>
      </c>
      <c r="V48" s="611">
        <v>0.59074455499649048</v>
      </c>
      <c r="W48" s="611">
        <v>0.56775444746017456</v>
      </c>
      <c r="X48" s="611">
        <v>0.61954200267791748</v>
      </c>
      <c r="Y48" s="611">
        <v>0.63064438104629517</v>
      </c>
      <c r="Z48" s="611">
        <v>0.72149235010147095</v>
      </c>
      <c r="AA48" s="611">
        <v>0.69068717956542969</v>
      </c>
      <c r="AB48" s="611">
        <v>0.67854660749435425</v>
      </c>
    </row>
    <row r="49" spans="1:28" ht="20.149999999999999" customHeight="1" x14ac:dyDescent="0.25">
      <c r="A49" s="572" t="s">
        <v>91</v>
      </c>
      <c r="B49" s="625" t="s">
        <v>100</v>
      </c>
      <c r="C49" s="611">
        <v>2.2450757026672363</v>
      </c>
      <c r="D49" s="611">
        <v>2.2839169502258301</v>
      </c>
      <c r="E49" s="611">
        <v>2.3728194236755371</v>
      </c>
      <c r="F49" s="611">
        <v>2.4366879463195801</v>
      </c>
      <c r="G49" s="611">
        <v>2.6753675937652588</v>
      </c>
      <c r="H49" s="611">
        <v>2.881411075592041</v>
      </c>
      <c r="I49" s="611">
        <v>3.0378422737121582</v>
      </c>
      <c r="J49" s="611">
        <v>2.9640142917633057</v>
      </c>
      <c r="K49" s="611">
        <v>3.2774779796600342</v>
      </c>
      <c r="L49" s="611">
        <v>3.2050342559814453</v>
      </c>
      <c r="M49" s="611">
        <v>3.4739127159118652</v>
      </c>
      <c r="N49" s="611">
        <v>3.2483351230621338</v>
      </c>
      <c r="O49" s="611">
        <v>3.4403705596923828</v>
      </c>
      <c r="P49" s="611">
        <v>3.6758179664611816</v>
      </c>
      <c r="Q49" s="611">
        <v>3.8902735710144043</v>
      </c>
      <c r="R49" s="611">
        <v>4.5258159637451172</v>
      </c>
      <c r="S49" s="611">
        <v>4.6687202453613281</v>
      </c>
      <c r="T49" s="611">
        <v>5.2389373779296875</v>
      </c>
      <c r="U49" s="611">
        <v>5.1755943298339844</v>
      </c>
      <c r="V49" s="611">
        <v>5.8888001441955566</v>
      </c>
      <c r="W49" s="611">
        <v>5.9571599960327148</v>
      </c>
      <c r="X49" s="611">
        <v>6.2096462249755859</v>
      </c>
      <c r="Y49" s="611">
        <v>6.1909065246582031</v>
      </c>
      <c r="Z49" s="611">
        <v>6.4958577156066895</v>
      </c>
      <c r="AA49" s="611">
        <v>6.4871325492858887</v>
      </c>
      <c r="AB49" s="611">
        <v>6.9478530883789063</v>
      </c>
    </row>
    <row r="50" spans="1:28" ht="20.149999999999999" customHeight="1" x14ac:dyDescent="0.25">
      <c r="A50" s="572" t="s">
        <v>92</v>
      </c>
      <c r="B50" s="625" t="s">
        <v>37</v>
      </c>
      <c r="C50" s="611">
        <v>17.118734359741211</v>
      </c>
      <c r="D50" s="611">
        <v>15.589530944824219</v>
      </c>
      <c r="E50" s="611">
        <v>16.210344314575195</v>
      </c>
      <c r="F50" s="611">
        <v>16.404256820678711</v>
      </c>
      <c r="G50" s="611">
        <v>16.450773239135742</v>
      </c>
      <c r="H50" s="611">
        <v>15.998573303222656</v>
      </c>
      <c r="I50" s="611">
        <v>16.623746871948242</v>
      </c>
      <c r="J50" s="611">
        <v>17.411460876464844</v>
      </c>
      <c r="K50" s="611">
        <v>18.191171646118164</v>
      </c>
      <c r="L50" s="611">
        <v>18.753280639648438</v>
      </c>
      <c r="M50" s="611">
        <v>19.888202667236328</v>
      </c>
      <c r="N50" s="611">
        <v>22.768325805664063</v>
      </c>
      <c r="O50" s="611">
        <v>23.106723785400391</v>
      </c>
      <c r="P50" s="611">
        <v>22.584178924560547</v>
      </c>
      <c r="Q50" s="611">
        <v>23.407405853271484</v>
      </c>
      <c r="R50" s="611">
        <v>25.482406616210938</v>
      </c>
      <c r="S50" s="611">
        <v>26.088375091552734</v>
      </c>
      <c r="T50" s="611">
        <v>25.206825256347656</v>
      </c>
      <c r="U50" s="611">
        <v>25.588249206542969</v>
      </c>
      <c r="V50" s="611">
        <v>25.986125946044922</v>
      </c>
      <c r="W50" s="611">
        <v>25.276847839355469</v>
      </c>
      <c r="X50" s="611">
        <v>27.623859405517578</v>
      </c>
      <c r="Y50" s="611">
        <v>29.502197265625</v>
      </c>
      <c r="Z50" s="611">
        <v>29.186489105224609</v>
      </c>
      <c r="AA50" s="611">
        <v>29.413108825683594</v>
      </c>
      <c r="AB50" s="611">
        <v>31.353656768798828</v>
      </c>
    </row>
    <row r="51" spans="1:28" x14ac:dyDescent="0.25">
      <c r="A51" s="574"/>
      <c r="B51" s="619" t="s">
        <v>969</v>
      </c>
      <c r="C51" s="611">
        <v>3.8865103721618652</v>
      </c>
      <c r="D51" s="611">
        <v>2.7596168518066406</v>
      </c>
      <c r="E51" s="611">
        <v>3.0299587249755859</v>
      </c>
      <c r="F51" s="611">
        <v>3.2953364849090576</v>
      </c>
      <c r="G51" s="611">
        <v>3.1440834999084473</v>
      </c>
      <c r="H51" s="611">
        <v>2.7362065315246582</v>
      </c>
      <c r="I51" s="611">
        <v>3.3706932067871094</v>
      </c>
      <c r="J51" s="611">
        <v>3.6541833877563477</v>
      </c>
      <c r="K51" s="611">
        <v>3.7984483242034912</v>
      </c>
      <c r="L51" s="611">
        <v>3.9067130088806152</v>
      </c>
      <c r="M51" s="611">
        <v>4.6857705116271973</v>
      </c>
      <c r="N51" s="611">
        <v>6.2643098831176758</v>
      </c>
      <c r="O51" s="611">
        <v>6.0521364212036133</v>
      </c>
      <c r="P51" s="611">
        <v>5.303466796875</v>
      </c>
      <c r="Q51" s="611">
        <v>5.2462787628173828</v>
      </c>
      <c r="R51" s="611">
        <v>6.9088954925537109</v>
      </c>
      <c r="S51" s="611">
        <v>7.2467975616455078</v>
      </c>
      <c r="T51" s="611">
        <v>6.1697640419006348</v>
      </c>
      <c r="U51" s="611">
        <v>6.499413013458252</v>
      </c>
      <c r="V51" s="611">
        <v>7.2113409042358398</v>
      </c>
      <c r="W51" s="611">
        <v>6.8140192031860352</v>
      </c>
      <c r="X51" s="611">
        <v>9.2276773452758789</v>
      </c>
      <c r="Y51" s="611">
        <v>11.060422897338867</v>
      </c>
      <c r="Z51" s="611">
        <v>10.624214172363281</v>
      </c>
      <c r="AA51" s="611">
        <v>10.786839485168457</v>
      </c>
      <c r="AB51" s="611">
        <v>12.383420944213867</v>
      </c>
    </row>
    <row r="52" spans="1:28" x14ac:dyDescent="0.25">
      <c r="A52" s="574"/>
      <c r="B52" s="619" t="s">
        <v>101</v>
      </c>
      <c r="C52" s="611">
        <v>6.3672237396240234</v>
      </c>
      <c r="D52" s="611">
        <v>6.3809146881103516</v>
      </c>
      <c r="E52" s="611">
        <v>6.5723862648010254</v>
      </c>
      <c r="F52" s="611">
        <v>6.3554754257202148</v>
      </c>
      <c r="G52" s="611">
        <v>6.5935916900634766</v>
      </c>
      <c r="H52" s="611">
        <v>6.597386360168457</v>
      </c>
      <c r="I52" s="611">
        <v>6.4758896827697754</v>
      </c>
      <c r="J52" s="611">
        <v>6.6706504821777344</v>
      </c>
      <c r="K52" s="611">
        <v>6.7863593101501465</v>
      </c>
      <c r="L52" s="611">
        <v>6.9292559623718262</v>
      </c>
      <c r="M52" s="611">
        <v>7.1235833168029785</v>
      </c>
      <c r="N52" s="611">
        <v>7.658414363861084</v>
      </c>
      <c r="O52" s="611">
        <v>8.1114025115966797</v>
      </c>
      <c r="P52" s="611">
        <v>8.2664928436279297</v>
      </c>
      <c r="Q52" s="611">
        <v>8.5931167602539063</v>
      </c>
      <c r="R52" s="611">
        <v>8.8863019943237305</v>
      </c>
      <c r="S52" s="611">
        <v>9.0912113189697266</v>
      </c>
      <c r="T52" s="611">
        <v>9.2652664184570313</v>
      </c>
      <c r="U52" s="611">
        <v>9.3903331756591797</v>
      </c>
      <c r="V52" s="611">
        <v>9.1648483276367188</v>
      </c>
      <c r="W52" s="611">
        <v>8.9826974868774414</v>
      </c>
      <c r="X52" s="611">
        <v>8.9803981781005859</v>
      </c>
      <c r="Y52" s="611">
        <v>8.9301023483276367</v>
      </c>
      <c r="Z52" s="611">
        <v>8.86309814453125</v>
      </c>
      <c r="AA52" s="611">
        <v>9.023406982421875</v>
      </c>
      <c r="AB52" s="611">
        <v>9.2738828659057617</v>
      </c>
    </row>
    <row r="53" spans="1:28" x14ac:dyDescent="0.25">
      <c r="A53" s="574"/>
      <c r="B53" s="619" t="s">
        <v>102</v>
      </c>
      <c r="C53" s="611">
        <v>6.8649997711181641</v>
      </c>
      <c r="D53" s="611">
        <v>6.4489998817443848</v>
      </c>
      <c r="E53" s="611">
        <v>6.6079998016357422</v>
      </c>
      <c r="F53" s="611">
        <v>6.7534456253051758</v>
      </c>
      <c r="G53" s="611">
        <v>6.7130980491638184</v>
      </c>
      <c r="H53" s="611">
        <v>6.664980411529541</v>
      </c>
      <c r="I53" s="611">
        <v>6.7771635055541992</v>
      </c>
      <c r="J53" s="611">
        <v>7.0866279602050781</v>
      </c>
      <c r="K53" s="611">
        <v>7.6063637733459473</v>
      </c>
      <c r="L53" s="611">
        <v>7.9173116683959961</v>
      </c>
      <c r="M53" s="611">
        <v>8.0788478851318359</v>
      </c>
      <c r="N53" s="611">
        <v>8.8456010818481445</v>
      </c>
      <c r="O53" s="611">
        <v>8.9431858062744141</v>
      </c>
      <c r="P53" s="611">
        <v>9.0142183303833008</v>
      </c>
      <c r="Q53" s="611">
        <v>9.5680093765258789</v>
      </c>
      <c r="R53" s="611">
        <v>9.6872081756591797</v>
      </c>
      <c r="S53" s="611">
        <v>9.7503662109375</v>
      </c>
      <c r="T53" s="611">
        <v>9.7717952728271484</v>
      </c>
      <c r="U53" s="611">
        <v>9.6985034942626953</v>
      </c>
      <c r="V53" s="611">
        <v>9.6099357604980469</v>
      </c>
      <c r="W53" s="611">
        <v>9.4801311492919922</v>
      </c>
      <c r="X53" s="611">
        <v>9.4157848358154297</v>
      </c>
      <c r="Y53" s="611">
        <v>9.5116720199584961</v>
      </c>
      <c r="Z53" s="611">
        <v>9.6991777420043945</v>
      </c>
      <c r="AA53" s="611">
        <v>9.6028614044189453</v>
      </c>
      <c r="AB53" s="611">
        <v>9.6963529586791992</v>
      </c>
    </row>
    <row r="54" spans="1:28" ht="20.149999999999999" customHeight="1" x14ac:dyDescent="0.25">
      <c r="A54" s="574"/>
      <c r="B54" s="625" t="s">
        <v>343</v>
      </c>
      <c r="C54" s="611">
        <v>-3.7832529544830322</v>
      </c>
      <c r="D54" s="611">
        <v>-4.1526899337768555</v>
      </c>
      <c r="E54" s="611">
        <v>-4.3953614234924316</v>
      </c>
      <c r="F54" s="611">
        <v>-4.3032445907592773</v>
      </c>
      <c r="G54" s="611">
        <v>-4.3137593269348145</v>
      </c>
      <c r="H54" s="611">
        <v>-4.6717047691345215</v>
      </c>
      <c r="I54" s="611">
        <v>-4.3796877861022949</v>
      </c>
      <c r="J54" s="611">
        <v>-4.6864204406738281</v>
      </c>
      <c r="K54" s="611">
        <v>-4.8963336944580078</v>
      </c>
      <c r="L54" s="611">
        <v>-5.496483325958252</v>
      </c>
      <c r="M54" s="611">
        <v>-6.1223855018615723</v>
      </c>
      <c r="N54" s="611">
        <v>-5.8756504058837891</v>
      </c>
      <c r="O54" s="611">
        <v>-5.2415013313293457</v>
      </c>
      <c r="P54" s="611">
        <v>-5.0254402160644531</v>
      </c>
      <c r="Q54" s="611">
        <v>-4.8924927711486816</v>
      </c>
      <c r="R54" s="611">
        <v>-4.7706217765808105</v>
      </c>
      <c r="S54" s="611">
        <v>-5.1848769187927246</v>
      </c>
      <c r="T54" s="611">
        <v>-5.6762475967407227</v>
      </c>
      <c r="U54" s="611">
        <v>-6.0005083084106445</v>
      </c>
      <c r="V54" s="611">
        <v>-6.3239560127258301</v>
      </c>
      <c r="W54" s="611">
        <v>-8.4675235748291016</v>
      </c>
      <c r="X54" s="611">
        <v>-9.7757806777954102</v>
      </c>
      <c r="Y54" s="611">
        <v>-9.6798601150512695</v>
      </c>
      <c r="Z54" s="611">
        <v>-8.4541521072387695</v>
      </c>
      <c r="AA54" s="611">
        <v>-8.4124002456665039</v>
      </c>
      <c r="AB54" s="611">
        <v>-8.3690423965454102</v>
      </c>
    </row>
    <row r="55" spans="1:28" ht="20.149999999999999" customHeight="1" x14ac:dyDescent="0.25">
      <c r="A55" s="574"/>
      <c r="B55" s="627" t="s">
        <v>970</v>
      </c>
      <c r="C55" s="611">
        <v>17.003141403198242</v>
      </c>
      <c r="D55" s="611">
        <v>15.876879692077637</v>
      </c>
      <c r="E55" s="611">
        <v>15.819879531860352</v>
      </c>
      <c r="F55" s="611">
        <v>15.486347198486328</v>
      </c>
      <c r="G55" s="611">
        <v>18.092998504638672</v>
      </c>
      <c r="H55" s="611">
        <v>18.854888916015625</v>
      </c>
      <c r="I55" s="611">
        <v>16.543462753295898</v>
      </c>
      <c r="J55" s="611">
        <v>13.588890075683594</v>
      </c>
      <c r="K55" s="611">
        <v>16.112403869628906</v>
      </c>
      <c r="L55" s="611">
        <v>16.480752944946289</v>
      </c>
      <c r="M55" s="611">
        <v>18.370826721191406</v>
      </c>
      <c r="N55" s="611">
        <v>17.963285446166992</v>
      </c>
      <c r="O55" s="611">
        <v>15.428050994873047</v>
      </c>
      <c r="P55" s="611">
        <v>16.950353622436523</v>
      </c>
      <c r="Q55" s="611">
        <v>15.895063400268555</v>
      </c>
      <c r="R55" s="611">
        <v>16.481904983520508</v>
      </c>
      <c r="S55" s="611">
        <v>17.291170120239258</v>
      </c>
      <c r="T55" s="611">
        <v>16.163974761962891</v>
      </c>
      <c r="U55" s="611">
        <v>16.357662200927734</v>
      </c>
      <c r="V55" s="611">
        <v>18.253734588623047</v>
      </c>
      <c r="W55" s="611">
        <v>18.484846115112305</v>
      </c>
      <c r="X55" s="611">
        <v>19.878868103027344</v>
      </c>
      <c r="Y55" s="611">
        <v>21.514316558837891</v>
      </c>
      <c r="Z55" s="611">
        <v>20.722095489501953</v>
      </c>
      <c r="AA55" s="611">
        <v>22.025800704956055</v>
      </c>
      <c r="AB55" s="611">
        <v>23.614971160888672</v>
      </c>
    </row>
    <row r="56" spans="1:28" x14ac:dyDescent="0.25">
      <c r="A56" s="574"/>
      <c r="B56" s="619" t="s">
        <v>983</v>
      </c>
      <c r="C56" s="611">
        <v>11.892940521240234</v>
      </c>
      <c r="D56" s="611">
        <v>10.549278259277344</v>
      </c>
      <c r="E56" s="611">
        <v>10.07603931427002</v>
      </c>
      <c r="F56" s="611">
        <v>9.0923900604248047</v>
      </c>
      <c r="G56" s="611">
        <v>11.286605834960938</v>
      </c>
      <c r="H56" s="611">
        <v>12.094367980957031</v>
      </c>
      <c r="I56" s="611">
        <v>9.9193906784057617</v>
      </c>
      <c r="J56" s="611">
        <v>6.6805200576782227</v>
      </c>
      <c r="K56" s="611">
        <v>8.8297491073608398</v>
      </c>
      <c r="L56" s="611">
        <v>8.6012115478515625</v>
      </c>
      <c r="M56" s="611">
        <v>9.3542804718017578</v>
      </c>
      <c r="N56" s="611">
        <v>8.6723489761352539</v>
      </c>
      <c r="O56" s="611">
        <v>7.1380748748779297</v>
      </c>
      <c r="P56" s="611">
        <v>7.7216286659240723</v>
      </c>
      <c r="Q56" s="611">
        <v>7.7118406295776367</v>
      </c>
      <c r="R56" s="611">
        <v>6.8712148666381836</v>
      </c>
      <c r="S56" s="611">
        <v>7.4554672241210938</v>
      </c>
      <c r="T56" s="611">
        <v>6.8892102241516113</v>
      </c>
      <c r="U56" s="611">
        <v>7.7418832778930664</v>
      </c>
      <c r="V56" s="611">
        <v>8.1582298278808594</v>
      </c>
      <c r="W56" s="611">
        <v>8.4657573699951172</v>
      </c>
      <c r="X56" s="611">
        <v>8.3907203674316406</v>
      </c>
      <c r="Y56" s="611">
        <v>9.3606557846069336</v>
      </c>
      <c r="Z56" s="611">
        <v>9.2659540176391602</v>
      </c>
      <c r="AA56" s="611">
        <v>9.8080177307128906</v>
      </c>
      <c r="AB56" s="611">
        <v>10.104999542236328</v>
      </c>
    </row>
    <row r="57" spans="1:28" s="564" customFormat="1" x14ac:dyDescent="0.25">
      <c r="A57" s="574"/>
      <c r="B57" s="619" t="s">
        <v>971</v>
      </c>
      <c r="C57" s="611">
        <v>2.6020002365112305</v>
      </c>
      <c r="D57" s="611">
        <v>2.5727012157440186</v>
      </c>
      <c r="E57" s="611">
        <v>2.6475398540496826</v>
      </c>
      <c r="F57" s="611">
        <v>3.1454577445983887</v>
      </c>
      <c r="G57" s="611">
        <v>3.6575918197631836</v>
      </c>
      <c r="H57" s="611">
        <v>3.3649711608886719</v>
      </c>
      <c r="I57" s="611">
        <v>3.238821268081665</v>
      </c>
      <c r="J57" s="611">
        <v>3.699270486831665</v>
      </c>
      <c r="K57" s="611">
        <v>3.5816555023193359</v>
      </c>
      <c r="L57" s="611">
        <v>4.3665409088134766</v>
      </c>
      <c r="M57" s="611">
        <v>5.3178467750549316</v>
      </c>
      <c r="N57" s="611">
        <v>5.3342123031616211</v>
      </c>
      <c r="O57" s="611">
        <v>4.9105062484741211</v>
      </c>
      <c r="P57" s="611">
        <v>5.7290177345275879</v>
      </c>
      <c r="Q57" s="611">
        <v>4.7692761421203613</v>
      </c>
      <c r="R57" s="611">
        <v>5.6949481964111328</v>
      </c>
      <c r="S57" s="611">
        <v>5.7437028884887695</v>
      </c>
      <c r="T57" s="611">
        <v>5.2893385887145996</v>
      </c>
      <c r="U57" s="611">
        <v>4.4933857917785645</v>
      </c>
      <c r="V57" s="611">
        <v>5.234464168548584</v>
      </c>
      <c r="W57" s="611">
        <v>5.0856342315673828</v>
      </c>
      <c r="X57" s="611">
        <v>6.628242015838623</v>
      </c>
      <c r="Y57" s="611">
        <v>7.1736445426940918</v>
      </c>
      <c r="Z57" s="611">
        <v>6.6024456024169922</v>
      </c>
      <c r="AA57" s="611">
        <v>7.0854673385620117</v>
      </c>
      <c r="AB57" s="611">
        <v>7.6571574211120605</v>
      </c>
    </row>
    <row r="58" spans="1:28" s="564" customFormat="1" x14ac:dyDescent="0.25">
      <c r="A58" s="574"/>
      <c r="B58" s="626" t="s">
        <v>984</v>
      </c>
      <c r="C58" s="611">
        <v>2.50819993019104</v>
      </c>
      <c r="D58" s="611">
        <v>2.7548999786376953</v>
      </c>
      <c r="E58" s="611">
        <v>3.0962998867034912</v>
      </c>
      <c r="F58" s="611">
        <v>3.248499870300293</v>
      </c>
      <c r="G58" s="611">
        <v>3.1487998962402344</v>
      </c>
      <c r="H58" s="611">
        <v>3.395550012588501</v>
      </c>
      <c r="I58" s="611">
        <v>3.3852500915527344</v>
      </c>
      <c r="J58" s="611">
        <v>3.2091000080108643</v>
      </c>
      <c r="K58" s="611">
        <v>3.7009999752044678</v>
      </c>
      <c r="L58" s="611">
        <v>3.5130000114440918</v>
      </c>
      <c r="M58" s="611">
        <v>3.698699951171875</v>
      </c>
      <c r="N58" s="611">
        <v>3.9567234516143799</v>
      </c>
      <c r="O58" s="611">
        <v>3.3794703483581543</v>
      </c>
      <c r="P58" s="611">
        <v>3.4997079372406006</v>
      </c>
      <c r="Q58" s="611">
        <v>3.4139471054077148</v>
      </c>
      <c r="R58" s="611">
        <v>3.9157419204711914</v>
      </c>
      <c r="S58" s="611">
        <v>4.0920000076293945</v>
      </c>
      <c r="T58" s="611">
        <v>3.9854249954223633</v>
      </c>
      <c r="U58" s="611">
        <v>4.1223921775817871</v>
      </c>
      <c r="V58" s="611">
        <v>4.8610396385192871</v>
      </c>
      <c r="W58" s="611">
        <v>4.9334540367126465</v>
      </c>
      <c r="X58" s="611">
        <v>4.8599061965942383</v>
      </c>
      <c r="Y58" s="611">
        <v>4.9800167083740234</v>
      </c>
      <c r="Z58" s="611">
        <v>4.8536949157714844</v>
      </c>
      <c r="AA58" s="611">
        <v>5.1323161125183105</v>
      </c>
      <c r="AB58" s="611">
        <v>5.852813720703125</v>
      </c>
    </row>
    <row r="59" spans="1:28" x14ac:dyDescent="0.25">
      <c r="A59" s="572"/>
      <c r="B59" s="619" t="s">
        <v>95</v>
      </c>
      <c r="C59" s="433">
        <v>-2.3083999156951904</v>
      </c>
      <c r="D59" s="433">
        <v>-2.6386001110076904</v>
      </c>
      <c r="E59" s="433">
        <v>-1.3682999610900879</v>
      </c>
      <c r="F59" s="433">
        <v>-5.1244997978210449</v>
      </c>
      <c r="G59" s="433">
        <v>-2.7449159622192383</v>
      </c>
      <c r="H59" s="433">
        <v>-6.4299888610839844</v>
      </c>
      <c r="I59" s="433">
        <v>-4.2887287139892578</v>
      </c>
      <c r="J59" s="433">
        <v>-2.8691120147705078</v>
      </c>
      <c r="K59" s="433">
        <v>-2.7916641235351563</v>
      </c>
      <c r="L59" s="433">
        <v>-4.5834040641784668</v>
      </c>
      <c r="M59" s="433">
        <v>-7.8594450950622559</v>
      </c>
      <c r="N59" s="433">
        <v>-9.6116523742675781</v>
      </c>
      <c r="O59" s="433">
        <v>-9.3379449844360352</v>
      </c>
      <c r="P59" s="433">
        <v>-7.003593921661377</v>
      </c>
      <c r="Q59" s="433">
        <v>-5.424036979675293</v>
      </c>
      <c r="R59" s="433">
        <v>-8.8498592376708984</v>
      </c>
      <c r="S59" s="433">
        <v>-7.511232852935791</v>
      </c>
      <c r="T59" s="433">
        <v>-5.866051197052002</v>
      </c>
      <c r="U59" s="433">
        <v>-9.4034576416015625</v>
      </c>
      <c r="V59" s="433">
        <v>-11.315316200256348</v>
      </c>
      <c r="W59" s="433">
        <v>-11.750881195068359</v>
      </c>
      <c r="X59" s="433">
        <v>-12.23699951171875</v>
      </c>
      <c r="Y59" s="433">
        <v>-17.475137710571289</v>
      </c>
      <c r="Z59" s="598">
        <v>-17.469198226928711</v>
      </c>
      <c r="AA59" s="598">
        <v>-14.284363746643066</v>
      </c>
      <c r="AB59" s="598">
        <v>-14.347476959228516</v>
      </c>
    </row>
    <row r="60" spans="1:28" s="564" customFormat="1" ht="20.149999999999999" customHeight="1" x14ac:dyDescent="0.25">
      <c r="A60" s="628"/>
      <c r="B60" s="623" t="s">
        <v>968</v>
      </c>
      <c r="C60" s="614">
        <v>109.88468170166016</v>
      </c>
      <c r="D60" s="614">
        <v>112.07011413574219</v>
      </c>
      <c r="E60" s="614">
        <v>113.35205841064453</v>
      </c>
      <c r="F60" s="614">
        <v>114.83847045898438</v>
      </c>
      <c r="G60" s="614">
        <v>122.4061279296875</v>
      </c>
      <c r="H60" s="614">
        <v>131.95997619628906</v>
      </c>
      <c r="I60" s="614">
        <v>131.12847900390625</v>
      </c>
      <c r="J60" s="614">
        <v>132.79185485839844</v>
      </c>
      <c r="K60" s="614">
        <v>137.81541442871094</v>
      </c>
      <c r="L60" s="614">
        <v>142.92251586914063</v>
      </c>
      <c r="M60" s="614">
        <v>150.10470581054688</v>
      </c>
      <c r="N60" s="614">
        <v>146.20816040039063</v>
      </c>
      <c r="O60" s="614">
        <v>150.886474609375</v>
      </c>
      <c r="P60" s="614">
        <v>160.6295166015625</v>
      </c>
      <c r="Q60" s="614">
        <v>172.04452514648438</v>
      </c>
      <c r="R60" s="614">
        <v>180.30207824707031</v>
      </c>
      <c r="S60" s="614">
        <v>185.8170166015625</v>
      </c>
      <c r="T60" s="614">
        <v>185.44639587402344</v>
      </c>
      <c r="U60" s="614">
        <v>183.22293090820313</v>
      </c>
      <c r="V60" s="614">
        <v>200.90071105957031</v>
      </c>
      <c r="W60" s="614">
        <v>212.93571472167969</v>
      </c>
      <c r="X60" s="614">
        <v>219.43003845214844</v>
      </c>
      <c r="Y60" s="614">
        <v>231.99671936035156</v>
      </c>
      <c r="Z60" s="614">
        <v>240.75114440917969</v>
      </c>
      <c r="AA60" s="614">
        <v>257.78488159179688</v>
      </c>
      <c r="AB60" s="614">
        <v>258.77447509765625</v>
      </c>
    </row>
    <row r="61" spans="1:28" s="564" customFormat="1" ht="40.4" customHeight="1" x14ac:dyDescent="0.3">
      <c r="A61" s="583" t="s">
        <v>963</v>
      </c>
      <c r="B61" s="625"/>
      <c r="C61" s="629"/>
      <c r="D61" s="629"/>
      <c r="E61" s="629"/>
      <c r="F61" s="629"/>
      <c r="G61" s="629"/>
      <c r="H61" s="629"/>
      <c r="I61" s="629"/>
      <c r="J61" s="629"/>
      <c r="K61" s="629"/>
      <c r="L61" s="629"/>
      <c r="M61" s="629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</row>
  </sheetData>
  <pageMargins left="0.74803149606299213" right="0.74803149606299213" top="0.98425196850393704" bottom="0.98425196850393704" header="0.51181102362204722" footer="0.51181102362204722"/>
  <pageSetup scale="56" fitToHeight="2" orientation="landscape" r:id="rId1"/>
  <headerFooter alignWithMargins="0"/>
  <rowBreaks count="1" manualBreakCount="1">
    <brk id="32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34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103</vt:i4>
      </vt:variant>
    </vt:vector>
  </HeadingPairs>
  <TitlesOfParts>
    <vt:vector size="139" baseType="lpstr">
      <vt:lpstr>Index</vt:lpstr>
      <vt:lpstr>SumInd</vt:lpstr>
      <vt:lpstr>Census</vt:lpstr>
      <vt:lpstr>Mig</vt:lpstr>
      <vt:lpstr>GNI</vt:lpstr>
      <vt:lpstr>NApc</vt:lpstr>
      <vt:lpstr>NAInd</vt:lpstr>
      <vt:lpstr>NAInst</vt:lpstr>
      <vt:lpstr>NAInc</vt:lpstr>
      <vt:lpstr>NAexp</vt:lpstr>
      <vt:lpstr>EmpInst</vt:lpstr>
      <vt:lpstr>EmpInd</vt:lpstr>
      <vt:lpstr>EmpPriv</vt:lpstr>
      <vt:lpstr>PayRoll</vt:lpstr>
      <vt:lpstr>Real_Cp&amp;Fsh</vt:lpstr>
      <vt:lpstr>Real_trsm</vt:lpstr>
      <vt:lpstr>M&amp;Ba</vt:lpstr>
      <vt:lpstr>M&amp;Bbc</vt:lpstr>
      <vt:lpstr>CpiMajOld</vt:lpstr>
      <vt:lpstr>CpiMaj</vt:lpstr>
      <vt:lpstr>CpiEbeye</vt:lpstr>
      <vt:lpstr>BOPsum</vt:lpstr>
      <vt:lpstr>BOPdet</vt:lpstr>
      <vt:lpstr>IIP</vt:lpstr>
      <vt:lpstr>ExtD_out</vt:lpstr>
      <vt:lpstr>ExtD_Hist</vt:lpstr>
      <vt:lpstr>ExtD_Prj</vt:lpstr>
      <vt:lpstr>GFSsum</vt:lpstr>
      <vt:lpstr>GFSdet</vt:lpstr>
      <vt:lpstr>FPse</vt:lpstr>
      <vt:lpstr>CII</vt:lpstr>
      <vt:lpstr>CTF</vt:lpstr>
      <vt:lpstr>DBlinks</vt:lpstr>
      <vt:lpstr>Sys</vt:lpstr>
      <vt:lpstr>Title</vt:lpstr>
      <vt:lpstr>Aknw</vt:lpstr>
      <vt:lpstr>DBDef_BS_Bint</vt:lpstr>
      <vt:lpstr>DBDef_BS_BPL</vt:lpstr>
      <vt:lpstr>DBDef_BS_leg</vt:lpstr>
      <vt:lpstr>DBDef0</vt:lpstr>
      <vt:lpstr>DBDefGFS</vt:lpstr>
      <vt:lpstr>DBDefPRcofog</vt:lpstr>
      <vt:lpstr>DBDefPRdept</vt:lpstr>
      <vt:lpstr>DBDefPRfund</vt:lpstr>
      <vt:lpstr>DBDefStatTab</vt:lpstr>
      <vt:lpstr>DBLinks</vt:lpstr>
      <vt:lpstr>Descriptions</vt:lpstr>
      <vt:lpstr>GDPIcpDet</vt:lpstr>
      <vt:lpstr>GDPIcpSum</vt:lpstr>
      <vt:lpstr>GDPPcpInd</vt:lpstr>
      <vt:lpstr>GDPPcpInst</vt:lpstr>
      <vt:lpstr>GDPPcvInd</vt:lpstr>
      <vt:lpstr>GDPPcvInst</vt:lpstr>
      <vt:lpstr>GetDB</vt:lpstr>
      <vt:lpstr>BOPdet!Print_Area</vt:lpstr>
      <vt:lpstr>BOPsum!Print_Area</vt:lpstr>
      <vt:lpstr>CII!Print_Area</vt:lpstr>
      <vt:lpstr>CpiEbeye!Print_Area</vt:lpstr>
      <vt:lpstr>CpiMaj!Print_Area</vt:lpstr>
      <vt:lpstr>CTF!Print_Area</vt:lpstr>
      <vt:lpstr>EmpInd!Print_Area</vt:lpstr>
      <vt:lpstr>EmpInst!Print_Area</vt:lpstr>
      <vt:lpstr>EmpPriv!Print_Area</vt:lpstr>
      <vt:lpstr>ExtD_Hist!Print_Area</vt:lpstr>
      <vt:lpstr>ExtD_out!Print_Area</vt:lpstr>
      <vt:lpstr>ExtD_Prj!Print_Area</vt:lpstr>
      <vt:lpstr>FPse!Print_Area</vt:lpstr>
      <vt:lpstr>GFSdet!Print_Area</vt:lpstr>
      <vt:lpstr>GFSsum!Print_Area</vt:lpstr>
      <vt:lpstr>GNI!Print_Area</vt:lpstr>
      <vt:lpstr>IIP!Print_Area</vt:lpstr>
      <vt:lpstr>Index!Print_Area</vt:lpstr>
      <vt:lpstr>'M&amp;Ba'!Print_Area</vt:lpstr>
      <vt:lpstr>'M&amp;Bbc'!Print_Area</vt:lpstr>
      <vt:lpstr>Mig!Print_Area</vt:lpstr>
      <vt:lpstr>NAexp!Print_Area</vt:lpstr>
      <vt:lpstr>NAInc!Print_Area</vt:lpstr>
      <vt:lpstr>NAInd!Print_Area</vt:lpstr>
      <vt:lpstr>NAInst!Print_Area</vt:lpstr>
      <vt:lpstr>NApc!Print_Area</vt:lpstr>
      <vt:lpstr>PayRoll!Print_Area</vt:lpstr>
      <vt:lpstr>'Real_Cp&amp;Fsh'!Print_Area</vt:lpstr>
      <vt:lpstr>Real_trsm!Print_Area</vt:lpstr>
      <vt:lpstr>SumInd!Print_Area</vt:lpstr>
      <vt:lpstr>PubGrf</vt:lpstr>
      <vt:lpstr>Sys</vt:lpstr>
      <vt:lpstr>Tab_Bint</vt:lpstr>
      <vt:lpstr>Tab_BopDet</vt:lpstr>
      <vt:lpstr>Tab_BopSum</vt:lpstr>
      <vt:lpstr>Tab_BPL</vt:lpstr>
      <vt:lpstr>Tab_BS_leg</vt:lpstr>
      <vt:lpstr>Tab_CBSDep</vt:lpstr>
      <vt:lpstr>Tab_CBSurv</vt:lpstr>
      <vt:lpstr>Tab_EarnPriv</vt:lpstr>
      <vt:lpstr>Tab_EmpInd</vt:lpstr>
      <vt:lpstr>Tab_EmpInst</vt:lpstr>
      <vt:lpstr>Tab_ExtDebt</vt:lpstr>
      <vt:lpstr>Tab_GDPE_cp</vt:lpstr>
      <vt:lpstr>Tab_GDPE_kp</vt:lpstr>
      <vt:lpstr>Tab_GDPIcpDet</vt:lpstr>
      <vt:lpstr>Tab_GDPIcpSum</vt:lpstr>
      <vt:lpstr>Tab_GDPPcpInd</vt:lpstr>
      <vt:lpstr>Tab_GDPPcpInst</vt:lpstr>
      <vt:lpstr>Tab_GDPPkpInd</vt:lpstr>
      <vt:lpstr>Tab_GDPPkpInst</vt:lpstr>
      <vt:lpstr>Tab_GFSdet</vt:lpstr>
      <vt:lpstr>Tab_GFSsum</vt:lpstr>
      <vt:lpstr>Tab_GNI</vt:lpstr>
      <vt:lpstr>Tab_IIP</vt:lpstr>
      <vt:lpstr>Tab_PRcofog</vt:lpstr>
      <vt:lpstr>Tab_PRdept</vt:lpstr>
      <vt:lpstr>Tab_PRfund</vt:lpstr>
      <vt:lpstr>TabDef0</vt:lpstr>
      <vt:lpstr>TabDef41a</vt:lpstr>
      <vt:lpstr>TabDef41b</vt:lpstr>
      <vt:lpstr>TabDef42a</vt:lpstr>
      <vt:lpstr>TabDef42b</vt:lpstr>
      <vt:lpstr>TabDef44</vt:lpstr>
      <vt:lpstr>TabDef45</vt:lpstr>
      <vt:lpstr>TbDef_Bint</vt:lpstr>
      <vt:lpstr>TbDef_BPL</vt:lpstr>
      <vt:lpstr>TbDef_BS_leg</vt:lpstr>
      <vt:lpstr>TbDef_CBDep</vt:lpstr>
      <vt:lpstr>TbDef_CBS</vt:lpstr>
      <vt:lpstr>TbDef_EarnPriv</vt:lpstr>
      <vt:lpstr>TbDef_EmpInd</vt:lpstr>
      <vt:lpstr>TbDef_EmpInst</vt:lpstr>
      <vt:lpstr>TbDef_PRcofog</vt:lpstr>
      <vt:lpstr>TbDef_PRdept</vt:lpstr>
      <vt:lpstr>TbDef_PRfund</vt:lpstr>
      <vt:lpstr>Tdef_BopDet</vt:lpstr>
      <vt:lpstr>Tdef_BopSum</vt:lpstr>
      <vt:lpstr>Tdef_ExtDebt1</vt:lpstr>
      <vt:lpstr>Tdef_GDPE_cp</vt:lpstr>
      <vt:lpstr>Tdef_GDPE_kp</vt:lpstr>
      <vt:lpstr>Tdef_GFSdet</vt:lpstr>
      <vt:lpstr>Tdef_GFSsum</vt:lpstr>
      <vt:lpstr>Tdef_GNI</vt:lpstr>
      <vt:lpstr>Tdef_IIP</vt:lpstr>
    </vt:vector>
  </TitlesOfParts>
  <Company>Sturt.Biz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Sturton</dc:creator>
  <cp:lastModifiedBy>Michael John Barsabal</cp:lastModifiedBy>
  <cp:lastPrinted>2023-05-10T02:00:14Z</cp:lastPrinted>
  <dcterms:created xsi:type="dcterms:W3CDTF">2006-04-24T03:06:52Z</dcterms:created>
  <dcterms:modified xsi:type="dcterms:W3CDTF">2023-11-24T07:00:37Z</dcterms:modified>
</cp:coreProperties>
</file>